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F4014D1B2954522BDEF9E9DE18C1F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2685" y="655955"/>
          <a:ext cx="805180" cy="563880"/>
        </a:xfrm>
        <a:prstGeom prst="rect">
          <a:avLst/>
        </a:prstGeom>
      </xdr:spPr>
    </xdr:pic>
  </etc:cellImage>
  <etc:cellImage>
    <xdr:pic>
      <xdr:nvPicPr>
        <xdr:cNvPr id="8" name="ID_315AB3E0C25F4D22AFCB8DFE6A79368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2685" y="1282065"/>
          <a:ext cx="804545" cy="555625"/>
        </a:xfrm>
        <a:prstGeom prst="rect">
          <a:avLst/>
        </a:prstGeom>
      </xdr:spPr>
    </xdr:pic>
  </etc:cellImage>
  <etc:cellImage>
    <xdr:pic>
      <xdr:nvPicPr>
        <xdr:cNvPr id="6" name="ID_BE74807783194C02A43E94F6DCD0B36E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860" y="1895475"/>
          <a:ext cx="800100" cy="573405"/>
        </a:xfrm>
        <a:prstGeom prst="rect">
          <a:avLst/>
        </a:prstGeom>
      </xdr:spPr>
    </xdr:pic>
  </etc:cellImage>
  <etc:cellImage>
    <xdr:pic>
      <xdr:nvPicPr>
        <xdr:cNvPr id="13" name="ID_CA4C16E90A4D4390AAF56CCA9B32C64C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710" y="2559050"/>
          <a:ext cx="545465" cy="476250"/>
        </a:xfrm>
        <a:prstGeom prst="rect">
          <a:avLst/>
        </a:prstGeom>
      </xdr:spPr>
    </xdr:pic>
  </etc:cellImage>
  <etc:cellImage>
    <xdr:pic>
      <xdr:nvPicPr>
        <xdr:cNvPr id="2" name="ID_8D022196F3AF4FF2A816B4C05EEF057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860" y="3164205"/>
          <a:ext cx="580390" cy="485775"/>
        </a:xfrm>
        <a:prstGeom prst="rect">
          <a:avLst/>
        </a:prstGeom>
      </xdr:spPr>
    </xdr:pic>
  </etc:cellImage>
  <etc:cellImage>
    <xdr:pic>
      <xdr:nvPicPr>
        <xdr:cNvPr id="3" name="ID_935F353DA5E1474E84CE679BCBB94D9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860" y="3765550"/>
          <a:ext cx="675640" cy="511810"/>
        </a:xfrm>
        <a:prstGeom prst="rect">
          <a:avLst/>
        </a:prstGeom>
      </xdr:spPr>
    </xdr:pic>
  </etc:cellImage>
  <etc:cellImage>
    <xdr:pic>
      <xdr:nvPicPr>
        <xdr:cNvPr id="5" name="ID_93F47B0033F14D95AC493DFB1D8E306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6815" y="4397375"/>
          <a:ext cx="680085" cy="530225"/>
        </a:xfrm>
        <a:prstGeom prst="rect">
          <a:avLst/>
        </a:prstGeom>
      </xdr:spPr>
    </xdr:pic>
  </etc:cellImage>
  <etc:cellImage>
    <xdr:pic>
      <xdr:nvPicPr>
        <xdr:cNvPr id="7" name="ID_5DFAE5725C1B4945A81C3A5B36F601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2690" y="5016500"/>
          <a:ext cx="640080" cy="523240"/>
        </a:xfrm>
        <a:prstGeom prst="rect">
          <a:avLst/>
        </a:prstGeom>
      </xdr:spPr>
    </xdr:pic>
  </etc:cellImage>
  <etc:cellImage>
    <xdr:pic>
      <xdr:nvPicPr>
        <xdr:cNvPr id="12" name="ID_A7300C5E0D164C87A91F55AA7E71354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060" y="5641975"/>
          <a:ext cx="553085" cy="504825"/>
        </a:xfrm>
        <a:prstGeom prst="rect">
          <a:avLst/>
        </a:prstGeom>
      </xdr:spPr>
    </xdr:pic>
  </etc:cellImage>
  <etc:cellImage>
    <xdr:pic>
      <xdr:nvPicPr>
        <xdr:cNvPr id="10" name="ID_FF1E55206E814A8F8DA4C7044DBF792F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060" y="6250305"/>
          <a:ext cx="474980" cy="478790"/>
        </a:xfrm>
        <a:prstGeom prst="rect">
          <a:avLst/>
        </a:prstGeom>
      </xdr:spPr>
    </xdr:pic>
  </etc:cellImage>
  <etc:cellImage>
    <xdr:pic>
      <xdr:nvPicPr>
        <xdr:cNvPr id="11" name="ID_8AA1AA0600554B549CAA7EB01E1A4AF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060" y="7492365"/>
          <a:ext cx="523240" cy="527685"/>
        </a:xfrm>
        <a:prstGeom prst="rect">
          <a:avLst/>
        </a:prstGeom>
      </xdr:spPr>
    </xdr:pic>
  </etc:cellImage>
  <etc:cellImage>
    <xdr:pic>
      <xdr:nvPicPr>
        <xdr:cNvPr id="15" name="ID_C4CF803ED30C464CACC59B617F25025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710" y="8128635"/>
          <a:ext cx="503555" cy="524510"/>
        </a:xfrm>
        <a:prstGeom prst="rect">
          <a:avLst/>
        </a:prstGeom>
      </xdr:spPr>
    </xdr:pic>
  </etc:cellImage>
  <etc:cellImage>
    <xdr:pic>
      <xdr:nvPicPr>
        <xdr:cNvPr id="9" name="ID_D1C0FFCF076B4A77B7D62C5E372EAF2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060" y="6870065"/>
          <a:ext cx="533400" cy="539115"/>
        </a:xfrm>
        <a:prstGeom prst="rect">
          <a:avLst/>
        </a:prstGeom>
      </xdr:spPr>
    </xdr:pic>
  </etc:cellImage>
  <etc:cellImage>
    <xdr:pic>
      <xdr:nvPicPr>
        <xdr:cNvPr id="24" name="ID_6700156897B04622972C019D4DC8665B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2685" y="12700000"/>
          <a:ext cx="1085850" cy="829945"/>
        </a:xfrm>
        <a:prstGeom prst="rect">
          <a:avLst/>
        </a:prstGeom>
      </xdr:spPr>
    </xdr:pic>
  </etc:cellImage>
  <etc:cellImage>
    <xdr:pic>
      <xdr:nvPicPr>
        <xdr:cNvPr id="23" name="ID_AFA66685465B44E7B0AB3E636A489E7B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6970" y="15579090"/>
          <a:ext cx="1095375" cy="847725"/>
        </a:xfrm>
        <a:prstGeom prst="rect">
          <a:avLst/>
        </a:prstGeom>
      </xdr:spPr>
    </xdr:pic>
  </etc:cellImage>
  <etc:cellImage>
    <xdr:pic>
      <xdr:nvPicPr>
        <xdr:cNvPr id="39" name="ID_1E86272A303047DAA53C6F3807CA6C8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620" y="40658415"/>
          <a:ext cx="967105" cy="473710"/>
        </a:xfrm>
        <a:prstGeom prst="rect">
          <a:avLst/>
        </a:prstGeom>
      </xdr:spPr>
    </xdr:pic>
  </etc:cellImage>
  <etc:cellImage>
    <xdr:pic>
      <xdr:nvPicPr>
        <xdr:cNvPr id="38" name="ID_1036074EB05D441EB54C389645313E5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5390" y="39263955"/>
          <a:ext cx="1090930" cy="772160"/>
        </a:xfrm>
        <a:prstGeom prst="rect">
          <a:avLst/>
        </a:prstGeom>
      </xdr:spPr>
    </xdr:pic>
  </etc:cellImage>
  <etc:cellImage>
    <xdr:pic>
      <xdr:nvPicPr>
        <xdr:cNvPr id="37" name="ID_3642A860E7504F608D308DB0E4DB69D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38072695"/>
          <a:ext cx="1115060" cy="806450"/>
        </a:xfrm>
        <a:prstGeom prst="rect">
          <a:avLst/>
        </a:prstGeom>
      </xdr:spPr>
    </xdr:pic>
  </etc:cellImage>
  <etc:cellImage>
    <xdr:pic>
      <xdr:nvPicPr>
        <xdr:cNvPr id="36" name="ID_E354C15BE7EE472EBD7DD148D73C659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15" y="36866195"/>
          <a:ext cx="1097280" cy="889635"/>
        </a:xfrm>
        <a:prstGeom prst="rect">
          <a:avLst/>
        </a:prstGeom>
      </xdr:spPr>
    </xdr:pic>
  </etc:cellImage>
  <etc:cellImage>
    <xdr:pic>
      <xdr:nvPicPr>
        <xdr:cNvPr id="85" name="ID_C0EB3EB745C94DDAB11DB758B28BD3A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778885" y="165103175"/>
          <a:ext cx="1066800" cy="1266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4FCB55B94850441CBB938BC48EDFC05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893185" y="167322500"/>
          <a:ext cx="923925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013276C4F08E45EF81239E0D939C266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8585" y="168700450"/>
          <a:ext cx="860425" cy="526415"/>
        </a:xfrm>
        <a:prstGeom prst="rect">
          <a:avLst/>
        </a:prstGeom>
      </xdr:spPr>
    </xdr:pic>
  </etc:cellImage>
  <etc:cellImage>
    <xdr:pic>
      <xdr:nvPicPr>
        <xdr:cNvPr id="87" name="ID_98A36C2477FE4BA98727B6A17FBA25E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664585" y="159931100"/>
          <a:ext cx="102870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9C2E288374934785B0ECD61E867040C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64585" y="161798000"/>
          <a:ext cx="1019175" cy="128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916388296DBD4EC7AA37DC239636889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816985" y="142643225"/>
          <a:ext cx="93345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A798D1EF5573438F9834C12BCDD56DD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0805" y="234662980"/>
          <a:ext cx="800100" cy="673100"/>
        </a:xfrm>
        <a:prstGeom prst="rect">
          <a:avLst/>
        </a:prstGeom>
      </xdr:spPr>
    </xdr:pic>
  </etc:cellImage>
  <etc:cellImage>
    <xdr:pic>
      <xdr:nvPicPr>
        <xdr:cNvPr id="82" name="ID_628AF3A02E9F4660A8356B4124B4E13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229684580"/>
          <a:ext cx="809625" cy="667385"/>
        </a:xfrm>
        <a:prstGeom prst="rect">
          <a:avLst/>
        </a:prstGeom>
      </xdr:spPr>
    </xdr:pic>
  </etc:cellImage>
  <etc:cellImage>
    <xdr:pic>
      <xdr:nvPicPr>
        <xdr:cNvPr id="81" name="ID_1C8E0CADC8294975A3C56F682B2A970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375" y="214152480"/>
          <a:ext cx="822960" cy="581025"/>
        </a:xfrm>
        <a:prstGeom prst="rect">
          <a:avLst/>
        </a:prstGeom>
      </xdr:spPr>
    </xdr:pic>
  </etc:cellImage>
  <etc:cellImage>
    <xdr:pic>
      <xdr:nvPicPr>
        <xdr:cNvPr id="80" name="ID_36CDB97A3AFD4378A4407EFFD585B361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2555" y="218481910"/>
          <a:ext cx="736600" cy="671830"/>
        </a:xfrm>
        <a:prstGeom prst="rect">
          <a:avLst/>
        </a:prstGeom>
      </xdr:spPr>
    </xdr:pic>
  </etc:cellImage>
  <etc:cellImage>
    <xdr:pic>
      <xdr:nvPicPr>
        <xdr:cNvPr id="79" name="ID_96E4E35CE7104114BD9626DAB705AD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4135" y="224129600"/>
          <a:ext cx="854075" cy="609600"/>
        </a:xfrm>
        <a:prstGeom prst="rect">
          <a:avLst/>
        </a:prstGeom>
      </xdr:spPr>
    </xdr:pic>
  </etc:cellImage>
  <etc:cellImage>
    <xdr:pic>
      <xdr:nvPicPr>
        <xdr:cNvPr id="78" name="ID_1FCA3B0E3FF14DF2B353FA4D0480E98D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2328780"/>
          <a:ext cx="676275" cy="375920"/>
        </a:xfrm>
        <a:prstGeom prst="rect">
          <a:avLst/>
        </a:prstGeom>
      </xdr:spPr>
    </xdr:pic>
  </etc:cellImage>
  <etc:cellImage>
    <xdr:pic>
      <xdr:nvPicPr>
        <xdr:cNvPr id="77" name="ID_51F5A9889CA749DC93717F42F268BB4E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0424415"/>
          <a:ext cx="676275" cy="408940"/>
        </a:xfrm>
        <a:prstGeom prst="rect">
          <a:avLst/>
        </a:prstGeom>
      </xdr:spPr>
    </xdr:pic>
  </etc:cellImage>
  <etc:cellImage>
    <xdr:pic>
      <xdr:nvPicPr>
        <xdr:cNvPr id="76" name="ID_B589300093914FB48F0F7F1198AD91AF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1690605"/>
          <a:ext cx="676275" cy="406400"/>
        </a:xfrm>
        <a:prstGeom prst="rect">
          <a:avLst/>
        </a:prstGeom>
      </xdr:spPr>
    </xdr:pic>
  </etc:cellImage>
  <etc:cellImage>
    <xdr:pic>
      <xdr:nvPicPr>
        <xdr:cNvPr id="75" name="ID_E674601E68BD4824B76409B5CC2839DD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0960" y="207928210"/>
          <a:ext cx="859155" cy="377190"/>
        </a:xfrm>
        <a:prstGeom prst="rect">
          <a:avLst/>
        </a:prstGeom>
      </xdr:spPr>
    </xdr:pic>
  </etc:cellImage>
  <etc:cellImage>
    <xdr:pic>
      <xdr:nvPicPr>
        <xdr:cNvPr id="74" name="ID_748D3E172B7F4982996EFB398B46DEFA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4940" y="204767815"/>
          <a:ext cx="671830" cy="505460"/>
        </a:xfrm>
        <a:prstGeom prst="rect">
          <a:avLst/>
        </a:prstGeom>
      </xdr:spPr>
    </xdr:pic>
  </etc:cellImage>
  <etc:cellImage>
    <xdr:pic>
      <xdr:nvPicPr>
        <xdr:cNvPr id="73" name="ID_73D1BC8764214A32AE9FC4BFF12FDCEC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1044175"/>
          <a:ext cx="676275" cy="504825"/>
        </a:xfrm>
        <a:prstGeom prst="rect">
          <a:avLst/>
        </a:prstGeom>
      </xdr:spPr>
    </xdr:pic>
  </etc:cellImage>
  <etc:cellImage>
    <xdr:pic>
      <xdr:nvPicPr>
        <xdr:cNvPr id="72" name="ID_154892925B394B7AB47EDC3FE6A366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5388210"/>
          <a:ext cx="676275" cy="508000"/>
        </a:xfrm>
        <a:prstGeom prst="rect">
          <a:avLst/>
        </a:prstGeom>
      </xdr:spPr>
    </xdr:pic>
  </etc:cellImage>
  <etc:cellImage>
    <xdr:pic>
      <xdr:nvPicPr>
        <xdr:cNvPr id="71" name="ID_6D8E3E3EF96645729362A50E5ADE974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2920600"/>
          <a:ext cx="676275" cy="485775"/>
        </a:xfrm>
        <a:prstGeom prst="rect">
          <a:avLst/>
        </a:prstGeom>
      </xdr:spPr>
    </xdr:pic>
  </etc:cellImage>
  <etc:cellImage>
    <xdr:pic>
      <xdr:nvPicPr>
        <xdr:cNvPr id="70" name="ID_1A97698E0D42436A9159D396387F69E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4610" y="207307180"/>
          <a:ext cx="871855" cy="375920"/>
        </a:xfrm>
        <a:prstGeom prst="rect">
          <a:avLst/>
        </a:prstGeom>
      </xdr:spPr>
    </xdr:pic>
  </etc:cellImage>
  <etc:cellImage>
    <xdr:pic>
      <xdr:nvPicPr>
        <xdr:cNvPr id="69" name="ID_49F52F5261A74BC2ACBDCF36588A234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7790" y="206028290"/>
          <a:ext cx="786765" cy="473710"/>
        </a:xfrm>
        <a:prstGeom prst="rect">
          <a:avLst/>
        </a:prstGeom>
      </xdr:spPr>
    </xdr:pic>
  </etc:cellImage>
  <etc:cellImage>
    <xdr:pic>
      <xdr:nvPicPr>
        <xdr:cNvPr id="68" name="ID_6211CDB5F765447080F09D2350440F4B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7790" y="204155675"/>
          <a:ext cx="786765" cy="455930"/>
        </a:xfrm>
        <a:prstGeom prst="rect">
          <a:avLst/>
        </a:prstGeom>
      </xdr:spPr>
    </xdr:pic>
  </etc:cellImage>
  <etc:cellImage>
    <xdr:pic>
      <xdr:nvPicPr>
        <xdr:cNvPr id="67" name="ID_F2A88992A95F4090BFA56EB8F4D38B6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203525755"/>
          <a:ext cx="676275" cy="570230"/>
        </a:xfrm>
        <a:prstGeom prst="rect">
          <a:avLst/>
        </a:prstGeom>
      </xdr:spPr>
    </xdr:pic>
  </etc:cellImage>
  <etc:cellImage>
    <xdr:pic>
      <xdr:nvPicPr>
        <xdr:cNvPr id="66" name="ID_E4CA80B6F1EF4C73BEBD9612A805CB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9055" y="206644875"/>
          <a:ext cx="864235" cy="485140"/>
        </a:xfrm>
        <a:prstGeom prst="rect">
          <a:avLst/>
        </a:prstGeom>
      </xdr:spPr>
    </xdr:pic>
  </etc:cellImage>
  <etc:cellImage>
    <xdr:pic>
      <xdr:nvPicPr>
        <xdr:cNvPr id="65" name="ID_362428915D634650A3880CAAE317134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3025" y="199206485"/>
          <a:ext cx="835660" cy="543560"/>
        </a:xfrm>
        <a:prstGeom prst="rect">
          <a:avLst/>
        </a:prstGeom>
      </xdr:spPr>
    </xdr:pic>
  </etc:cellImage>
  <etc:cellImage>
    <xdr:pic>
      <xdr:nvPicPr>
        <xdr:cNvPr id="64" name="ID_8A22543A2F0149F9AF8B48EBC8F5496A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0485" y="209274410"/>
          <a:ext cx="841375" cy="831850"/>
        </a:xfrm>
        <a:prstGeom prst="rect">
          <a:avLst/>
        </a:prstGeom>
      </xdr:spPr>
    </xdr:pic>
  </etc:cellImage>
  <etc:cellImage>
    <xdr:pic>
      <xdr:nvPicPr>
        <xdr:cNvPr id="63" name="ID_9DDBF9B8B73449F091230421D42B0A8D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375" y="192380235"/>
          <a:ext cx="822960" cy="600710"/>
        </a:xfrm>
        <a:prstGeom prst="rect">
          <a:avLst/>
        </a:prstGeom>
      </xdr:spPr>
    </xdr:pic>
  </etc:cellImage>
  <etc:cellImage>
    <xdr:pic>
      <xdr:nvPicPr>
        <xdr:cNvPr id="62" name="ID_7FC6A8BEB5124EC3AE9A34D9B5FCAA2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0805" y="196691885"/>
          <a:ext cx="800100" cy="694690"/>
        </a:xfrm>
        <a:prstGeom prst="rect">
          <a:avLst/>
        </a:prstGeom>
      </xdr:spPr>
    </xdr:pic>
  </etc:cellImage>
  <etc:cellImage>
    <xdr:pic>
      <xdr:nvPicPr>
        <xdr:cNvPr id="61" name="ID_100580A99CB94542ADB56A762D38CF6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6360" y="186740800"/>
          <a:ext cx="809625" cy="679450"/>
        </a:xfrm>
        <a:prstGeom prst="rect">
          <a:avLst/>
        </a:prstGeom>
      </xdr:spPr>
    </xdr:pic>
  </etc:cellImage>
  <etc:cellImage>
    <xdr:pic>
      <xdr:nvPicPr>
        <xdr:cNvPr id="60" name="ID_A61C18782239427688436CF340E9286A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174990125"/>
          <a:ext cx="810260" cy="619760"/>
        </a:xfrm>
        <a:prstGeom prst="rect">
          <a:avLst/>
        </a:prstGeom>
      </xdr:spPr>
    </xdr:pic>
  </etc:cellImage>
  <etc:cellImage>
    <xdr:pic>
      <xdr:nvPicPr>
        <xdr:cNvPr id="59" name="ID_019B9EBA11934E63AA3AA166D150B92B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2555" y="171850685"/>
          <a:ext cx="736600" cy="688975"/>
        </a:xfrm>
        <a:prstGeom prst="rect">
          <a:avLst/>
        </a:prstGeom>
      </xdr:spPr>
    </xdr:pic>
  </etc:cellImage>
  <etc:cellImage>
    <xdr:pic>
      <xdr:nvPicPr>
        <xdr:cNvPr id="14" name="ID_250922F09CD7456CBEB780398274DF1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4135" y="180584475"/>
          <a:ext cx="854075" cy="609600"/>
        </a:xfrm>
        <a:prstGeom prst="rect">
          <a:avLst/>
        </a:prstGeom>
      </xdr:spPr>
    </xdr:pic>
  </etc:cellImage>
  <etc:cellImage>
    <xdr:pic>
      <xdr:nvPicPr>
        <xdr:cNvPr id="277" name="ID_20EFE6B54E7C42E4814BE15C3095CFFB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9720" y="163709350"/>
          <a:ext cx="382270" cy="483870"/>
        </a:xfrm>
        <a:prstGeom prst="rect">
          <a:avLst/>
        </a:prstGeom>
      </xdr:spPr>
    </xdr:pic>
  </etc:cellImage>
  <etc:cellImage>
    <xdr:pic>
      <xdr:nvPicPr>
        <xdr:cNvPr id="276" name="ID_311E576259564542993383E228A32FA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9085" y="164327840"/>
          <a:ext cx="383540" cy="492125"/>
        </a:xfrm>
        <a:prstGeom prst="rect">
          <a:avLst/>
        </a:prstGeom>
      </xdr:spPr>
    </xdr:pic>
  </etc:cellImage>
  <etc:cellImage>
    <xdr:pic>
      <xdr:nvPicPr>
        <xdr:cNvPr id="274" name="ID_E8F3A83C7BB7461186513162B37C68E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8895" y="156372560"/>
          <a:ext cx="883285" cy="781050"/>
        </a:xfrm>
        <a:prstGeom prst="rect">
          <a:avLst/>
        </a:prstGeom>
      </xdr:spPr>
    </xdr:pic>
  </etc:cellImage>
  <etc:cellImage>
    <xdr:pic>
      <xdr:nvPicPr>
        <xdr:cNvPr id="273" name="ID_E9DF8647A3214EBEA0145F6CB1B237F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2070" y="158189295"/>
          <a:ext cx="876935" cy="875030"/>
        </a:xfrm>
        <a:prstGeom prst="rect">
          <a:avLst/>
        </a:prstGeom>
      </xdr:spPr>
    </xdr:pic>
  </etc:cellImage>
  <etc:cellImage>
    <xdr:pic>
      <xdr:nvPicPr>
        <xdr:cNvPr id="269" name="ID_1A888C0470BD4BEA91A8FC3D9D395717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915" y="152607010"/>
          <a:ext cx="817880" cy="711835"/>
        </a:xfrm>
        <a:prstGeom prst="rect">
          <a:avLst/>
        </a:prstGeom>
      </xdr:spPr>
    </xdr:pic>
  </etc:cellImage>
  <etc:cellImage>
    <xdr:pic>
      <xdr:nvPicPr>
        <xdr:cNvPr id="268" name="ID_2593C79F24E8400EA3BB39D911EB4E2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9370" y="148940520"/>
          <a:ext cx="903605" cy="657225"/>
        </a:xfrm>
        <a:prstGeom prst="rect">
          <a:avLst/>
        </a:prstGeom>
      </xdr:spPr>
    </xdr:pic>
  </etc:cellImage>
  <etc:cellImage>
    <xdr:pic>
      <xdr:nvPicPr>
        <xdr:cNvPr id="267" name="ID_A8194AF5B0454FC2B76B98D3E0C825DE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420" y="154539950"/>
          <a:ext cx="865505" cy="711200"/>
        </a:xfrm>
        <a:prstGeom prst="rect">
          <a:avLst/>
        </a:prstGeom>
      </xdr:spPr>
    </xdr:pic>
  </etc:cellImage>
  <etc:cellImage>
    <xdr:pic>
      <xdr:nvPicPr>
        <xdr:cNvPr id="265" name="ID_15002B610A76413D9F9D877B36B5708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0670" y="136302750"/>
          <a:ext cx="421005" cy="590550"/>
        </a:xfrm>
        <a:prstGeom prst="rect">
          <a:avLst/>
        </a:prstGeom>
      </xdr:spPr>
    </xdr:pic>
  </etc:cellImage>
  <etc:cellImage>
    <xdr:pic>
      <xdr:nvPicPr>
        <xdr:cNvPr id="264" name="ID_7DC58F3960E64253B9E4D0130DEAA6F0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3845" y="138174095"/>
          <a:ext cx="414655" cy="532765"/>
        </a:xfrm>
        <a:prstGeom prst="rect">
          <a:avLst/>
        </a:prstGeom>
      </xdr:spPr>
    </xdr:pic>
  </etc:cellImage>
  <etc:cellImage>
    <xdr:pic>
      <xdr:nvPicPr>
        <xdr:cNvPr id="262" name="ID_8A11F59EC87041F5B93564083236B54D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250" y="137551795"/>
          <a:ext cx="537210" cy="534035"/>
        </a:xfrm>
        <a:prstGeom prst="rect">
          <a:avLst/>
        </a:prstGeom>
      </xdr:spPr>
    </xdr:pic>
  </etc:cellImage>
  <etc:cellImage>
    <xdr:pic>
      <xdr:nvPicPr>
        <xdr:cNvPr id="261" name="ID_0B327D17346845309E184E83CEE1630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7010" y="135698865"/>
          <a:ext cx="568325" cy="480695"/>
        </a:xfrm>
        <a:prstGeom prst="rect">
          <a:avLst/>
        </a:prstGeom>
      </xdr:spPr>
    </xdr:pic>
  </etc:cellImage>
  <etc:cellImage>
    <xdr:pic>
      <xdr:nvPicPr>
        <xdr:cNvPr id="260" name="ID_FC07A2198E9749538D9AEF0797C8A35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8915" y="141309090"/>
          <a:ext cx="564515" cy="488950"/>
        </a:xfrm>
        <a:prstGeom prst="rect">
          <a:avLst/>
        </a:prstGeom>
      </xdr:spPr>
    </xdr:pic>
  </etc:cellImage>
  <etc:cellImage>
    <xdr:pic>
      <xdr:nvPicPr>
        <xdr:cNvPr id="259" name="ID_5D5720B0C0DC4325B85D28DFBB35BC0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655" y="140743305"/>
          <a:ext cx="914400" cy="501650"/>
        </a:xfrm>
        <a:prstGeom prst="rect">
          <a:avLst/>
        </a:prstGeom>
      </xdr:spPr>
    </xdr:pic>
  </etc:cellImage>
  <etc:cellImage>
    <xdr:pic>
      <xdr:nvPicPr>
        <xdr:cNvPr id="258" name="ID_0FB54A1394574E8CB480B2D3664CF1BB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910" y="141928215"/>
          <a:ext cx="644525" cy="554355"/>
        </a:xfrm>
        <a:prstGeom prst="rect">
          <a:avLst/>
        </a:prstGeom>
      </xdr:spPr>
    </xdr:pic>
  </etc:cellImage>
  <etc:cellImage>
    <xdr:pic>
      <xdr:nvPicPr>
        <xdr:cNvPr id="257" name="ID_A8E1B86C7F404C7EA2AAAF8D9BE7A10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3025" y="136952355"/>
          <a:ext cx="835660" cy="523240"/>
        </a:xfrm>
        <a:prstGeom prst="rect">
          <a:avLst/>
        </a:prstGeom>
      </xdr:spPr>
    </xdr:pic>
  </etc:cellImage>
  <etc:cellImage>
    <xdr:pic>
      <xdr:nvPicPr>
        <xdr:cNvPr id="256" name="ID_79EA225BFFF046539D25CBD7F271148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9370" y="138938635"/>
          <a:ext cx="903605" cy="644525"/>
        </a:xfrm>
        <a:prstGeom prst="rect">
          <a:avLst/>
        </a:prstGeom>
      </xdr:spPr>
    </xdr:pic>
  </etc:cellImage>
  <etc:cellImage>
    <xdr:pic>
      <xdr:nvPicPr>
        <xdr:cNvPr id="255" name="ID_F49EE85636C840BCA8B59397D7F6513B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3975" y="144496155"/>
          <a:ext cx="873760" cy="756285"/>
        </a:xfrm>
        <a:prstGeom prst="rect">
          <a:avLst/>
        </a:prstGeom>
      </xdr:spPr>
    </xdr:pic>
  </etc:cellImage>
  <etc:cellImage>
    <xdr:pic>
      <xdr:nvPicPr>
        <xdr:cNvPr id="254" name="ID_0F27A778405547DE99ECD344583FEF6B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6545" y="134454900"/>
          <a:ext cx="388620" cy="496570"/>
        </a:xfrm>
        <a:prstGeom prst="rect">
          <a:avLst/>
        </a:prstGeom>
      </xdr:spPr>
    </xdr:pic>
  </etc:cellImage>
  <etc:cellImage>
    <xdr:pic>
      <xdr:nvPicPr>
        <xdr:cNvPr id="253" name="ID_1478DA8C0F374EAB8553B67400AADA1F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3845" y="135086090"/>
          <a:ext cx="414020" cy="461010"/>
        </a:xfrm>
        <a:prstGeom prst="rect">
          <a:avLst/>
        </a:prstGeom>
      </xdr:spPr>
    </xdr:pic>
  </etc:cellImage>
  <etc:cellImage>
    <xdr:pic>
      <xdr:nvPicPr>
        <xdr:cNvPr id="252" name="ID_7C9900276D7C4420B39DED57EA88D19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2255" y="133838315"/>
          <a:ext cx="457200" cy="435610"/>
        </a:xfrm>
        <a:prstGeom prst="rect">
          <a:avLst/>
        </a:prstGeom>
      </xdr:spPr>
    </xdr:pic>
  </etc:cellImage>
  <etc:cellImage>
    <xdr:pic>
      <xdr:nvPicPr>
        <xdr:cNvPr id="251" name="ID_78C915BF1E034B58994D05D0FF50FAFA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7805" y="128229360"/>
          <a:ext cx="546100" cy="521335"/>
        </a:xfrm>
        <a:prstGeom prst="rect">
          <a:avLst/>
        </a:prstGeom>
      </xdr:spPr>
    </xdr:pic>
  </etc:cellImage>
  <etc:cellImage>
    <xdr:pic>
      <xdr:nvPicPr>
        <xdr:cNvPr id="250" name="ID_1F0587B900844232ABF689A86695639F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770" y="131966335"/>
          <a:ext cx="598805" cy="562610"/>
        </a:xfrm>
        <a:prstGeom prst="rect">
          <a:avLst/>
        </a:prstGeom>
      </xdr:spPr>
    </xdr:pic>
  </etc:cellImage>
  <etc:cellImage>
    <xdr:pic>
      <xdr:nvPicPr>
        <xdr:cNvPr id="249" name="ID_1B1F3E60052A4E5FB260CD3D3926676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630" y="130092450"/>
          <a:ext cx="552450" cy="527685"/>
        </a:xfrm>
        <a:prstGeom prst="rect">
          <a:avLst/>
        </a:prstGeom>
      </xdr:spPr>
    </xdr:pic>
  </etc:cellImage>
  <etc:cellImage>
    <xdr:pic>
      <xdr:nvPicPr>
        <xdr:cNvPr id="248" name="ID_20DBEB8298924701BC891A62ACF051A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250" y="128851660"/>
          <a:ext cx="537210" cy="498475"/>
        </a:xfrm>
        <a:prstGeom prst="rect">
          <a:avLst/>
        </a:prstGeom>
      </xdr:spPr>
    </xdr:pic>
  </etc:cellImage>
  <etc:cellImage>
    <xdr:pic>
      <xdr:nvPicPr>
        <xdr:cNvPr id="247" name="ID_18C2F124A9DE4CE0A91C00762ED54DD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6690" y="129470150"/>
          <a:ext cx="608330" cy="566420"/>
        </a:xfrm>
        <a:prstGeom prst="rect">
          <a:avLst/>
        </a:prstGeom>
      </xdr:spPr>
    </xdr:pic>
  </etc:cellImage>
  <etc:cellImage>
    <xdr:pic>
      <xdr:nvPicPr>
        <xdr:cNvPr id="246" name="ID_8AC316060F654FA19D68B08771D955C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4150" y="132591175"/>
          <a:ext cx="613410" cy="540385"/>
        </a:xfrm>
        <a:prstGeom prst="rect">
          <a:avLst/>
        </a:prstGeom>
      </xdr:spPr>
    </xdr:pic>
  </etc:cellImage>
  <etc:cellImage>
    <xdr:pic>
      <xdr:nvPicPr>
        <xdr:cNvPr id="245" name="ID_BB7A78293C734B709737512562F9C8C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675" y="130721735"/>
          <a:ext cx="594995" cy="524510"/>
        </a:xfrm>
        <a:prstGeom prst="rect">
          <a:avLst/>
        </a:prstGeom>
      </xdr:spPr>
    </xdr:pic>
  </etc:cellImage>
  <etc:cellImage>
    <xdr:pic>
      <xdr:nvPicPr>
        <xdr:cNvPr id="244" name="ID_5E3950F0C3C546129C0FE91627CE88C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131344035"/>
          <a:ext cx="651510" cy="521970"/>
        </a:xfrm>
        <a:prstGeom prst="rect">
          <a:avLst/>
        </a:prstGeom>
      </xdr:spPr>
    </xdr:pic>
  </etc:cellImage>
  <etc:cellImage>
    <xdr:pic>
      <xdr:nvPicPr>
        <xdr:cNvPr id="243" name="ID_618CC6698E3945BF816D22445FFE223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6205" y="133275705"/>
          <a:ext cx="749935" cy="466725"/>
        </a:xfrm>
        <a:prstGeom prst="rect">
          <a:avLst/>
        </a:prstGeom>
      </xdr:spPr>
    </xdr:pic>
  </etc:cellImage>
  <etc:cellImage>
    <xdr:pic>
      <xdr:nvPicPr>
        <xdr:cNvPr id="142" name="ID_C7AC5E91B11A403488EBD5F5A245C94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2890" y="124498100"/>
          <a:ext cx="455930" cy="535940"/>
        </a:xfrm>
        <a:prstGeom prst="rect">
          <a:avLst/>
        </a:prstGeom>
      </xdr:spPr>
    </xdr:pic>
  </etc:cellImage>
  <etc:cellImage>
    <xdr:pic>
      <xdr:nvPicPr>
        <xdr:cNvPr id="141" name="ID_6F5B17F984624638833C2E93DF26B10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975" y="125110875"/>
          <a:ext cx="1128395" cy="1153795"/>
        </a:xfrm>
        <a:prstGeom prst="rect">
          <a:avLst/>
        </a:prstGeom>
      </xdr:spPr>
    </xdr:pic>
  </etc:cellImage>
  <etc:cellImage>
    <xdr:pic>
      <xdr:nvPicPr>
        <xdr:cNvPr id="140" name="ID_4B933C5CA97E418AB8C604FE4732CCEA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565" y="127608965"/>
          <a:ext cx="577215" cy="551815"/>
        </a:xfrm>
        <a:prstGeom prst="rect">
          <a:avLst/>
        </a:prstGeom>
      </xdr:spPr>
    </xdr:pic>
  </etc:cellImage>
  <etc:cellImage>
    <xdr:pic>
      <xdr:nvPicPr>
        <xdr:cNvPr id="139" name="ID_7D67A36431754B0C9A82F287C5BE0EAE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5585" y="126965075"/>
          <a:ext cx="511175" cy="520700"/>
        </a:xfrm>
        <a:prstGeom prst="rect">
          <a:avLst/>
        </a:prstGeom>
      </xdr:spPr>
    </xdr:pic>
  </etc:cellImage>
  <etc:cellImage>
    <xdr:pic>
      <xdr:nvPicPr>
        <xdr:cNvPr id="137" name="ID_4ADD7325302E41A383D1BA36B1445EFB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7660" y="120742710"/>
          <a:ext cx="326390" cy="314960"/>
        </a:xfrm>
        <a:prstGeom prst="rect">
          <a:avLst/>
        </a:prstGeom>
      </xdr:spPr>
    </xdr:pic>
  </etc:cellImage>
  <etc:cellImage>
    <xdr:pic>
      <xdr:nvPicPr>
        <xdr:cNvPr id="136" name="ID_4179CD0BF2AA47008F48C008058B29BB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26358015"/>
          <a:ext cx="619760" cy="588645"/>
        </a:xfrm>
        <a:prstGeom prst="rect">
          <a:avLst/>
        </a:prstGeom>
      </xdr:spPr>
    </xdr:pic>
  </etc:cellImage>
  <etc:cellImage>
    <xdr:pic>
      <xdr:nvPicPr>
        <xdr:cNvPr id="135" name="ID_D5A5F9C76AAE419FB9B17CFBBDC5847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6515" y="122339100"/>
          <a:ext cx="868680" cy="795655"/>
        </a:xfrm>
        <a:prstGeom prst="rect">
          <a:avLst/>
        </a:prstGeom>
      </xdr:spPr>
    </xdr:pic>
  </etc:cellImage>
  <etc:cellImage>
    <xdr:pic>
      <xdr:nvPicPr>
        <xdr:cNvPr id="134" name="ID_0FBEC9559A224E01BA35CF6CD6371317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055" y="121397395"/>
          <a:ext cx="101600" cy="168910"/>
        </a:xfrm>
        <a:prstGeom prst="rect">
          <a:avLst/>
        </a:prstGeom>
      </xdr:spPr>
    </xdr:pic>
  </etc:cellImage>
  <etc:cellImage>
    <xdr:pic>
      <xdr:nvPicPr>
        <xdr:cNvPr id="133" name="ID_74A5B2099EC1472E920B1F1B0BE7376C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125" y="119534305"/>
          <a:ext cx="252095" cy="617855"/>
        </a:xfrm>
        <a:prstGeom prst="rect">
          <a:avLst/>
        </a:prstGeom>
      </xdr:spPr>
    </xdr:pic>
  </etc:cellImage>
  <etc:cellImage>
    <xdr:pic>
      <xdr:nvPicPr>
        <xdr:cNvPr id="132" name="ID_3F822D9EEE6E4834975B810D5E36D999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350" y="112671225"/>
          <a:ext cx="207645" cy="266700"/>
        </a:xfrm>
        <a:prstGeom prst="rect">
          <a:avLst/>
        </a:prstGeom>
      </xdr:spPr>
    </xdr:pic>
  </etc:cellImage>
  <etc:cellImage>
    <xdr:pic>
      <xdr:nvPicPr>
        <xdr:cNvPr id="131" name="ID_5C50A3A762D64CD095810E37FEBBDD6E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665" y="115155980"/>
          <a:ext cx="247015" cy="306705"/>
        </a:xfrm>
        <a:prstGeom prst="rect">
          <a:avLst/>
        </a:prstGeom>
      </xdr:spPr>
    </xdr:pic>
  </etc:cellImage>
  <etc:cellImage>
    <xdr:pic>
      <xdr:nvPicPr>
        <xdr:cNvPr id="130" name="ID_48DAAFF62C1448DAB4B1058887594FFA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113294795"/>
          <a:ext cx="525145" cy="601980"/>
        </a:xfrm>
        <a:prstGeom prst="rect">
          <a:avLst/>
        </a:prstGeom>
      </xdr:spPr>
    </xdr:pic>
  </etc:cellImage>
  <etc:cellImage>
    <xdr:pic>
      <xdr:nvPicPr>
        <xdr:cNvPr id="129" name="ID_373BC3A13C9F4FD1A8B059B8E76667E0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6870" y="114546380"/>
          <a:ext cx="267970" cy="272415"/>
        </a:xfrm>
        <a:prstGeom prst="rect">
          <a:avLst/>
        </a:prstGeom>
      </xdr:spPr>
    </xdr:pic>
  </etc:cellImage>
  <etc:cellImage>
    <xdr:pic>
      <xdr:nvPicPr>
        <xdr:cNvPr id="128" name="ID_7F80232FF69D4ECB940D178C23413C1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9250" y="112050830"/>
          <a:ext cx="283845" cy="281305"/>
        </a:xfrm>
        <a:prstGeom prst="rect">
          <a:avLst/>
        </a:prstGeom>
      </xdr:spPr>
    </xdr:pic>
  </etc:cellImage>
  <etc:cellImage>
    <xdr:pic>
      <xdr:nvPicPr>
        <xdr:cNvPr id="127" name="ID_6CDA8C4498C44BEE9D640E7AA189CE32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9530" y="110215680"/>
          <a:ext cx="883285" cy="630555"/>
        </a:xfrm>
        <a:prstGeom prst="rect">
          <a:avLst/>
        </a:prstGeom>
      </xdr:spPr>
    </xdr:pic>
  </etc:cellImage>
  <etc:cellImage>
    <xdr:pic>
      <xdr:nvPicPr>
        <xdr:cNvPr id="22" name="ID_AD78F79F1B8F4FBC8EDEFE3D8CE9A44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975" y="20551775"/>
          <a:ext cx="1127760" cy="876935"/>
        </a:xfrm>
        <a:prstGeom prst="rect">
          <a:avLst/>
        </a:prstGeom>
      </xdr:spPr>
    </xdr:pic>
  </etc:cellImage>
  <etc:cellImage>
    <xdr:pic>
      <xdr:nvPicPr>
        <xdr:cNvPr id="21" name="ID_9DE0936CC3D54BFC8F033DDC64D2F437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4465" y="10116820"/>
          <a:ext cx="653415" cy="393700"/>
        </a:xfrm>
        <a:prstGeom prst="rect">
          <a:avLst/>
        </a:prstGeom>
      </xdr:spPr>
    </xdr:pic>
  </etc:cellImage>
  <etc:cellImage>
    <xdr:pic>
      <xdr:nvPicPr>
        <xdr:cNvPr id="20" name="ID_F754E81D3D884FC29086E11804BE637D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040" y="11356975"/>
          <a:ext cx="596265" cy="365760"/>
        </a:xfrm>
        <a:prstGeom prst="rect">
          <a:avLst/>
        </a:prstGeom>
      </xdr:spPr>
    </xdr:pic>
  </etc:cellImage>
  <etc:cellImage>
    <xdr:pic>
      <xdr:nvPicPr>
        <xdr:cNvPr id="19" name="ID_858BB8D51B6A465EB36CE3F3F68050A3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7480" y="11987530"/>
          <a:ext cx="667385" cy="379730"/>
        </a:xfrm>
        <a:prstGeom prst="rect">
          <a:avLst/>
        </a:prstGeom>
      </xdr:spPr>
    </xdr:pic>
  </etc:cellImage>
  <etc:cellImage>
    <xdr:pic>
      <xdr:nvPicPr>
        <xdr:cNvPr id="18" name="ID_0FC3A7FC411648048477C12C399901E0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290" y="10732770"/>
          <a:ext cx="659765" cy="393700"/>
        </a:xfrm>
        <a:prstGeom prst="rect">
          <a:avLst/>
        </a:prstGeom>
      </xdr:spPr>
    </xdr:pic>
  </etc:cellImage>
  <etc:cellImage>
    <xdr:pic>
      <xdr:nvPicPr>
        <xdr:cNvPr id="17" name="ID_0946BE4F917E4E9494555B5DD1820E3C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885" y="9460230"/>
          <a:ext cx="790575" cy="480695"/>
        </a:xfrm>
        <a:prstGeom prst="rect">
          <a:avLst/>
        </a:prstGeom>
      </xdr:spPr>
    </xdr:pic>
  </etc:cellImage>
  <etc:cellImage>
    <xdr:pic>
      <xdr:nvPicPr>
        <xdr:cNvPr id="16" name="ID_03D795AC2CB5486E8DBB189F0B893CC9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8425" y="8829675"/>
          <a:ext cx="784860" cy="495935"/>
        </a:xfrm>
        <a:prstGeom prst="rect">
          <a:avLst/>
        </a:prstGeom>
      </xdr:spPr>
    </xdr:pic>
  </etc:cellImage>
  <etc:cellImage>
    <xdr:pic>
      <xdr:nvPicPr>
        <xdr:cNvPr id="270" name="ID_5162EDE6ABD54D3BAB55FAB5BB948117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1440" y="150740745"/>
          <a:ext cx="799465" cy="711200"/>
        </a:xfrm>
        <a:prstGeom prst="rect">
          <a:avLst/>
        </a:prstGeom>
      </xdr:spPr>
    </xdr:pic>
  </etc:cellImage>
  <etc:cellImage>
    <xdr:pic>
      <xdr:nvPicPr>
        <xdr:cNvPr id="25" name="ID_61FBC97C2AE14C67BB662B9D14B03164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995" y="17456150"/>
          <a:ext cx="1062355" cy="827405"/>
        </a:xfrm>
        <a:prstGeom prst="rect">
          <a:avLst/>
        </a:prstGeom>
      </xdr:spPr>
    </xdr:pic>
  </etc:cellImage>
  <etc:cellImage>
    <xdr:pic>
      <xdr:nvPicPr>
        <xdr:cNvPr id="26" name="ID_454D776FBB124D8E801E08C36603AFFD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8410" y="18970625"/>
          <a:ext cx="1024255" cy="733425"/>
        </a:xfrm>
        <a:prstGeom prst="rect">
          <a:avLst/>
        </a:prstGeom>
      </xdr:spPr>
    </xdr:pic>
  </etc:cellImage>
  <etc:cellImage>
    <xdr:pic>
      <xdr:nvPicPr>
        <xdr:cNvPr id="27" name="ID_E6486585A0814309A65D06C406260C18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340" y="21185505"/>
          <a:ext cx="1129030" cy="577850"/>
        </a:xfrm>
        <a:prstGeom prst="rect">
          <a:avLst/>
        </a:prstGeom>
      </xdr:spPr>
    </xdr:pic>
  </etc:cellImage>
  <etc:cellImage>
    <xdr:pic>
      <xdr:nvPicPr>
        <xdr:cNvPr id="28" name="ID_612DFC501D2C4549AFE395B1C925FF87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340" y="21811615"/>
          <a:ext cx="1129030" cy="570230"/>
        </a:xfrm>
        <a:prstGeom prst="rect">
          <a:avLst/>
        </a:prstGeom>
      </xdr:spPr>
    </xdr:pic>
  </etc:cellImage>
  <etc:cellImage>
    <xdr:pic>
      <xdr:nvPicPr>
        <xdr:cNvPr id="29" name="ID_DFB2D814AF124C7B97207AC2A2DB2136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5240" y="23827105"/>
          <a:ext cx="951230" cy="565150"/>
        </a:xfrm>
        <a:prstGeom prst="rect">
          <a:avLst/>
        </a:prstGeom>
      </xdr:spPr>
    </xdr:pic>
  </etc:cellImage>
  <etc:cellImage>
    <xdr:pic>
      <xdr:nvPicPr>
        <xdr:cNvPr id="30" name="ID_FD3DE24607584541AF84B39EC286EB5B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850" y="22458680"/>
          <a:ext cx="588010" cy="466725"/>
        </a:xfrm>
        <a:prstGeom prst="rect">
          <a:avLst/>
        </a:prstGeom>
      </xdr:spPr>
    </xdr:pic>
  </etc:cellImage>
  <etc:cellImage>
    <xdr:pic>
      <xdr:nvPicPr>
        <xdr:cNvPr id="31" name="ID_B62C8986F8854472BBB466640E89593F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7930" y="28322270"/>
          <a:ext cx="1086485" cy="1000125"/>
        </a:xfrm>
        <a:prstGeom prst="rect">
          <a:avLst/>
        </a:prstGeom>
      </xdr:spPr>
    </xdr:pic>
  </etc:cellImage>
  <etc:cellImage>
    <xdr:pic>
      <xdr:nvPicPr>
        <xdr:cNvPr id="32" name="ID_68C1B87E4E80419482617A7DA6DBCB6E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960" y="25527000"/>
          <a:ext cx="1113155" cy="649605"/>
        </a:xfrm>
        <a:prstGeom prst="rect">
          <a:avLst/>
        </a:prstGeom>
      </xdr:spPr>
    </xdr:pic>
  </etc:cellImage>
  <etc:cellImage>
    <xdr:pic>
      <xdr:nvPicPr>
        <xdr:cNvPr id="33" name="ID_BCE0BCC1E63E40E19CBF2B638D55885E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0490" y="29949775"/>
          <a:ext cx="390525" cy="395605"/>
        </a:xfrm>
        <a:prstGeom prst="rect">
          <a:avLst/>
        </a:prstGeom>
      </xdr:spPr>
    </xdr:pic>
  </etc:cellImage>
  <etc:cellImage>
    <xdr:pic>
      <xdr:nvPicPr>
        <xdr:cNvPr id="34" name="ID_9C050CBBD641472E914979EAFA97D84F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0945" y="31335345"/>
          <a:ext cx="1100455" cy="943610"/>
        </a:xfrm>
        <a:prstGeom prst="rect">
          <a:avLst/>
        </a:prstGeom>
      </xdr:spPr>
    </xdr:pic>
  </etc:cellImage>
  <etc:cellImage>
    <xdr:pic>
      <xdr:nvPicPr>
        <xdr:cNvPr id="35" name="ID_114E7C3D3630408B98DE2BCB6513066E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0945" y="34334450"/>
          <a:ext cx="1100455" cy="900430"/>
        </a:xfrm>
        <a:prstGeom prst="rect">
          <a:avLst/>
        </a:prstGeom>
      </xdr:spPr>
    </xdr:pic>
  </etc:cellImage>
  <etc:cellImage>
    <xdr:pic>
      <xdr:nvPicPr>
        <xdr:cNvPr id="40" name="ID_035FA3844BE848A9A624B79CF9EEA486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41900475"/>
          <a:ext cx="848360" cy="482600"/>
        </a:xfrm>
        <a:prstGeom prst="rect">
          <a:avLst/>
        </a:prstGeom>
      </xdr:spPr>
    </xdr:pic>
  </etc:cellImage>
  <etc:cellImage>
    <xdr:pic>
      <xdr:nvPicPr>
        <xdr:cNvPr id="41" name="ID_BC97F6ECC2754778932C8C96C7DDC339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380" y="45546010"/>
          <a:ext cx="996950" cy="768350"/>
        </a:xfrm>
        <a:prstGeom prst="rect">
          <a:avLst/>
        </a:prstGeom>
      </xdr:spPr>
    </xdr:pic>
  </etc:cellImage>
  <etc:cellImage>
    <xdr:pic>
      <xdr:nvPicPr>
        <xdr:cNvPr id="42" name="ID_AF9D7D3B75A64269980E9C60FB50244D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395" y="43169840"/>
          <a:ext cx="1011555" cy="654050"/>
        </a:xfrm>
        <a:prstGeom prst="rect">
          <a:avLst/>
        </a:prstGeom>
      </xdr:spPr>
    </xdr:pic>
  </etc:cellImage>
  <etc:cellImage>
    <xdr:pic>
      <xdr:nvPicPr>
        <xdr:cNvPr id="43" name="ID_CB66875C87E94875B24791D1F1D311EF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3205" y="56044465"/>
          <a:ext cx="680085" cy="527050"/>
        </a:xfrm>
        <a:prstGeom prst="rect">
          <a:avLst/>
        </a:prstGeom>
      </xdr:spPr>
    </xdr:pic>
  </etc:cellImage>
  <etc:cellImage>
    <xdr:pic>
      <xdr:nvPicPr>
        <xdr:cNvPr id="44" name="ID_5778053003F34A7BBAAE5150348542C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850" y="55421530"/>
          <a:ext cx="702310" cy="573405"/>
        </a:xfrm>
        <a:prstGeom prst="rect">
          <a:avLst/>
        </a:prstGeom>
      </xdr:spPr>
    </xdr:pic>
  </etc:cellImage>
  <etc:cellImage>
    <xdr:pic>
      <xdr:nvPicPr>
        <xdr:cNvPr id="45" name="ID_95ED49A266FF4D229BF8F1BA328EC135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7610" y="53070760"/>
          <a:ext cx="1127125" cy="466725"/>
        </a:xfrm>
        <a:prstGeom prst="rect">
          <a:avLst/>
        </a:prstGeom>
      </xdr:spPr>
    </xdr:pic>
  </etc:cellImage>
  <etc:cellImage>
    <xdr:pic>
      <xdr:nvPicPr>
        <xdr:cNvPr id="46" name="ID_D3AF58E52BFA43AEA47A01115BBCA9F1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54319170"/>
          <a:ext cx="1115060" cy="459740"/>
        </a:xfrm>
        <a:prstGeom prst="rect">
          <a:avLst/>
        </a:prstGeom>
      </xdr:spPr>
    </xdr:pic>
  </etc:cellImage>
  <etc:cellImage>
    <xdr:pic>
      <xdr:nvPicPr>
        <xdr:cNvPr id="47" name="ID_3AD7036603944A6680E76DA4459776C4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1895" y="51737260"/>
          <a:ext cx="1137285" cy="421640"/>
        </a:xfrm>
        <a:prstGeom prst="rect">
          <a:avLst/>
        </a:prstGeom>
      </xdr:spPr>
    </xdr:pic>
  </etc:cellImage>
  <etc:cellImage>
    <xdr:pic>
      <xdr:nvPicPr>
        <xdr:cNvPr id="48" name="ID_CD53D1D3DD0746CE83CAF9E4DBA8177F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2690" y="50606325"/>
          <a:ext cx="1116330" cy="417830"/>
        </a:xfrm>
        <a:prstGeom prst="rect">
          <a:avLst/>
        </a:prstGeom>
      </xdr:spPr>
    </xdr:pic>
  </etc:cellImage>
  <etc:cellImage>
    <xdr:pic>
      <xdr:nvPicPr>
        <xdr:cNvPr id="49" name="ID_8A6E37EE15494C5B870824EF48F79BFD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49403000"/>
          <a:ext cx="1115060" cy="334645"/>
        </a:xfrm>
        <a:prstGeom prst="rect">
          <a:avLst/>
        </a:prstGeom>
      </xdr:spPr>
    </xdr:pic>
  </etc:cellImage>
  <etc:cellImage>
    <xdr:pic>
      <xdr:nvPicPr>
        <xdr:cNvPr id="50" name="ID_455379DF8DA8422195D0CD559EEB9A3E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59141995"/>
          <a:ext cx="1026160" cy="756285"/>
        </a:xfrm>
        <a:prstGeom prst="rect">
          <a:avLst/>
        </a:prstGeom>
      </xdr:spPr>
    </xdr:pic>
  </etc:cellImage>
  <etc:cellImage>
    <xdr:pic>
      <xdr:nvPicPr>
        <xdr:cNvPr id="51" name="ID_E6880313FC79458A8731A04904325314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4135635"/>
          <a:ext cx="1026160" cy="739775"/>
        </a:xfrm>
        <a:prstGeom prst="rect">
          <a:avLst/>
        </a:prstGeom>
      </xdr:spPr>
    </xdr:pic>
  </etc:cellImage>
  <etc:cellImage>
    <xdr:pic>
      <xdr:nvPicPr>
        <xdr:cNvPr id="52" name="ID_49450E6E77E8400CB9FB556A5F5D29A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0403740"/>
          <a:ext cx="1026160" cy="736600"/>
        </a:xfrm>
        <a:prstGeom prst="rect">
          <a:avLst/>
        </a:prstGeom>
      </xdr:spPr>
    </xdr:pic>
  </etc:cellImage>
  <etc:cellImage>
    <xdr:pic>
      <xdr:nvPicPr>
        <xdr:cNvPr id="53" name="ID_DB50E95E456D47D09B1633309143BD1F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5382140"/>
          <a:ext cx="1026160" cy="736600"/>
        </a:xfrm>
        <a:prstGeom prst="rect">
          <a:avLst/>
        </a:prstGeom>
      </xdr:spPr>
    </xdr:pic>
  </etc:cellImage>
  <etc:cellImage>
    <xdr:pic>
      <xdr:nvPicPr>
        <xdr:cNvPr id="54" name="ID_B44B47408F0B41D285B79B165FF4B332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1626750"/>
          <a:ext cx="1026160" cy="711200"/>
        </a:xfrm>
        <a:prstGeom prst="rect">
          <a:avLst/>
        </a:prstGeom>
      </xdr:spPr>
    </xdr:pic>
  </etc:cellImage>
  <etc:cellImage>
    <xdr:pic>
      <xdr:nvPicPr>
        <xdr:cNvPr id="55" name="ID_107F4B66B55F4917A6687EB762AE5942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2896115"/>
          <a:ext cx="1026160" cy="730250"/>
        </a:xfrm>
        <a:prstGeom prst="rect">
          <a:avLst/>
        </a:prstGeom>
      </xdr:spPr>
    </xdr:pic>
  </etc:cellImage>
  <etc:cellImage>
    <xdr:pic>
      <xdr:nvPicPr>
        <xdr:cNvPr id="56" name="ID_D5A9E39580E048E4A68183D3D28A2AFA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57899935"/>
          <a:ext cx="1026160" cy="724535"/>
        </a:xfrm>
        <a:prstGeom prst="rect">
          <a:avLst/>
        </a:prstGeom>
      </xdr:spPr>
    </xdr:pic>
  </etc:cellImage>
  <etc:cellImage>
    <xdr:pic>
      <xdr:nvPicPr>
        <xdr:cNvPr id="57" name="ID_E33232BCD8E34DCBB8B08557306AF60B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775" y="66629280"/>
          <a:ext cx="1026160" cy="709930"/>
        </a:xfrm>
        <a:prstGeom prst="rect">
          <a:avLst/>
        </a:prstGeom>
      </xdr:spPr>
    </xdr:pic>
  </etc:cellImage>
  <etc:cellImage>
    <xdr:pic>
      <xdr:nvPicPr>
        <xdr:cNvPr id="58" name="ID_D3DF81D6B31242298C6CCD1EE3BC147C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4280" y="56704230"/>
          <a:ext cx="1049655" cy="685165"/>
        </a:xfrm>
        <a:prstGeom prst="rect">
          <a:avLst/>
        </a:prstGeom>
      </xdr:spPr>
    </xdr:pic>
  </etc:cellImage>
  <etc:cellImage>
    <xdr:pic>
      <xdr:nvPicPr>
        <xdr:cNvPr id="101" name="ID_48EFAA05F4D345D6A880A7312C21F11C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7160" y="76590525"/>
          <a:ext cx="707390" cy="1296670"/>
        </a:xfrm>
        <a:prstGeom prst="rect">
          <a:avLst/>
        </a:prstGeom>
      </xdr:spPr>
    </xdr:pic>
  </etc:cellImage>
  <etc:cellImage>
    <xdr:pic>
      <xdr:nvPicPr>
        <xdr:cNvPr id="102" name="ID_9B39FAA81D44460AAC5949FF445611D5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7645" y="80301465"/>
          <a:ext cx="566420" cy="1304925"/>
        </a:xfrm>
        <a:prstGeom prst="rect">
          <a:avLst/>
        </a:prstGeom>
      </xdr:spPr>
    </xdr:pic>
  </etc:cellImage>
  <etc:cellImage>
    <xdr:pic>
      <xdr:nvPicPr>
        <xdr:cNvPr id="103" name="ID_FC2164B235B64C66B8921C8271850699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8930" y="84061300"/>
          <a:ext cx="323850" cy="588010"/>
        </a:xfrm>
        <a:prstGeom prst="rect">
          <a:avLst/>
        </a:prstGeom>
      </xdr:spPr>
    </xdr:pic>
  </etc:cellImage>
  <etc:cellImage>
    <xdr:pic>
      <xdr:nvPicPr>
        <xdr:cNvPr id="104" name="ID_9C867DFA70564777AC395BF8D5330DD4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6830" y="70519925"/>
          <a:ext cx="908685" cy="622300"/>
        </a:xfrm>
        <a:prstGeom prst="rect">
          <a:avLst/>
        </a:prstGeom>
      </xdr:spPr>
    </xdr:pic>
  </etc:cellImage>
  <etc:cellImage>
    <xdr:pic>
      <xdr:nvPicPr>
        <xdr:cNvPr id="105" name="ID_DB4B5B658C764D1CAE83B9B8467A4BFC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0005" y="68465700"/>
          <a:ext cx="902335" cy="603885"/>
        </a:xfrm>
        <a:prstGeom prst="rect">
          <a:avLst/>
        </a:prstGeom>
      </xdr:spPr>
    </xdr:pic>
  </etc:cellImage>
  <etc:cellImage>
    <xdr:pic>
      <xdr:nvPicPr>
        <xdr:cNvPr id="106" name="ID_62312D2EDDA7450DA99903EE2A4E72E6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1625" y="75318620"/>
          <a:ext cx="379095" cy="437515"/>
        </a:xfrm>
        <a:prstGeom prst="rect">
          <a:avLst/>
        </a:prstGeom>
      </xdr:spPr>
    </xdr:pic>
  </etc:cellImage>
  <etc:cellImage>
    <xdr:pic>
      <xdr:nvPicPr>
        <xdr:cNvPr id="107" name="ID_D539197473A04FBA9604E3B504CBBFB1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9565" y="72846565"/>
          <a:ext cx="323215" cy="417830"/>
        </a:xfrm>
        <a:prstGeom prst="rect">
          <a:avLst/>
        </a:prstGeom>
      </xdr:spPr>
    </xdr:pic>
  </etc:cellImage>
  <etc:cellImage>
    <xdr:pic>
      <xdr:nvPicPr>
        <xdr:cNvPr id="108" name="ID_53BF8B708B6843C08E4751C27F889ACF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820" y="74091165"/>
          <a:ext cx="306705" cy="396875"/>
        </a:xfrm>
        <a:prstGeom prst="rect">
          <a:avLst/>
        </a:prstGeom>
      </xdr:spPr>
    </xdr:pic>
  </etc:cellImage>
  <etc:cellImage>
    <xdr:pic>
      <xdr:nvPicPr>
        <xdr:cNvPr id="109" name="ID_B80DB8B015A841DF9B013B49ACEE84CC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4780" y="94084775"/>
          <a:ext cx="692150" cy="722630"/>
        </a:xfrm>
        <a:prstGeom prst="rect">
          <a:avLst/>
        </a:prstGeom>
      </xdr:spPr>
    </xdr:pic>
  </etc:cellImage>
  <etc:cellImage>
    <xdr:pic>
      <xdr:nvPicPr>
        <xdr:cNvPr id="110" name="ID_8EE52C13BA8C468C814ED4C61A77D681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860" y="89105740"/>
          <a:ext cx="681990" cy="716280"/>
        </a:xfrm>
        <a:prstGeom prst="rect">
          <a:avLst/>
        </a:prstGeom>
      </xdr:spPr>
    </xdr:pic>
  </etc:cellImage>
  <etc:cellImage>
    <xdr:pic>
      <xdr:nvPicPr>
        <xdr:cNvPr id="111" name="ID_86630212A2F64DB4B0675A30D1D6677F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115" y="91599385"/>
          <a:ext cx="665480" cy="698500"/>
        </a:xfrm>
        <a:prstGeom prst="rect">
          <a:avLst/>
        </a:prstGeom>
      </xdr:spPr>
    </xdr:pic>
  </etc:cellImage>
  <etc:cellImage>
    <xdr:pic>
      <xdr:nvPicPr>
        <xdr:cNvPr id="112" name="ID_E1159080ABF1414AB1AF22D8F3A5A702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2715" y="86105365"/>
          <a:ext cx="716280" cy="688340"/>
        </a:xfrm>
        <a:prstGeom prst="rect">
          <a:avLst/>
        </a:prstGeom>
      </xdr:spPr>
    </xdr:pic>
  </etc:cellImage>
  <etc:cellImage>
    <xdr:pic>
      <xdr:nvPicPr>
        <xdr:cNvPr id="113" name="ID_358489F2704949C0993FE6D4D695CDF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7790" y="88400255"/>
          <a:ext cx="467995" cy="559435"/>
        </a:xfrm>
        <a:prstGeom prst="rect">
          <a:avLst/>
        </a:prstGeom>
      </xdr:spPr>
    </xdr:pic>
  </etc:cellImage>
  <etc:cellImage>
    <xdr:pic>
      <xdr:nvPicPr>
        <xdr:cNvPr id="114" name="ID_4AABF3D456E141CDBD009EED856229F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6355" y="98635820"/>
          <a:ext cx="889635" cy="528955"/>
        </a:xfrm>
        <a:prstGeom prst="rect">
          <a:avLst/>
        </a:prstGeom>
      </xdr:spPr>
    </xdr:pic>
  </etc:cellImage>
  <etc:cellImage>
    <xdr:pic>
      <xdr:nvPicPr>
        <xdr:cNvPr id="115" name="ID_5D641A18CBB94CD19CB20E0B638DFE0C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435" y="96775270"/>
          <a:ext cx="878205" cy="511810"/>
        </a:xfrm>
        <a:prstGeom prst="rect">
          <a:avLst/>
        </a:prstGeom>
      </xdr:spPr>
    </xdr:pic>
  </etc:cellImage>
  <etc:cellImage>
    <xdr:pic>
      <xdr:nvPicPr>
        <xdr:cNvPr id="116" name="ID_09E3256831614F5790C025E2A437979A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9055" y="107744260"/>
          <a:ext cx="864235" cy="596265"/>
        </a:xfrm>
        <a:prstGeom prst="rect">
          <a:avLst/>
        </a:prstGeom>
      </xdr:spPr>
    </xdr:pic>
  </etc:cellImage>
  <etc:cellImage>
    <xdr:pic>
      <xdr:nvPicPr>
        <xdr:cNvPr id="117" name="ID_44EDBD64F26A46959F223B2F35398D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0005" y="100490020"/>
          <a:ext cx="902335" cy="551180"/>
        </a:xfrm>
        <a:prstGeom prst="rect">
          <a:avLst/>
        </a:prstGeom>
      </xdr:spPr>
    </xdr:pic>
  </etc:cellImage>
  <etc:cellImage>
    <xdr:pic>
      <xdr:nvPicPr>
        <xdr:cNvPr id="118" name="ID_5EA014DCC97749C4950A687E160070CB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600" y="103952040"/>
          <a:ext cx="270510" cy="274955"/>
        </a:xfrm>
        <a:prstGeom prst="rect">
          <a:avLst/>
        </a:prstGeom>
      </xdr:spPr>
    </xdr:pic>
  </etc:cellImage>
  <etc:cellImage>
    <xdr:pic>
      <xdr:nvPicPr>
        <xdr:cNvPr id="119" name="ID_52C6806D1CE54BDEA33205B8B026B9A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735" y="102364540"/>
          <a:ext cx="904875" cy="535940"/>
        </a:xfrm>
        <a:prstGeom prst="rect">
          <a:avLst/>
        </a:prstGeom>
      </xdr:spPr>
    </xdr:pic>
  </etc:cellImage>
  <etc:cellImage>
    <xdr:pic>
      <xdr:nvPicPr>
        <xdr:cNvPr id="120" name="ID_C3EF6857CA364EA59A316B976203076D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420" y="104586405"/>
          <a:ext cx="357505" cy="386715"/>
        </a:xfrm>
        <a:prstGeom prst="rect">
          <a:avLst/>
        </a:prstGeom>
      </xdr:spPr>
    </xdr:pic>
  </etc:cellImage>
  <etc:cellImage>
    <xdr:pic>
      <xdr:nvPicPr>
        <xdr:cNvPr id="121" name="ID_538A515BA0154CCE89B4515F5AA8D6B6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730" y="105207435"/>
          <a:ext cx="222885" cy="252730"/>
        </a:xfrm>
        <a:prstGeom prst="rect">
          <a:avLst/>
        </a:prstGeom>
      </xdr:spPr>
    </xdr:pic>
  </etc:cellImage>
  <etc:cellImage>
    <xdr:pic>
      <xdr:nvPicPr>
        <xdr:cNvPr id="122" name="ID_AA8827E55F514DC586DC7D63307ED703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160" y="105824020"/>
          <a:ext cx="200025" cy="272415"/>
        </a:xfrm>
        <a:prstGeom prst="rect">
          <a:avLst/>
        </a:prstGeom>
      </xdr:spPr>
    </xdr:pic>
  </etc:cellImage>
  <etc:cellImage>
    <xdr:pic>
      <xdr:nvPicPr>
        <xdr:cNvPr id="123" name="ID_46F24DE1CE734F0EBCF3ADEB46C2996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0045" y="106457115"/>
          <a:ext cx="262255" cy="384810"/>
        </a:xfrm>
        <a:prstGeom prst="rect">
          <a:avLst/>
        </a:prstGeom>
      </xdr:spPr>
    </xdr:pic>
  </etc:cellImage>
  <etc:cellImage>
    <xdr:pic>
      <xdr:nvPicPr>
        <xdr:cNvPr id="124" name="ID_4045773C092C400C950AB0B0429796D1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7190" y="118290975"/>
          <a:ext cx="227965" cy="564515"/>
        </a:xfrm>
        <a:prstGeom prst="rect">
          <a:avLst/>
        </a:prstGeom>
      </xdr:spPr>
    </xdr:pic>
  </etc:cellImage>
  <etc:cellImage>
    <xdr:pic>
      <xdr:nvPicPr>
        <xdr:cNvPr id="125" name="ID_7D9152FFB8EB43AC826965B45E4026B9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760" y="117063520"/>
          <a:ext cx="758190" cy="750570"/>
        </a:xfrm>
        <a:prstGeom prst="rect">
          <a:avLst/>
        </a:prstGeom>
      </xdr:spPr>
    </xdr:pic>
  </etc:cellImage>
  <etc:cellImage>
    <xdr:pic>
      <xdr:nvPicPr>
        <xdr:cNvPr id="126" name="ID_1A8E648925BB4CBDA013EA920B36DC80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125" y="115833525"/>
          <a:ext cx="760095" cy="7524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<sst xmlns="http://schemas.openxmlformats.org/spreadsheetml/2006/main" count="1685" uniqueCount="700">
  <si>
    <r>
      <rPr>
        <sz val="10"/>
        <rFont val="SimSun"/>
        <charset val="134"/>
      </rPr>
      <t>序号</t>
    </r>
  </si>
  <si>
    <r>
      <rPr>
        <sz val="10"/>
        <rFont val="SimSun"/>
        <charset val="134"/>
      </rPr>
      <t>产品名称</t>
    </r>
  </si>
  <si>
    <r>
      <rPr>
        <sz val="10"/>
        <rFont val="SimSun"/>
        <charset val="134"/>
      </rPr>
      <t>物料编码</t>
    </r>
  </si>
  <si>
    <t>图例</t>
  </si>
  <si>
    <r>
      <rPr>
        <sz val="10"/>
        <rFont val="SimSun"/>
        <charset val="134"/>
      </rPr>
      <t>规格尺寸</t>
    </r>
  </si>
  <si>
    <r>
      <rPr>
        <sz val="10"/>
        <rFont val="SimSun"/>
        <charset val="134"/>
      </rPr>
      <t>单位</t>
    </r>
  </si>
  <si>
    <r>
      <rPr>
        <sz val="10"/>
        <rFont val="SimSun"/>
        <charset val="134"/>
      </rPr>
      <t>零售价</t>
    </r>
  </si>
  <si>
    <r>
      <rPr>
        <sz val="10"/>
        <rFont val="SimSun"/>
        <charset val="134"/>
      </rPr>
      <t>备注</t>
    </r>
  </si>
  <si>
    <t>铰链</t>
  </si>
  <si>
    <r>
      <rPr>
        <sz val="10"/>
        <rFont val="SimSun"/>
        <charset val="134"/>
      </rPr>
      <t>百隆107°集成阻尼全盖铰链</t>
    </r>
  </si>
  <si>
    <r>
      <rPr>
        <sz val="10"/>
        <rFont val="SimSun"/>
        <charset val="134"/>
      </rPr>
      <t xml:space="preserve">开启角度107°,适用厚度≤
</t>
    </r>
    <r>
      <rPr>
        <sz val="10"/>
        <rFont val="SimSun"/>
        <charset val="134"/>
      </rPr>
      <t>22mm的全盖门</t>
    </r>
  </si>
  <si>
    <r>
      <rPr>
        <sz val="10"/>
        <rFont val="SimSun"/>
        <charset val="134"/>
      </rPr>
      <t>元/个</t>
    </r>
  </si>
  <si>
    <r>
      <rPr>
        <sz val="10"/>
        <rFont val="SimSun"/>
        <charset val="134"/>
      </rPr>
      <t>百隆107°集成阻尼半盖铰链</t>
    </r>
  </si>
  <si>
    <r>
      <rPr>
        <sz val="10"/>
        <rFont val="SimSun"/>
        <charset val="134"/>
      </rPr>
      <t xml:space="preserve">开启角度107°,适用厚度≤
</t>
    </r>
    <r>
      <rPr>
        <sz val="10"/>
        <rFont val="SimSun"/>
        <charset val="134"/>
      </rPr>
      <t>22mm的半盖门</t>
    </r>
  </si>
  <si>
    <r>
      <rPr>
        <sz val="10"/>
        <rFont val="SimSun"/>
        <charset val="134"/>
      </rPr>
      <t>百隆107°集成阻尼内掩铰链</t>
    </r>
  </si>
  <si>
    <r>
      <rPr>
        <sz val="10"/>
        <rFont val="SimSun"/>
        <charset val="134"/>
      </rPr>
      <t xml:space="preserve">开启角度107°,适用厚度≤
</t>
    </r>
    <r>
      <rPr>
        <sz val="10"/>
        <rFont val="SimSun"/>
        <charset val="134"/>
      </rPr>
      <t>22mm的内掩门</t>
    </r>
  </si>
  <si>
    <r>
      <rPr>
        <sz val="10"/>
        <rFont val="SimSun"/>
        <charset val="134"/>
      </rPr>
      <t xml:space="preserve">百隆95°集成阻尼转角柜门
</t>
    </r>
    <r>
      <rPr>
        <sz val="10"/>
        <rFont val="SimSun"/>
        <charset val="134"/>
      </rPr>
      <t>铰链</t>
    </r>
  </si>
  <si>
    <r>
      <rPr>
        <sz val="10"/>
        <rFont val="SimSun"/>
        <charset val="134"/>
      </rPr>
      <t xml:space="preserve">开启角度95°,适用一字型
</t>
    </r>
    <r>
      <rPr>
        <sz val="10"/>
        <rFont val="SimSun"/>
        <charset val="134"/>
      </rPr>
      <t>转角柜</t>
    </r>
  </si>
  <si>
    <r>
      <rPr>
        <sz val="10"/>
        <rFont val="SimSun"/>
        <charset val="134"/>
      </rPr>
      <t>百隆107°无弹全盖铰链</t>
    </r>
  </si>
  <si>
    <r>
      <rPr>
        <sz val="10"/>
        <rFont val="SimSun"/>
        <charset val="134"/>
      </rPr>
      <t xml:space="preserve">开启角度107°,适用18-
</t>
    </r>
    <r>
      <rPr>
        <sz val="10"/>
        <rFont val="SimSun"/>
        <charset val="134"/>
      </rPr>
      <t xml:space="preserve">22mm厚全盖反弹门，与磁吸
</t>
    </r>
    <r>
      <rPr>
        <sz val="10"/>
        <rFont val="SimSun"/>
        <charset val="134"/>
      </rPr>
      <t>反弹器搭配</t>
    </r>
  </si>
  <si>
    <r>
      <rPr>
        <sz val="10"/>
        <rFont val="SimSun"/>
        <charset val="134"/>
      </rPr>
      <t>反弹器</t>
    </r>
  </si>
  <si>
    <r>
      <rPr>
        <sz val="10"/>
        <rFont val="SimSun"/>
        <charset val="134"/>
      </rPr>
      <t xml:space="preserve">适用于免拉手的普通门板，
</t>
    </r>
    <r>
      <rPr>
        <sz val="10"/>
        <rFont val="SimSun"/>
        <charset val="134"/>
      </rPr>
      <t>须与反弹门铰搭配</t>
    </r>
  </si>
  <si>
    <r>
      <rPr>
        <sz val="10"/>
        <rFont val="SimSun"/>
        <charset val="134"/>
      </rPr>
      <t>铝框全盖阻尼厚门铰链</t>
    </r>
  </si>
  <si>
    <r>
      <rPr>
        <sz val="10"/>
        <rFont val="SimSun"/>
        <charset val="134"/>
      </rPr>
      <t>适用厚度≤25mm的全盖门</t>
    </r>
  </si>
  <si>
    <r>
      <rPr>
        <sz val="10"/>
        <rFont val="SimSun"/>
        <charset val="134"/>
      </rPr>
      <t>铝框半盖阻尼厚门铰链</t>
    </r>
  </si>
  <si>
    <r>
      <rPr>
        <sz val="10"/>
        <rFont val="SimSun"/>
        <charset val="134"/>
      </rPr>
      <t>适用厚度≤25mm的半盖门</t>
    </r>
  </si>
  <si>
    <r>
      <rPr>
        <sz val="10"/>
        <rFont val="SimSun"/>
        <charset val="134"/>
      </rPr>
      <t>铝框内掩阻尼厚门铰链</t>
    </r>
  </si>
  <si>
    <r>
      <rPr>
        <sz val="10"/>
        <rFont val="SimSun"/>
        <charset val="134"/>
      </rPr>
      <t>适用厚度≤25mm的内掩门</t>
    </r>
  </si>
  <si>
    <r>
      <rPr>
        <sz val="10"/>
        <rFont val="SimSun"/>
        <charset val="134"/>
      </rPr>
      <t>百隆155°集成阻尼全盖铰链</t>
    </r>
  </si>
  <si>
    <r>
      <rPr>
        <sz val="10"/>
        <rFont val="SimSun"/>
        <charset val="134"/>
      </rPr>
      <t>适用于需要安装内抽或拉篮的平开门</t>
    </r>
  </si>
  <si>
    <r>
      <rPr>
        <sz val="10"/>
        <rFont val="SimSun"/>
        <charset val="134"/>
      </rPr>
      <t>百隆155°全盖铰链</t>
    </r>
  </si>
  <si>
    <r>
      <rPr>
        <sz val="10"/>
        <rFont val="SimSun"/>
        <charset val="134"/>
      </rPr>
      <t>百隆155°无弹全盖铰链</t>
    </r>
  </si>
  <si>
    <r>
      <rPr>
        <sz val="10"/>
        <rFont val="SimSun"/>
        <charset val="134"/>
      </rPr>
      <t>天地铰链</t>
    </r>
  </si>
  <si>
    <r>
      <rPr>
        <sz val="10"/>
        <rFont val="SimSun"/>
        <charset val="134"/>
      </rPr>
      <t xml:space="preserve">承重30kg，适用厚度≥25mm
</t>
    </r>
    <r>
      <rPr>
        <sz val="10"/>
        <rFont val="SimSun"/>
        <charset val="134"/>
      </rPr>
      <t>以上铝框门</t>
    </r>
  </si>
  <si>
    <r>
      <rPr>
        <sz val="10"/>
        <rFont val="SimSun"/>
        <charset val="134"/>
      </rPr>
      <t>元/套</t>
    </r>
  </si>
  <si>
    <r>
      <rPr>
        <sz val="10"/>
        <rFont val="SimSun"/>
        <charset val="134"/>
      </rPr>
      <t>天地横梁</t>
    </r>
  </si>
  <si>
    <r>
      <rPr>
        <sz val="10"/>
        <rFont val="SimSun"/>
        <charset val="134"/>
      </rPr>
      <t>48*18.5*3000mm，壁厚7.5</t>
    </r>
  </si>
  <si>
    <r>
      <rPr>
        <sz val="10"/>
        <rFont val="SimSun"/>
        <charset val="134"/>
      </rPr>
      <t>元/支</t>
    </r>
  </si>
  <si>
    <r>
      <rPr>
        <sz val="10"/>
        <rFont val="SimSun"/>
        <charset val="134"/>
      </rPr>
      <t>超薄全盖铰链</t>
    </r>
  </si>
  <si>
    <r>
      <rPr>
        <sz val="10"/>
        <rFont val="SimSun"/>
        <charset val="134"/>
      </rPr>
      <t>适用厚度12mm的全盖门</t>
    </r>
  </si>
  <si>
    <r>
      <rPr>
        <sz val="10"/>
        <rFont val="SimSun"/>
        <charset val="134"/>
      </rPr>
      <t>超薄半盖铰链</t>
    </r>
  </si>
  <si>
    <r>
      <rPr>
        <sz val="10"/>
        <rFont val="SimSun"/>
        <charset val="134"/>
      </rPr>
      <t>适用厚度12mm的半盖门</t>
    </r>
  </si>
  <si>
    <r>
      <rPr>
        <sz val="10"/>
        <rFont val="SimSun"/>
        <charset val="134"/>
      </rPr>
      <t>超薄内嵌铰链</t>
    </r>
  </si>
  <si>
    <r>
      <rPr>
        <sz val="10"/>
        <rFont val="SimSun"/>
        <charset val="134"/>
      </rPr>
      <t>适用厚度12mm的内嵌门</t>
    </r>
  </si>
  <si>
    <r>
      <rPr>
        <sz val="10"/>
        <rFont val="SimSun"/>
        <charset val="134"/>
      </rPr>
      <t>重力玻璃门铰</t>
    </r>
  </si>
  <si>
    <r>
      <rPr>
        <sz val="10"/>
        <rFont val="SimSun"/>
        <charset val="134"/>
      </rPr>
      <t xml:space="preserve">适用: 8~12mm厚度玻璃门，
</t>
    </r>
    <r>
      <rPr>
        <sz val="10"/>
        <rFont val="SimSun"/>
        <charset val="134"/>
      </rPr>
      <t xml:space="preserve">最大玻璃尺寸
</t>
    </r>
    <r>
      <rPr>
        <sz val="10"/>
        <rFont val="SimSun"/>
        <charset val="134"/>
      </rPr>
      <t xml:space="preserve">H2000xW600mm，开启角度:
</t>
    </r>
    <r>
      <rPr>
        <sz val="10"/>
        <rFont val="SimSun"/>
        <charset val="134"/>
      </rPr>
      <t>最大160°</t>
    </r>
  </si>
  <si>
    <t>百隆魅宝抽屉</t>
  </si>
  <si>
    <r>
      <rPr>
        <sz val="7"/>
        <rFont val="SimSun"/>
        <charset val="134"/>
      </rPr>
      <t>百隆魅宝低抽300</t>
    </r>
  </si>
  <si>
    <r>
      <rPr>
        <sz val="7"/>
        <rFont val="SimSun"/>
        <charset val="134"/>
      </rPr>
      <t xml:space="preserve">百隆魅宝低抽，侧帮高度H=91mm，承重
</t>
    </r>
    <r>
      <rPr>
        <sz val="7"/>
        <rFont val="SimSun"/>
        <charset val="134"/>
      </rPr>
      <t>40kg，长度L=300mm，莫兰迪灰</t>
    </r>
  </si>
  <si>
    <r>
      <rPr>
        <sz val="9"/>
        <rFont val="SimSun"/>
        <charset val="134"/>
      </rPr>
      <t>元/套</t>
    </r>
  </si>
  <si>
    <r>
      <rPr>
        <sz val="7"/>
        <rFont val="SimSun"/>
        <charset val="134"/>
      </rPr>
      <t>百隆魅宝低抽350</t>
    </r>
  </si>
  <si>
    <r>
      <rPr>
        <sz val="7"/>
        <rFont val="SimSun"/>
        <charset val="134"/>
      </rPr>
      <t xml:space="preserve">百隆魅宝低抽，侧帮高度H=91mm，承重
</t>
    </r>
    <r>
      <rPr>
        <sz val="7"/>
        <rFont val="SimSun"/>
        <charset val="134"/>
      </rPr>
      <t>40kg，长度L=350mm，莫兰迪灰</t>
    </r>
  </si>
  <si>
    <r>
      <rPr>
        <sz val="7"/>
        <rFont val="SimSun"/>
        <charset val="134"/>
      </rPr>
      <t>百隆魅宝低抽400</t>
    </r>
  </si>
  <si>
    <r>
      <rPr>
        <sz val="7"/>
        <rFont val="SimSun"/>
        <charset val="134"/>
      </rPr>
      <t xml:space="preserve">百隆魅宝低抽，侧帮高度H=91mm，承重
</t>
    </r>
    <r>
      <rPr>
        <sz val="7"/>
        <rFont val="SimSun"/>
        <charset val="134"/>
      </rPr>
      <t>40kg，长度L=400mm，莫兰迪灰</t>
    </r>
  </si>
  <si>
    <r>
      <rPr>
        <sz val="7"/>
        <rFont val="SimSun"/>
        <charset val="134"/>
      </rPr>
      <t>百隆魅宝低抽450</t>
    </r>
  </si>
  <si>
    <r>
      <rPr>
        <sz val="7"/>
        <rFont val="SimSun"/>
        <charset val="134"/>
      </rPr>
      <t xml:space="preserve">百隆魅宝低抽，侧帮高度H=91mm，承重
</t>
    </r>
    <r>
      <rPr>
        <sz val="7"/>
        <rFont val="SimSun"/>
        <charset val="134"/>
      </rPr>
      <t>40kg，长度L=450mm，莫兰迪灰</t>
    </r>
  </si>
  <si>
    <r>
      <rPr>
        <sz val="7"/>
        <rFont val="SimSun"/>
        <charset val="134"/>
      </rPr>
      <t>百隆魅宝扶杆高抽300</t>
    </r>
  </si>
  <si>
    <r>
      <rPr>
        <sz val="7"/>
        <rFont val="SimSun"/>
        <charset val="134"/>
      </rPr>
      <t xml:space="preserve">百隆魅宝扶杆高抽，侧帮高度H=192mm，承
</t>
    </r>
    <r>
      <rPr>
        <sz val="7"/>
        <rFont val="SimSun"/>
        <charset val="134"/>
      </rPr>
      <t xml:space="preserve">重40kg，长度L=300mm，莫兰迪灰，含装饰
</t>
    </r>
    <r>
      <rPr>
        <sz val="7"/>
        <rFont val="SimSun"/>
        <charset val="134"/>
      </rPr>
      <t>盖</t>
    </r>
  </si>
  <si>
    <r>
      <rPr>
        <sz val="7"/>
        <rFont val="SimSun"/>
        <charset val="134"/>
      </rPr>
      <t>百隆魅宝扶杆高抽350</t>
    </r>
  </si>
  <si>
    <r>
      <rPr>
        <sz val="7"/>
        <rFont val="SimSun"/>
        <charset val="134"/>
      </rPr>
      <t xml:space="preserve">百隆魅宝扶杆高抽，侧帮高度H=192mm，承
</t>
    </r>
    <r>
      <rPr>
        <sz val="7"/>
        <rFont val="SimSun"/>
        <charset val="134"/>
      </rPr>
      <t xml:space="preserve">重40kg，长度L=350mm，莫兰迪灰，含装饰
</t>
    </r>
    <r>
      <rPr>
        <sz val="7"/>
        <rFont val="SimSun"/>
        <charset val="134"/>
      </rPr>
      <t>盖</t>
    </r>
  </si>
  <si>
    <r>
      <rPr>
        <sz val="7"/>
        <rFont val="SimSun"/>
        <charset val="134"/>
      </rPr>
      <t>百隆魅宝扶杆高抽400</t>
    </r>
  </si>
  <si>
    <r>
      <rPr>
        <sz val="7"/>
        <rFont val="SimSun"/>
        <charset val="134"/>
      </rPr>
      <t xml:space="preserve">百隆魅宝扶杆高抽，侧帮高度H=192mm，承
</t>
    </r>
    <r>
      <rPr>
        <sz val="7"/>
        <rFont val="SimSun"/>
        <charset val="134"/>
      </rPr>
      <t xml:space="preserve">重40kg，长度L=400mm，莫兰迪灰，含装饰
</t>
    </r>
    <r>
      <rPr>
        <sz val="7"/>
        <rFont val="SimSun"/>
        <charset val="134"/>
      </rPr>
      <t>盖</t>
    </r>
  </si>
  <si>
    <r>
      <rPr>
        <sz val="7"/>
        <rFont val="SimSun"/>
        <charset val="134"/>
      </rPr>
      <t>百隆魅宝扶杆高抽450</t>
    </r>
  </si>
  <si>
    <r>
      <rPr>
        <sz val="7"/>
        <rFont val="SimSun"/>
        <charset val="134"/>
      </rPr>
      <t xml:space="preserve">百隆魅宝扶杆高抽，侧帮高度H=192mm，承
</t>
    </r>
    <r>
      <rPr>
        <sz val="7"/>
        <rFont val="SimSun"/>
        <charset val="134"/>
      </rPr>
      <t xml:space="preserve">重40kg，长度L=450mm，莫兰迪灰，含装饰
</t>
    </r>
    <r>
      <rPr>
        <sz val="7"/>
        <rFont val="SimSun"/>
        <charset val="134"/>
      </rPr>
      <t>盖</t>
    </r>
  </si>
  <si>
    <r>
      <rPr>
        <sz val="7"/>
        <rFont val="SimSun"/>
        <charset val="134"/>
      </rPr>
      <t>百隆魅宝玻璃高抽400</t>
    </r>
  </si>
  <si>
    <r>
      <rPr>
        <sz val="7"/>
        <rFont val="SimSun"/>
        <charset val="134"/>
      </rPr>
      <t xml:space="preserve">百隆魅宝玻璃高抽，侧帮高度H=192mm，承
</t>
    </r>
    <r>
      <rPr>
        <sz val="7"/>
        <rFont val="SimSun"/>
        <charset val="134"/>
      </rPr>
      <t xml:space="preserve">重40kg，长度L=400mm，配灰色玻璃，莫兰
</t>
    </r>
    <r>
      <rPr>
        <sz val="7"/>
        <rFont val="SimSun"/>
        <charset val="134"/>
      </rPr>
      <t>迪灰</t>
    </r>
  </si>
  <si>
    <r>
      <rPr>
        <sz val="7"/>
        <rFont val="SimSun"/>
        <charset val="134"/>
      </rPr>
      <t>百隆魅宝玻璃高抽450</t>
    </r>
  </si>
  <si>
    <r>
      <rPr>
        <sz val="7"/>
        <rFont val="SimSun"/>
        <charset val="134"/>
      </rPr>
      <t xml:space="preserve">百隆魅宝玻璃高抽，侧帮高度H=192mm，承
</t>
    </r>
    <r>
      <rPr>
        <sz val="7"/>
        <rFont val="SimSun"/>
        <charset val="134"/>
      </rPr>
      <t xml:space="preserve">重40kg，长度L=450mm，配灰色玻璃，莫兰
</t>
    </r>
    <r>
      <rPr>
        <sz val="7"/>
        <rFont val="SimSun"/>
        <charset val="134"/>
      </rPr>
      <t>迪灰</t>
    </r>
  </si>
  <si>
    <r>
      <rPr>
        <sz val="7"/>
        <rFont val="SimSun"/>
        <charset val="134"/>
      </rPr>
      <t>百隆魅宝内低抽前板套装600</t>
    </r>
  </si>
  <si>
    <r>
      <rPr>
        <sz val="7"/>
        <rFont val="SimSun"/>
        <charset val="134"/>
      </rPr>
      <t xml:space="preserve">百隆魅宝内低抽前板，侧帮高度H=91mm，适
</t>
    </r>
    <r>
      <rPr>
        <sz val="7"/>
        <rFont val="SimSun"/>
        <charset val="134"/>
      </rPr>
      <t>用于柜体宽度600mm，莫兰迪灰</t>
    </r>
  </si>
  <si>
    <r>
      <rPr>
        <sz val="7"/>
        <rFont val="SimSun"/>
        <charset val="134"/>
      </rPr>
      <t>百隆魅宝内低抽前板套装900</t>
    </r>
  </si>
  <si>
    <r>
      <rPr>
        <sz val="7"/>
        <rFont val="SimSun"/>
        <charset val="134"/>
      </rPr>
      <t xml:space="preserve">百隆魅宝内低抽前板，侧帮高度H=91mm，适
</t>
    </r>
    <r>
      <rPr>
        <sz val="7"/>
        <rFont val="SimSun"/>
        <charset val="134"/>
      </rPr>
      <t>用于柜体宽度900mm，莫兰迪灰</t>
    </r>
  </si>
  <si>
    <r>
      <rPr>
        <sz val="7"/>
        <rFont val="SimSun"/>
        <charset val="134"/>
      </rPr>
      <t xml:space="preserve">百隆魅宝内低抽前板套装
</t>
    </r>
    <r>
      <rPr>
        <sz val="7"/>
        <rFont val="SimSun"/>
        <charset val="134"/>
      </rPr>
      <t>1200</t>
    </r>
  </si>
  <si>
    <r>
      <rPr>
        <sz val="7"/>
        <rFont val="SimSun"/>
        <charset val="134"/>
      </rPr>
      <t xml:space="preserve">百隆魅宝内低抽前板，侧帮高度H=91mm，适
</t>
    </r>
    <r>
      <rPr>
        <sz val="7"/>
        <rFont val="SimSun"/>
        <charset val="134"/>
      </rPr>
      <t>用于柜体宽度1200mm，莫兰迪灰</t>
    </r>
  </si>
  <si>
    <r>
      <rPr>
        <sz val="7"/>
        <rFont val="SimSun"/>
        <charset val="134"/>
      </rPr>
      <t>百隆魅宝水槽抽附加抽帮套装</t>
    </r>
  </si>
  <si>
    <r>
      <rPr>
        <sz val="7"/>
        <rFont val="SimSun"/>
        <charset val="134"/>
      </rPr>
      <t xml:space="preserve">百隆魅宝水槽抽附加抽帮，侧帮高度
</t>
    </r>
    <r>
      <rPr>
        <sz val="7"/>
        <rFont val="SimSun"/>
        <charset val="134"/>
      </rPr>
      <t xml:space="preserve">H=91mm，抽帮长度L=300mm，建议使用于外
</t>
    </r>
    <r>
      <rPr>
        <sz val="7"/>
        <rFont val="SimSun"/>
        <charset val="134"/>
      </rPr>
      <t xml:space="preserve">侧抽帮长度L=450mm的抽屉，左右各一，莫
</t>
    </r>
    <r>
      <rPr>
        <sz val="7"/>
        <rFont val="SimSun"/>
        <charset val="134"/>
      </rPr>
      <t>兰迪灰，含装饰盖</t>
    </r>
  </si>
  <si>
    <r>
      <rPr>
        <sz val="7"/>
        <rFont val="SimSun"/>
        <charset val="134"/>
      </rPr>
      <t xml:space="preserve">百隆魅宝内高抽前板套装
</t>
    </r>
    <r>
      <rPr>
        <sz val="7"/>
        <rFont val="SimSun"/>
        <charset val="134"/>
      </rPr>
      <t>（灰色全高玻璃）</t>
    </r>
  </si>
  <si>
    <r>
      <rPr>
        <sz val="7"/>
        <rFont val="SimSun"/>
        <charset val="134"/>
      </rPr>
      <t xml:space="preserve">百隆魅宝内高抽玻璃前插板，侧帮高度
</t>
    </r>
    <r>
      <rPr>
        <sz val="7"/>
        <rFont val="SimSun"/>
        <charset val="134"/>
      </rPr>
      <t xml:space="preserve">H=192mm，配灰色全高玻璃，适用于柜体宽
</t>
    </r>
    <r>
      <rPr>
        <sz val="7"/>
        <rFont val="SimSun"/>
        <charset val="134"/>
      </rPr>
      <t>度600mm，莫兰迪灰</t>
    </r>
  </si>
  <si>
    <r>
      <rPr>
        <sz val="7"/>
        <rFont val="SimSun"/>
        <charset val="134"/>
      </rPr>
      <t xml:space="preserve">百隆魅宝内高抽前板套装
</t>
    </r>
    <r>
      <rPr>
        <sz val="7"/>
        <rFont val="SimSun"/>
        <charset val="134"/>
      </rPr>
      <t>（灰色半高玻璃）</t>
    </r>
  </si>
  <si>
    <r>
      <rPr>
        <sz val="7"/>
        <rFont val="SimSun"/>
        <charset val="134"/>
      </rPr>
      <t xml:space="preserve">百隆魅宝内高抽玻璃前插板，侧帮高度
</t>
    </r>
    <r>
      <rPr>
        <sz val="7"/>
        <rFont val="SimSun"/>
        <charset val="134"/>
      </rPr>
      <t xml:space="preserve">H=192mm，配灰色半高玻璃，适用于柜体宽
</t>
    </r>
    <r>
      <rPr>
        <sz val="7"/>
        <rFont val="SimSun"/>
        <charset val="134"/>
      </rPr>
      <t>度600mm，莫兰迪灰</t>
    </r>
  </si>
  <si>
    <r>
      <rPr>
        <sz val="7"/>
        <rFont val="SimSun"/>
        <charset val="134"/>
      </rPr>
      <t>百隆魅宝抽侧边稳定器</t>
    </r>
  </si>
  <si>
    <r>
      <rPr>
        <sz val="7"/>
        <rFont val="SimSun"/>
        <charset val="134"/>
      </rPr>
      <t xml:space="preserve">百隆魅宝侧边稳定器，适用抽屉长度270≤L
</t>
    </r>
    <r>
      <rPr>
        <sz val="7"/>
        <rFont val="SimSun"/>
        <charset val="134"/>
      </rPr>
      <t>≤400，柜体宽度W≤1400mm</t>
    </r>
  </si>
  <si>
    <r>
      <rPr>
        <sz val="7"/>
        <rFont val="SimSun"/>
        <charset val="134"/>
      </rPr>
      <t xml:space="preserve">百隆魅宝侧边稳定器，适用抽屉长度450≤L
</t>
    </r>
    <r>
      <rPr>
        <sz val="7"/>
        <rFont val="SimSun"/>
        <charset val="134"/>
      </rPr>
      <t>≤650，柜体宽度W≤1400mm</t>
    </r>
  </si>
  <si>
    <r>
      <rPr>
        <sz val="7"/>
        <rFont val="SimSun"/>
        <charset val="134"/>
      </rPr>
      <t>百隆魅宝阻尼碰碰开套装S1</t>
    </r>
  </si>
  <si>
    <r>
      <rPr>
        <sz val="7"/>
        <rFont val="SimSun"/>
        <charset val="134"/>
      </rPr>
      <t xml:space="preserve">百隆魅宝阻尼碰碰开套装S1，适用抽屉长度
</t>
    </r>
    <r>
      <rPr>
        <sz val="7"/>
        <rFont val="SimSun"/>
        <charset val="134"/>
      </rPr>
      <t xml:space="preserve">270≤L≤349 MM, 宽度300≤W≤1400mm，抽
</t>
    </r>
    <r>
      <rPr>
        <sz val="7"/>
        <rFont val="SimSun"/>
        <charset val="134"/>
      </rPr>
      <t>屉总重10-20 kg；</t>
    </r>
  </si>
  <si>
    <r>
      <rPr>
        <sz val="7"/>
        <rFont val="SimSun"/>
        <charset val="134"/>
      </rPr>
      <t>百隆魅宝阻尼碰碰开套装L3</t>
    </r>
  </si>
  <si>
    <r>
      <rPr>
        <sz val="7"/>
        <rFont val="SimSun"/>
        <charset val="134"/>
      </rPr>
      <t xml:space="preserve">百隆魅宝阻尼碰碰开套装L3，适用抽屉长度
</t>
    </r>
    <r>
      <rPr>
        <sz val="7"/>
        <rFont val="SimSun"/>
        <charset val="134"/>
      </rPr>
      <t xml:space="preserve">350≤L≤650 MM，宽度300≤W≤1400mm，抽
</t>
    </r>
    <r>
      <rPr>
        <sz val="7"/>
        <rFont val="SimSun"/>
        <charset val="134"/>
      </rPr>
      <t>屉总重15-40 kg；</t>
    </r>
  </si>
  <si>
    <t>百隆托底轨</t>
  </si>
  <si>
    <r>
      <rPr>
        <sz val="7"/>
        <rFont val="SimSun"/>
        <charset val="134"/>
      </rPr>
      <t>百隆全拉托底轨</t>
    </r>
  </si>
  <si>
    <r>
      <rPr>
        <sz val="7"/>
        <rFont val="SimSun"/>
        <charset val="134"/>
      </rPr>
      <t xml:space="preserve">TANDEM全拉导轨套装（插销式安装，适用于
</t>
    </r>
    <r>
      <rPr>
        <sz val="7"/>
        <rFont val="SimSun"/>
        <charset val="134"/>
      </rPr>
      <t xml:space="preserve">最厚17-19mm抽芯），承重30kg，标称长度
</t>
    </r>
    <r>
      <rPr>
        <sz val="7"/>
        <rFont val="SimSun"/>
        <charset val="134"/>
      </rPr>
      <t>260mm，内置阻尼</t>
    </r>
  </si>
  <si>
    <r>
      <rPr>
        <sz val="7"/>
        <rFont val="SimSun"/>
        <charset val="134"/>
      </rPr>
      <t xml:space="preserve">TANDEM全拉导轨套装（插销式安装，适用于
</t>
    </r>
    <r>
      <rPr>
        <sz val="7"/>
        <rFont val="SimSun"/>
        <charset val="134"/>
      </rPr>
      <t xml:space="preserve">最厚17-19mm抽芯），承重30kg，标称长度
</t>
    </r>
    <r>
      <rPr>
        <sz val="7"/>
        <rFont val="SimSun"/>
        <charset val="134"/>
      </rPr>
      <t>310mm，内置阻尼</t>
    </r>
  </si>
  <si>
    <r>
      <rPr>
        <sz val="7"/>
        <rFont val="SimSun"/>
        <charset val="134"/>
      </rPr>
      <t xml:space="preserve">TANDEM全拉导轨套装（插销式安装，适用于
</t>
    </r>
    <r>
      <rPr>
        <sz val="7"/>
        <rFont val="SimSun"/>
        <charset val="134"/>
      </rPr>
      <t xml:space="preserve">最厚17-19mm抽芯），承重30kg，标称长度
</t>
    </r>
    <r>
      <rPr>
        <sz val="7"/>
        <rFont val="SimSun"/>
        <charset val="134"/>
      </rPr>
      <t>410mm，内置阻尼</t>
    </r>
  </si>
  <si>
    <r>
      <rPr>
        <sz val="7"/>
        <rFont val="SimSun"/>
        <charset val="134"/>
      </rPr>
      <t xml:space="preserve">TANDEM全拉导轨套装（插销式安装，适用于
</t>
    </r>
    <r>
      <rPr>
        <sz val="7"/>
        <rFont val="SimSun"/>
        <charset val="134"/>
      </rPr>
      <t xml:space="preserve">最厚17-19mm抽芯）承重30kg，标称长度
</t>
    </r>
    <r>
      <rPr>
        <sz val="7"/>
        <rFont val="SimSun"/>
        <charset val="134"/>
      </rPr>
      <t>460mm，内置阻尼</t>
    </r>
  </si>
  <si>
    <r>
      <rPr>
        <sz val="7"/>
        <rFont val="SimSun"/>
        <charset val="134"/>
      </rPr>
      <t>百隆反弹全拉托底轨</t>
    </r>
  </si>
  <si>
    <r>
      <rPr>
        <sz val="7"/>
        <rFont val="SimSun"/>
        <charset val="134"/>
      </rPr>
      <t xml:space="preserve">包含TANDEM全拉导轨套装（插销式安装，无
</t>
    </r>
    <r>
      <rPr>
        <sz val="7"/>
        <rFont val="SimSun"/>
        <charset val="134"/>
      </rPr>
      <t xml:space="preserve">阻尼，适用于最厚17-19mm抽芯，承重
</t>
    </r>
    <r>
      <rPr>
        <sz val="7"/>
        <rFont val="SimSun"/>
        <charset val="134"/>
      </rPr>
      <t xml:space="preserve">30kg，标称长度260mm）、TIP-ON 机械触碰
</t>
    </r>
    <r>
      <rPr>
        <sz val="7"/>
        <rFont val="SimSun"/>
        <charset val="134"/>
      </rPr>
      <t xml:space="preserve">式开启装置套装、同步齿轮、同步轴（柜宽
</t>
    </r>
    <r>
      <rPr>
        <sz val="7"/>
        <rFont val="SimSun"/>
        <charset val="134"/>
      </rPr>
      <t>600mm-1200须使用）</t>
    </r>
  </si>
  <si>
    <r>
      <rPr>
        <sz val="7"/>
        <rFont val="SimSun"/>
        <charset val="134"/>
      </rPr>
      <t xml:space="preserve">包含TANDEM全拉导轨套装（插销式安装，无
</t>
    </r>
    <r>
      <rPr>
        <sz val="7"/>
        <rFont val="SimSun"/>
        <charset val="134"/>
      </rPr>
      <t xml:space="preserve">阻尼，适用于最厚17-19mm抽芯，承重
</t>
    </r>
    <r>
      <rPr>
        <sz val="7"/>
        <rFont val="SimSun"/>
        <charset val="134"/>
      </rPr>
      <t xml:space="preserve">30kg，标称长度310mm）、TIP-ON 机械触碰
</t>
    </r>
    <r>
      <rPr>
        <sz val="7"/>
        <rFont val="SimSun"/>
        <charset val="134"/>
      </rPr>
      <t xml:space="preserve">式开启装置套装、同步齿轮、同步轴（柜宽
</t>
    </r>
    <r>
      <rPr>
        <sz val="7"/>
        <rFont val="SimSun"/>
        <charset val="134"/>
      </rPr>
      <t>600mm-1200须使用）</t>
    </r>
  </si>
  <si>
    <r>
      <rPr>
        <sz val="7"/>
        <rFont val="SimSun"/>
        <charset val="134"/>
      </rPr>
      <t xml:space="preserve">包含TANDEM全拉导轨套装（插销式安装，无
</t>
    </r>
    <r>
      <rPr>
        <sz val="7"/>
        <rFont val="SimSun"/>
        <charset val="134"/>
      </rPr>
      <t xml:space="preserve">阻尼，适用于最厚17-19mm抽芯，承重
</t>
    </r>
    <r>
      <rPr>
        <sz val="7"/>
        <rFont val="SimSun"/>
        <charset val="134"/>
      </rPr>
      <t xml:space="preserve">30kg，标称长度410mm）、TIP-ON 机械触碰
</t>
    </r>
    <r>
      <rPr>
        <sz val="7"/>
        <rFont val="SimSun"/>
        <charset val="134"/>
      </rPr>
      <t xml:space="preserve">式开启装置套装、同步齿轮、同步轴（柜宽
</t>
    </r>
    <r>
      <rPr>
        <sz val="7"/>
        <rFont val="SimSun"/>
        <charset val="134"/>
      </rPr>
      <t>600mm-1200须使用）</t>
    </r>
  </si>
  <si>
    <r>
      <rPr>
        <sz val="7"/>
        <rFont val="SimSun"/>
        <charset val="134"/>
      </rPr>
      <t xml:space="preserve">包含TANDEM全拉导轨套装（插销式安装，无
</t>
    </r>
    <r>
      <rPr>
        <sz val="7"/>
        <rFont val="SimSun"/>
        <charset val="134"/>
      </rPr>
      <t xml:space="preserve">阻尼，适用于最厚17-19mm抽芯，承重
</t>
    </r>
    <r>
      <rPr>
        <sz val="7"/>
        <rFont val="SimSun"/>
        <charset val="134"/>
      </rPr>
      <t xml:space="preserve">30kg，标称长度460mm）、TIP-ON 机械触碰
</t>
    </r>
    <r>
      <rPr>
        <sz val="7"/>
        <rFont val="SimSun"/>
        <charset val="134"/>
      </rPr>
      <t xml:space="preserve">式开启装置套装、同步齿轮、同步轴（柜宽
</t>
    </r>
    <r>
      <rPr>
        <sz val="7"/>
        <rFont val="SimSun"/>
        <charset val="134"/>
      </rPr>
      <t>600mm-1200须使用）</t>
    </r>
  </si>
  <si>
    <r>
      <rPr>
        <sz val="7"/>
        <rFont val="SimSun"/>
        <charset val="134"/>
      </rPr>
      <t>百隆全拉隔板锁定装置</t>
    </r>
  </si>
  <si>
    <r>
      <rPr>
        <sz val="7"/>
        <rFont val="SimSun"/>
        <charset val="134"/>
      </rPr>
      <t xml:space="preserve">包含：全拉木抽导轨搁板锁定装置套装，适
</t>
    </r>
    <r>
      <rPr>
        <sz val="7"/>
        <rFont val="SimSun"/>
        <charset val="134"/>
      </rPr>
      <t xml:space="preserve">用于最大17-19mm抽芯厚度、全拉木抽导轨
</t>
    </r>
    <r>
      <rPr>
        <sz val="7"/>
        <rFont val="SimSun"/>
        <charset val="134"/>
      </rPr>
      <t xml:space="preserve">搁板锁定装置同步轴，适用于最大1200mm宽
</t>
    </r>
    <r>
      <rPr>
        <sz val="7"/>
        <rFont val="SimSun"/>
        <charset val="134"/>
      </rPr>
      <t>柜体</t>
    </r>
  </si>
  <si>
    <t>百隆乐薄抽</t>
  </si>
  <si>
    <r>
      <rPr>
        <sz val="7"/>
        <rFont val="SimSun"/>
        <charset val="134"/>
      </rPr>
      <t>百隆乐薄低抽270</t>
    </r>
  </si>
  <si>
    <r>
      <rPr>
        <sz val="7"/>
        <rFont val="SimSun"/>
        <charset val="134"/>
      </rPr>
      <t xml:space="preserve">乐薄抽套装（M高），标称长度270mm，抽帮
</t>
    </r>
    <r>
      <rPr>
        <sz val="7"/>
        <rFont val="SimSun"/>
        <charset val="134"/>
      </rPr>
      <t>106 mm，导轨承重40kg，猎户灰</t>
    </r>
  </si>
  <si>
    <r>
      <rPr>
        <sz val="7"/>
        <rFont val="SimSun"/>
        <charset val="134"/>
      </rPr>
      <t>百隆乐薄低抽350</t>
    </r>
  </si>
  <si>
    <r>
      <rPr>
        <sz val="7"/>
        <rFont val="SimSun"/>
        <charset val="134"/>
      </rPr>
      <t xml:space="preserve">乐薄抽套装（M高），标称长度350mm,抽帮
</t>
    </r>
    <r>
      <rPr>
        <sz val="7"/>
        <rFont val="SimSun"/>
        <charset val="134"/>
      </rPr>
      <t>106 mm，导轨承重40kg，猎户灰</t>
    </r>
  </si>
  <si>
    <r>
      <rPr>
        <sz val="7"/>
        <rFont val="SimSun"/>
        <charset val="134"/>
      </rPr>
      <t>百隆乐薄低抽400</t>
    </r>
  </si>
  <si>
    <r>
      <rPr>
        <sz val="7"/>
        <rFont val="SimSun"/>
        <charset val="134"/>
      </rPr>
      <t xml:space="preserve">乐薄抽套装（M高），标称长度400mm, 抽帮
</t>
    </r>
    <r>
      <rPr>
        <sz val="7"/>
        <rFont val="SimSun"/>
        <charset val="134"/>
      </rPr>
      <t>106 mm，导轨承重40kg，猎户灰</t>
    </r>
  </si>
  <si>
    <r>
      <rPr>
        <sz val="7"/>
        <rFont val="SimSun"/>
        <charset val="134"/>
      </rPr>
      <t>百隆乐薄低抽450</t>
    </r>
  </si>
  <si>
    <r>
      <rPr>
        <sz val="7"/>
        <rFont val="SimSun"/>
        <charset val="134"/>
      </rPr>
      <t xml:space="preserve">乐薄抽套装（M高），标称长度450mm, 抽帮
</t>
    </r>
    <r>
      <rPr>
        <sz val="7"/>
        <rFont val="SimSun"/>
        <charset val="134"/>
      </rPr>
      <t>106 mm,导轨承重40kg，猎户灰</t>
    </r>
  </si>
  <si>
    <r>
      <rPr>
        <sz val="7"/>
        <rFont val="SimSun"/>
        <charset val="134"/>
      </rPr>
      <t>百隆乐薄低抽500</t>
    </r>
  </si>
  <si>
    <r>
      <rPr>
        <sz val="7"/>
        <rFont val="SimSun"/>
        <charset val="134"/>
      </rPr>
      <t xml:space="preserve">乐薄抽套装（M高），标称长度500mm,抽帮
</t>
    </r>
    <r>
      <rPr>
        <sz val="7"/>
        <rFont val="SimSun"/>
        <charset val="134"/>
      </rPr>
      <t>106 mm，  导轨承重40kg，猎户灰</t>
    </r>
  </si>
  <si>
    <r>
      <rPr>
        <sz val="7"/>
        <rFont val="SimSun"/>
        <charset val="134"/>
      </rPr>
      <t>百隆乐薄高抽270</t>
    </r>
  </si>
  <si>
    <r>
      <rPr>
        <sz val="7"/>
        <rFont val="SimSun"/>
        <charset val="134"/>
      </rPr>
      <t xml:space="preserve">乐薄抽套装（C高），标称长度270mm, 抽帮
</t>
    </r>
    <r>
      <rPr>
        <sz val="7"/>
        <rFont val="SimSun"/>
        <charset val="134"/>
      </rPr>
      <t>193 mm，  导轨承重40kg，猎户灰</t>
    </r>
  </si>
  <si>
    <r>
      <rPr>
        <sz val="7"/>
        <rFont val="SimSun"/>
        <charset val="134"/>
      </rPr>
      <t>百隆乐薄高抽350</t>
    </r>
  </si>
  <si>
    <r>
      <rPr>
        <sz val="7"/>
        <rFont val="SimSun"/>
        <charset val="134"/>
      </rPr>
      <t xml:space="preserve">乐薄抽套装（C高），标称长度350mm,  抽
</t>
    </r>
    <r>
      <rPr>
        <sz val="7"/>
        <rFont val="SimSun"/>
        <charset val="134"/>
      </rPr>
      <t>帮193 mm，    导轨承重40kg，猎户灰</t>
    </r>
  </si>
  <si>
    <r>
      <rPr>
        <sz val="7"/>
        <rFont val="SimSun"/>
        <charset val="134"/>
      </rPr>
      <t>百隆乐薄高抽400</t>
    </r>
  </si>
  <si>
    <r>
      <rPr>
        <sz val="7"/>
        <rFont val="SimSun"/>
        <charset val="134"/>
      </rPr>
      <t xml:space="preserve">乐薄抽套装（C高），标称长度400mm,  抽
</t>
    </r>
    <r>
      <rPr>
        <sz val="7"/>
        <rFont val="SimSun"/>
        <charset val="134"/>
      </rPr>
      <t>帮193 mm，导轨承重40kg，猎户灰</t>
    </r>
  </si>
  <si>
    <r>
      <rPr>
        <sz val="7"/>
        <rFont val="SimSun"/>
        <charset val="134"/>
      </rPr>
      <t>百隆乐薄高抽450</t>
    </r>
  </si>
  <si>
    <r>
      <rPr>
        <sz val="7"/>
        <rFont val="SimSun"/>
        <charset val="134"/>
      </rPr>
      <t xml:space="preserve">乐薄抽套装（C高），标称长度450mm, 抽帮
</t>
    </r>
    <r>
      <rPr>
        <sz val="7"/>
        <rFont val="SimSun"/>
        <charset val="134"/>
      </rPr>
      <t>193 mm，导轨承重40kg，猎户灰</t>
    </r>
  </si>
  <si>
    <r>
      <rPr>
        <sz val="7"/>
        <rFont val="SimSun"/>
        <charset val="134"/>
      </rPr>
      <t>百隆乐薄高抽500</t>
    </r>
  </si>
  <si>
    <r>
      <rPr>
        <sz val="7"/>
        <rFont val="SimSun"/>
        <charset val="134"/>
      </rPr>
      <t xml:space="preserve">乐薄抽套装（C高），标称长度500mm, 抽帮
</t>
    </r>
    <r>
      <rPr>
        <sz val="7"/>
        <rFont val="SimSun"/>
        <charset val="134"/>
      </rPr>
      <t>193 mm，导轨承重40kg，猎户灰</t>
    </r>
  </si>
  <si>
    <r>
      <rPr>
        <sz val="7"/>
        <rFont val="SimSun"/>
        <charset val="134"/>
      </rPr>
      <t>百隆乐薄内低抽450</t>
    </r>
  </si>
  <si>
    <r>
      <rPr>
        <sz val="7"/>
        <rFont val="SimSun"/>
        <charset val="134"/>
      </rPr>
      <t xml:space="preserve">乐薄内低抽套装（M高），标称长度450mm, 抽
</t>
    </r>
    <r>
      <rPr>
        <sz val="7"/>
        <rFont val="SimSun"/>
        <charset val="134"/>
      </rPr>
      <t xml:space="preserve">帮106 mm，  导轨承重40kg， 猎户灰（含内抽前
</t>
    </r>
    <r>
      <rPr>
        <sz val="7"/>
        <rFont val="SimSun"/>
        <charset val="134"/>
      </rPr>
      <t xml:space="preserve">接码），含乐薄抽 LEGRABOX 内抽前板，适用
</t>
    </r>
    <r>
      <rPr>
        <sz val="7"/>
        <rFont val="SimSun"/>
        <charset val="134"/>
      </rPr>
      <t>于最大1200mm宽柜体，可裁切</t>
    </r>
  </si>
  <si>
    <r>
      <rPr>
        <sz val="7"/>
        <rFont val="SimSun"/>
        <charset val="134"/>
      </rPr>
      <t>百隆乐薄内低抽500</t>
    </r>
  </si>
  <si>
    <r>
      <rPr>
        <sz val="7"/>
        <rFont val="SimSun"/>
        <charset val="134"/>
      </rPr>
      <t xml:space="preserve">乐薄内低抽套装（M高），标称长度500mm, 抽
</t>
    </r>
    <r>
      <rPr>
        <sz val="7"/>
        <rFont val="SimSun"/>
        <charset val="134"/>
      </rPr>
      <t xml:space="preserve">帮106 mm，  导轨承重40kg， 猎户灰（含内抽前
</t>
    </r>
    <r>
      <rPr>
        <sz val="7"/>
        <rFont val="SimSun"/>
        <charset val="134"/>
      </rPr>
      <t xml:space="preserve">接码），含乐薄抽 LEGRABOX 内抽前板，适用
</t>
    </r>
    <r>
      <rPr>
        <sz val="7"/>
        <rFont val="SimSun"/>
        <charset val="134"/>
      </rPr>
      <t>于最大1200mm宽柜体，可裁切</t>
    </r>
  </si>
  <si>
    <r>
      <rPr>
        <sz val="7"/>
        <rFont val="SimSun"/>
        <charset val="134"/>
      </rPr>
      <t>百隆乐薄内高抽450</t>
    </r>
  </si>
  <si>
    <r>
      <rPr>
        <sz val="7"/>
        <rFont val="SimSun"/>
        <charset val="134"/>
      </rPr>
      <t xml:space="preserve">乐薄内高抽套装（C高），标称长度450mm,抽帮
</t>
    </r>
    <r>
      <rPr>
        <sz val="7"/>
        <rFont val="SimSun"/>
        <charset val="134"/>
      </rPr>
      <t xml:space="preserve">193 mm，导轨承重40kg，猎户灰（含内抽前接
</t>
    </r>
    <r>
      <rPr>
        <sz val="7"/>
        <rFont val="SimSun"/>
        <charset val="134"/>
      </rPr>
      <t xml:space="preserve">码），含乐薄抽 LEGRABOX 内抽前板+乐薄抽
</t>
    </r>
    <r>
      <rPr>
        <sz val="7"/>
        <rFont val="SimSun"/>
        <charset val="134"/>
      </rPr>
      <t xml:space="preserve">LEGRABOX 内高抽横杆， 适用于最大1200mm宽柜
</t>
    </r>
    <r>
      <rPr>
        <sz val="7"/>
        <rFont val="SimSun"/>
        <charset val="134"/>
      </rPr>
      <t>体，可裁切</t>
    </r>
  </si>
  <si>
    <r>
      <rPr>
        <sz val="7"/>
        <rFont val="SimSun"/>
        <charset val="134"/>
      </rPr>
      <t>百隆乐薄内高抽500</t>
    </r>
  </si>
  <si>
    <r>
      <rPr>
        <sz val="7"/>
        <rFont val="SimSun"/>
        <charset val="134"/>
      </rPr>
      <t xml:space="preserve">乐薄内高抽套装（C高），标称长度500mm, 抽
</t>
    </r>
    <r>
      <rPr>
        <sz val="7"/>
        <rFont val="SimSun"/>
        <charset val="134"/>
      </rPr>
      <t xml:space="preserve">帮193 mm，导轨承重40kg，猎户灰（含内抽前
</t>
    </r>
    <r>
      <rPr>
        <sz val="7"/>
        <rFont val="SimSun"/>
        <charset val="134"/>
      </rPr>
      <t xml:space="preserve">接码），乐薄抽 LEGRABOX 内抽前板+乐薄抽
</t>
    </r>
    <r>
      <rPr>
        <sz val="7"/>
        <rFont val="SimSun"/>
        <charset val="134"/>
      </rPr>
      <t xml:space="preserve">LEGRABOX 内高抽横杆， 适用于最大1200mm宽柜
</t>
    </r>
    <r>
      <rPr>
        <sz val="7"/>
        <rFont val="SimSun"/>
        <charset val="134"/>
      </rPr>
      <t>体，可裁切</t>
    </r>
  </si>
  <si>
    <r>
      <rPr>
        <sz val="7"/>
        <rFont val="SimSun"/>
        <charset val="134"/>
      </rPr>
      <t>百隆乐薄水槽抽附加抽帮450</t>
    </r>
  </si>
  <si>
    <r>
      <rPr>
        <sz val="7"/>
        <rFont val="SimSun"/>
        <charset val="134"/>
      </rPr>
      <t xml:space="preserve">乐薄水槽抽附加抽帮套装 (M高)，适用于标
</t>
    </r>
    <r>
      <rPr>
        <sz val="7"/>
        <rFont val="SimSun"/>
        <charset val="134"/>
      </rPr>
      <t>称长度450mm水槽抽，猎户灰</t>
    </r>
  </si>
  <si>
    <r>
      <rPr>
        <sz val="7"/>
        <rFont val="SimSun"/>
        <charset val="134"/>
      </rPr>
      <t>百隆乐薄水槽抽附加抽帮500</t>
    </r>
  </si>
  <si>
    <r>
      <rPr>
        <sz val="7"/>
        <rFont val="SimSun"/>
        <charset val="134"/>
      </rPr>
      <t xml:space="preserve">乐薄水槽抽附加抽帮套装 (M高)，适用于标
</t>
    </r>
    <r>
      <rPr>
        <sz val="7"/>
        <rFont val="SimSun"/>
        <charset val="134"/>
      </rPr>
      <t>称长度500mm水槽抽，猎户灰</t>
    </r>
  </si>
  <si>
    <r>
      <rPr>
        <sz val="7"/>
        <rFont val="SimSun"/>
        <charset val="134"/>
      </rPr>
      <t>百隆乐薄阻尼碰碰开套装S1</t>
    </r>
  </si>
  <si>
    <r>
      <rPr>
        <sz val="7"/>
        <rFont val="SimSun"/>
        <charset val="134"/>
      </rPr>
      <t xml:space="preserve">适用于标称长度270-300mm, 抽屉宽度300-
</t>
    </r>
    <r>
      <rPr>
        <sz val="7"/>
        <rFont val="SimSun"/>
        <charset val="134"/>
      </rPr>
      <t xml:space="preserve">1400mm，抽屉总重10-20 kg，含反弹装置+同步
</t>
    </r>
    <r>
      <rPr>
        <sz val="7"/>
        <rFont val="SimSun"/>
        <charset val="134"/>
      </rPr>
      <t>轴（同步轴可裁切=柜体净宽LW-247mm）；</t>
    </r>
  </si>
  <si>
    <r>
      <rPr>
        <sz val="7"/>
        <rFont val="SimSun"/>
        <charset val="134"/>
      </rPr>
      <t>百隆乐薄阻尼碰碰开套装L3</t>
    </r>
  </si>
  <si>
    <r>
      <rPr>
        <sz val="7"/>
        <rFont val="SimSun"/>
        <charset val="134"/>
      </rPr>
      <t xml:space="preserve">适用于标称长度350-650mm, 抽屉宽度300-
</t>
    </r>
    <r>
      <rPr>
        <sz val="7"/>
        <rFont val="SimSun"/>
        <charset val="134"/>
      </rPr>
      <t xml:space="preserve">1400mm，抽屉总重15-40 kg，含反弹装置+同步
</t>
    </r>
    <r>
      <rPr>
        <sz val="7"/>
        <rFont val="SimSun"/>
        <charset val="134"/>
      </rPr>
      <t>轴（同步轴可裁切=柜体净宽LW-247mm）；</t>
    </r>
  </si>
  <si>
    <r>
      <rPr>
        <sz val="7"/>
        <rFont val="SimSun"/>
        <charset val="134"/>
      </rPr>
      <t>百隆乐薄侧边稳定器270_400</t>
    </r>
  </si>
  <si>
    <r>
      <rPr>
        <sz val="7"/>
        <rFont val="SimSun"/>
        <charset val="134"/>
      </rPr>
      <t xml:space="preserve">乐薄抽 LEGRABOX 侧边稳定器套装(建议柜
</t>
    </r>
    <r>
      <rPr>
        <sz val="7"/>
        <rFont val="SimSun"/>
        <charset val="134"/>
      </rPr>
      <t xml:space="preserve">宽900-1400mm使用)，适用于标称长度270-
</t>
    </r>
    <r>
      <rPr>
        <sz val="7"/>
        <rFont val="SimSun"/>
        <charset val="134"/>
      </rPr>
      <t>400mm</t>
    </r>
  </si>
  <si>
    <r>
      <rPr>
        <sz val="7"/>
        <rFont val="SimSun"/>
        <charset val="134"/>
      </rPr>
      <t>百隆乐薄侧边稳定器450_650</t>
    </r>
  </si>
  <si>
    <r>
      <rPr>
        <sz val="7"/>
        <rFont val="SimSun"/>
        <charset val="134"/>
      </rPr>
      <t xml:space="preserve">乐薄抽 LEGRABOX 侧边稳定器套装(建议柜
</t>
    </r>
    <r>
      <rPr>
        <sz val="7"/>
        <rFont val="SimSun"/>
        <charset val="134"/>
      </rPr>
      <t xml:space="preserve">宽900-1400mm使用)，适用于标称长度450-
</t>
    </r>
    <r>
      <rPr>
        <sz val="7"/>
        <rFont val="SimSun"/>
        <charset val="134"/>
      </rPr>
      <t>650mm</t>
    </r>
  </si>
  <si>
    <t>抽屉内分隔件</t>
  </si>
  <si>
    <r>
      <rPr>
        <sz val="7"/>
        <rFont val="SimSun"/>
        <charset val="134"/>
      </rPr>
      <t>可调实木抽屉分隔件A</t>
    </r>
  </si>
  <si>
    <r>
      <rPr>
        <sz val="7"/>
        <rFont val="SimSun"/>
        <charset val="134"/>
      </rPr>
      <t xml:space="preserve">可调式实木抽屉分隔系统450*450~650mm，
</t>
    </r>
    <r>
      <rPr>
        <sz val="7"/>
        <rFont val="SimSun"/>
        <charset val="134"/>
      </rPr>
      <t>摩卡色</t>
    </r>
  </si>
  <si>
    <r>
      <rPr>
        <sz val="7"/>
        <rFont val="SimSun"/>
        <charset val="134"/>
      </rPr>
      <t>可调实木抽屉分隔件B</t>
    </r>
  </si>
  <si>
    <r>
      <rPr>
        <sz val="7"/>
        <rFont val="SimSun"/>
        <charset val="134"/>
      </rPr>
      <t xml:space="preserve">可调式实木抽屉分隔系统450*800~1200mm，
</t>
    </r>
    <r>
      <rPr>
        <sz val="7"/>
        <rFont val="SimSun"/>
        <charset val="134"/>
      </rPr>
      <t>摩卡色</t>
    </r>
  </si>
  <si>
    <r>
      <rPr>
        <sz val="7"/>
        <rFont val="SimSun"/>
        <charset val="134"/>
      </rPr>
      <t>铝合金内分隔件400</t>
    </r>
  </si>
  <si>
    <r>
      <rPr>
        <sz val="7"/>
        <rFont val="SimSun"/>
        <charset val="134"/>
      </rPr>
      <t>规格：424x323mm，适用450深抽屉，400宽柜体，碳灰色</t>
    </r>
  </si>
  <si>
    <r>
      <rPr>
        <sz val="7"/>
        <rFont val="SimSun"/>
        <charset val="134"/>
      </rPr>
      <t>铝合金内分隔件450</t>
    </r>
  </si>
  <si>
    <r>
      <rPr>
        <sz val="7"/>
        <rFont val="SimSun"/>
        <charset val="134"/>
      </rPr>
      <t>规格：424x373mm，适用450深抽屉，450宽柜体，碳灰色</t>
    </r>
  </si>
  <si>
    <r>
      <rPr>
        <sz val="7"/>
        <rFont val="SimSun"/>
        <charset val="134"/>
      </rPr>
      <t>铝合金内分隔件500</t>
    </r>
  </si>
  <si>
    <r>
      <rPr>
        <sz val="7"/>
        <rFont val="SimSun"/>
        <charset val="134"/>
      </rPr>
      <t>规格：424x423mm，适用450深抽屉，500宽柜体，碳灰色</t>
    </r>
  </si>
  <si>
    <r>
      <rPr>
        <sz val="7"/>
        <rFont val="SimSun"/>
        <charset val="134"/>
      </rPr>
      <t>铝合金内分隔件600</t>
    </r>
  </si>
  <si>
    <r>
      <rPr>
        <sz val="7"/>
        <rFont val="SimSun"/>
        <charset val="134"/>
      </rPr>
      <t>规格：424x523mm，适用450深抽屉，600宽柜体，碳灰色</t>
    </r>
  </si>
  <si>
    <r>
      <rPr>
        <sz val="7"/>
        <rFont val="SimSun"/>
        <charset val="134"/>
      </rPr>
      <t>铝合金内分隔件800</t>
    </r>
  </si>
  <si>
    <r>
      <rPr>
        <sz val="7"/>
        <rFont val="SimSun"/>
        <charset val="134"/>
      </rPr>
      <t>规格：424x723mm，适用450深抽屉，800宽柜体，碳灰色</t>
    </r>
  </si>
  <si>
    <r>
      <rPr>
        <sz val="7"/>
        <rFont val="SimSun"/>
        <charset val="134"/>
      </rPr>
      <t>铝合金内分隔件900</t>
    </r>
  </si>
  <si>
    <r>
      <rPr>
        <sz val="7"/>
        <rFont val="SimSun"/>
        <charset val="134"/>
      </rPr>
      <t>规格：424x823mm，适用450深抽屉，900宽柜体，碳灰色</t>
    </r>
  </si>
  <si>
    <r>
      <rPr>
        <sz val="7"/>
        <rFont val="SimSun"/>
        <charset val="134"/>
      </rPr>
      <t>铝合金内分隔件1000</t>
    </r>
  </si>
  <si>
    <r>
      <rPr>
        <sz val="7"/>
        <rFont val="SimSun"/>
        <charset val="134"/>
      </rPr>
      <t>规格：424x923mm，适用450深抽屉，1000宽柜体，碳灰色</t>
    </r>
  </si>
  <si>
    <r>
      <rPr>
        <sz val="7"/>
        <rFont val="SimSun"/>
        <charset val="134"/>
      </rPr>
      <t>铝合金内分隔件1200</t>
    </r>
  </si>
  <si>
    <r>
      <rPr>
        <sz val="7"/>
        <rFont val="SimSun"/>
        <charset val="134"/>
      </rPr>
      <t xml:space="preserve">规格：424x1123mm，适用450深抽屉，1200
</t>
    </r>
    <r>
      <rPr>
        <sz val="7"/>
        <rFont val="SimSun"/>
        <charset val="134"/>
      </rPr>
      <t>宽柜体，碳灰色</t>
    </r>
  </si>
  <si>
    <r>
      <rPr>
        <sz val="7"/>
        <rFont val="SimSun"/>
        <charset val="134"/>
      </rPr>
      <t>Chur库尔-100物品盒（450）</t>
    </r>
  </si>
  <si>
    <r>
      <rPr>
        <sz val="7"/>
        <rFont val="SimSun"/>
        <charset val="134"/>
      </rPr>
      <t>100*420*58（适配抽屉深450）</t>
    </r>
  </si>
  <si>
    <r>
      <rPr>
        <sz val="7"/>
        <rFont val="SimSun"/>
        <charset val="134"/>
      </rPr>
      <t>Chur库尔-100物品盒(500)</t>
    </r>
  </si>
  <si>
    <r>
      <rPr>
        <sz val="7"/>
        <rFont val="SimSun"/>
        <charset val="134"/>
      </rPr>
      <t>100*470*58（适配抽屉深500）</t>
    </r>
  </si>
  <si>
    <r>
      <rPr>
        <sz val="7"/>
        <rFont val="SimSun"/>
        <charset val="134"/>
      </rPr>
      <t xml:space="preserve">Chur库尔-100撒粉瓶组合
</t>
    </r>
    <r>
      <rPr>
        <sz val="7"/>
        <rFont val="SimSun"/>
        <charset val="134"/>
      </rPr>
      <t>（450）</t>
    </r>
  </si>
  <si>
    <r>
      <rPr>
        <sz val="7"/>
        <rFont val="SimSun"/>
        <charset val="134"/>
      </rPr>
      <t>100*420*75（适配抽屉深450）</t>
    </r>
  </si>
  <si>
    <r>
      <rPr>
        <sz val="7"/>
        <rFont val="SimSun"/>
        <charset val="134"/>
      </rPr>
      <t xml:space="preserve">Chur库尔-100撒粉瓶组合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</si>
  <si>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>100*470*75（适配抽屉深500）</t>
    </r>
  </si>
  <si>
    <r>
      <rPr>
        <sz val="7"/>
        <rFont val="SimSun"/>
        <charset val="134"/>
      </rPr>
      <t>Chur库尔-100调味盒（450）</t>
    </r>
  </si>
  <si>
    <r>
      <rPr>
        <sz val="7"/>
        <rFont val="SimSun"/>
        <charset val="134"/>
      </rPr>
      <t>100*420*46.5（适配抽屉深450）</t>
    </r>
  </si>
  <si>
    <r>
      <rPr>
        <sz val="7"/>
        <rFont val="SimSun"/>
        <charset val="134"/>
      </rPr>
      <t>Chur库尔-100调味盒(500)</t>
    </r>
  </si>
  <si>
    <r>
      <rPr>
        <sz val="7"/>
        <rFont val="SimSun"/>
        <charset val="134"/>
      </rPr>
      <t>100*470*46.5（适配抽屉深500）</t>
    </r>
  </si>
  <si>
    <r>
      <rPr>
        <sz val="7"/>
        <rFont val="SimSun"/>
        <charset val="134"/>
      </rPr>
      <t xml:space="preserve">Chur库尔-150组合刀具盒
</t>
    </r>
    <r>
      <rPr>
        <sz val="7"/>
        <rFont val="SimSun"/>
        <charset val="134"/>
      </rPr>
      <t>（450）</t>
    </r>
  </si>
  <si>
    <r>
      <rPr>
        <sz val="7"/>
        <rFont val="SimSun"/>
        <charset val="134"/>
      </rPr>
      <t>150*420*58（适配抽屉深450）</t>
    </r>
  </si>
  <si>
    <r>
      <rPr>
        <sz val="7"/>
        <rFont val="SimSun"/>
        <charset val="134"/>
      </rPr>
      <t xml:space="preserve">Chur库尔-150组合刀具盒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</si>
  <si>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>150*470*58（适配抽屉深500）</t>
    </r>
  </si>
  <si>
    <r>
      <rPr>
        <sz val="7"/>
        <rFont val="SimSun"/>
        <charset val="134"/>
      </rPr>
      <t xml:space="preserve">Chur库尔-150保鲜锡纸盒
</t>
    </r>
    <r>
      <rPr>
        <sz val="7"/>
        <rFont val="SimSun"/>
        <charset val="134"/>
      </rPr>
      <t>（450）</t>
    </r>
  </si>
  <si>
    <r>
      <rPr>
        <sz val="7"/>
        <rFont val="SimSun"/>
        <charset val="134"/>
      </rPr>
      <t xml:space="preserve">Chur库尔-150保鲜锡纸盒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</si>
  <si>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>CHUR 库尔-210正方盒</t>
    </r>
  </si>
  <si>
    <r>
      <rPr>
        <sz val="7"/>
        <rFont val="SimSun"/>
        <charset val="134"/>
      </rPr>
      <t>L210*W210*H120</t>
    </r>
  </si>
  <si>
    <r>
      <rPr>
        <sz val="7"/>
        <rFont val="SimSun"/>
        <charset val="134"/>
      </rPr>
      <t>CHUR 库尔-420三等分长盒</t>
    </r>
  </si>
  <si>
    <r>
      <rPr>
        <sz val="7"/>
        <rFont val="SimSun"/>
        <charset val="134"/>
      </rPr>
      <t>L420*W150*H120</t>
    </r>
  </si>
  <si>
    <r>
      <rPr>
        <sz val="7"/>
        <rFont val="SimSun"/>
        <charset val="134"/>
      </rPr>
      <t xml:space="preserve">库尔抽屉分隔系统-800工具
</t>
    </r>
    <r>
      <rPr>
        <sz val="7"/>
        <rFont val="SimSun"/>
        <charset val="134"/>
      </rPr>
      <t>抽精选组合</t>
    </r>
  </si>
  <si>
    <r>
      <rPr>
        <sz val="7"/>
        <rFont val="SimSun"/>
        <charset val="134"/>
      </rPr>
      <t xml:space="preserve">W710*D420mm，适用800宽柜体，抽屉深度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</si>
  <si>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 xml:space="preserve">W710*D470mm，适用800宽柜体，抽屉深度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</si>
  <si>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>库尔抽屉分隔系统-800储物精选组合</t>
    </r>
  </si>
  <si>
    <r>
      <rPr>
        <sz val="7"/>
        <rFont val="SimSun"/>
        <charset val="134"/>
      </rPr>
      <t xml:space="preserve">W690*D420mm，适用800宽柜体，抽屉深度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</si>
  <si>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 xml:space="preserve">W690*D470mm，适用800宽柜体，抽屉深度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</si>
  <si>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>Chur库尔-800中西厨通用组合(450)</t>
    </r>
  </si>
  <si>
    <r>
      <rPr>
        <sz val="7"/>
        <rFont val="SimSun"/>
        <charset val="134"/>
      </rPr>
      <t xml:space="preserve">W680*D420mm，适用800宽柜体，抽屉深度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</si>
  <si>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>Chur库尔-800中西厨通用组合(500)</t>
    </r>
  </si>
  <si>
    <r>
      <rPr>
        <sz val="7"/>
        <rFont val="SimSun"/>
        <charset val="134"/>
      </rPr>
      <t xml:space="preserve">W680*D470mm，适用800宽柜体，抽屉深度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</si>
  <si>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 xml:space="preserve">Chur库尔-900西厨工具组合
</t>
    </r>
    <r>
      <rPr>
        <sz val="7"/>
        <rFont val="SimSun"/>
        <charset val="134"/>
      </rPr>
      <t>(450)</t>
    </r>
  </si>
  <si>
    <r>
      <rPr>
        <sz val="7"/>
        <rFont val="SimSun"/>
        <charset val="134"/>
      </rPr>
      <t xml:space="preserve">W810*D420mm，适用900宽柜体，抽屉深度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</si>
  <si>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 xml:space="preserve">Chur库尔-900西厨工具组合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</si>
  <si>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 xml:space="preserve">W810*D470mm，适用900宽柜体，抽屉深度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</si>
  <si>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>Chur库尔-900中西厨通用组合(450)</t>
    </r>
  </si>
  <si>
    <r>
      <rPr>
        <sz val="7"/>
        <rFont val="SimSun"/>
        <charset val="134"/>
      </rPr>
      <t>Chur库尔-900中西厨通用组合(500)</t>
    </r>
  </si>
  <si>
    <r>
      <rPr>
        <sz val="7"/>
        <rFont val="SimSun"/>
        <charset val="134"/>
      </rPr>
      <t xml:space="preserve">Chur库尔-900西厨储物组合
</t>
    </r>
    <r>
      <rPr>
        <sz val="7"/>
        <rFont val="SimSun"/>
        <charset val="134"/>
      </rPr>
      <t>(450)</t>
    </r>
  </si>
  <si>
    <r>
      <rPr>
        <sz val="7"/>
        <rFont val="SimSun"/>
        <charset val="134"/>
      </rPr>
      <t xml:space="preserve">W790*D420mm，适用900宽柜体，抽屉深度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</si>
  <si>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 xml:space="preserve">Chur库尔-900西厨储物组合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</si>
  <si>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 xml:space="preserve">W790*D470mm，适用900宽柜体，抽屉深度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</si>
  <si>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 xml:space="preserve">Chur库尔-1200西厨组合
</t>
    </r>
    <r>
      <rPr>
        <sz val="7"/>
        <rFont val="SimSun"/>
        <charset val="134"/>
      </rPr>
      <t>(450)</t>
    </r>
  </si>
  <si>
    <r>
      <rPr>
        <sz val="7"/>
        <rFont val="SimSun"/>
        <charset val="134"/>
      </rPr>
      <t xml:space="preserve">W1090*D420mm，适用1200宽柜体，抽屉深度
</t>
    </r>
    <r>
      <rPr>
        <sz val="7"/>
        <rFont val="SimSun"/>
        <charset val="134"/>
      </rPr>
      <t>450mm</t>
    </r>
  </si>
  <si>
    <r>
      <rPr>
        <sz val="7"/>
        <rFont val="SimSun"/>
        <charset val="134"/>
      </rPr>
      <t xml:space="preserve">Chur库尔-1200西厨组合
</t>
    </r>
    <r>
      <rPr>
        <sz val="7"/>
        <rFont val="SimSun"/>
        <charset val="134"/>
      </rPr>
      <t>(500)</t>
    </r>
  </si>
  <si>
    <r>
      <rPr>
        <sz val="7"/>
        <rFont val="SimSun"/>
        <charset val="134"/>
      </rPr>
      <t xml:space="preserve">W1090*D470mm，适用1200宽柜体，抽屉深度
</t>
    </r>
    <r>
      <rPr>
        <sz val="7"/>
        <rFont val="SimSun"/>
        <charset val="134"/>
      </rPr>
      <t>500mm</t>
    </r>
  </si>
  <si>
    <r>
      <rPr>
        <sz val="7"/>
        <rFont val="SimSun"/>
        <charset val="134"/>
      </rPr>
      <t xml:space="preserve">Chur库尔-1200中厨工具调味
</t>
    </r>
    <r>
      <rPr>
        <sz val="7"/>
        <rFont val="SimSun"/>
        <charset val="134"/>
      </rPr>
      <t>组合(450)</t>
    </r>
  </si>
  <si>
    <r>
      <rPr>
        <sz val="7"/>
        <rFont val="SimSun"/>
        <charset val="134"/>
      </rPr>
      <t xml:space="preserve">Chur库尔-1200中厨工具调味
</t>
    </r>
    <r>
      <rPr>
        <sz val="7"/>
        <rFont val="SimSun"/>
        <charset val="134"/>
      </rPr>
      <t>组合(500)</t>
    </r>
  </si>
  <si>
    <r>
      <rPr>
        <sz val="7"/>
        <rFont val="SimSun"/>
        <charset val="134"/>
      </rPr>
      <t>Chur库尔-1200中西厨通用组合(450)</t>
    </r>
  </si>
  <si>
    <r>
      <rPr>
        <sz val="7"/>
        <rFont val="SimSun"/>
        <charset val="134"/>
      </rPr>
      <t>Chur库尔-1200中西厨通用组合(500)</t>
    </r>
  </si>
  <si>
    <t>优享拉篮系列</t>
  </si>
  <si>
    <r>
      <rPr>
        <sz val="6"/>
        <rFont val="SimSun"/>
        <charset val="134"/>
      </rPr>
      <t>希勒3.0三边平篮600</t>
    </r>
  </si>
  <si>
    <r>
      <rPr>
        <sz val="6"/>
        <rFont val="SimSun"/>
        <charset val="134"/>
      </rPr>
      <t xml:space="preserve">规格： 564*450*180mm，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</si>
  <si>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元/套</t>
    </r>
  </si>
  <si>
    <r>
      <rPr>
        <sz val="6"/>
        <rFont val="SimSun"/>
        <charset val="134"/>
      </rPr>
      <t>希勒3.0三边平篮700</t>
    </r>
  </si>
  <si>
    <r>
      <rPr>
        <sz val="6"/>
        <rFont val="SimSun"/>
        <charset val="134"/>
      </rPr>
      <t xml:space="preserve">规格： 664*450*180mm，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</si>
  <si>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希勒3.0三边平篮800</t>
    </r>
  </si>
  <si>
    <r>
      <rPr>
        <sz val="6"/>
        <rFont val="SimSun"/>
        <charset val="134"/>
      </rPr>
      <t xml:space="preserve">规格： 764*450*180mm，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</si>
  <si>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标配</t>
    </r>
  </si>
  <si>
    <r>
      <rPr>
        <sz val="6"/>
        <rFont val="SimSun"/>
        <charset val="134"/>
      </rPr>
      <t>希勒3.0三边平篮900</t>
    </r>
  </si>
  <si>
    <r>
      <rPr>
        <sz val="6"/>
        <rFont val="SimSun"/>
        <charset val="134"/>
      </rPr>
      <t xml:space="preserve">规格： 864*450*180mm，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</si>
  <si>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希勒3.0三边碗碟篮600</t>
    </r>
  </si>
  <si>
    <r>
      <rPr>
        <sz val="6"/>
        <rFont val="SimSun"/>
        <charset val="134"/>
      </rPr>
      <t xml:space="preserve">规格： 564*450*180mm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</si>
  <si>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希勒3.0三边碗碟篮700</t>
    </r>
  </si>
  <si>
    <r>
      <rPr>
        <sz val="6"/>
        <rFont val="SimSun"/>
        <charset val="134"/>
      </rPr>
      <t xml:space="preserve">规格： 664*450*180mm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</si>
  <si>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希勒3.0三边碗碟篮800</t>
    </r>
  </si>
  <si>
    <r>
      <rPr>
        <sz val="6"/>
        <rFont val="SimSun"/>
        <charset val="134"/>
      </rPr>
      <t xml:space="preserve">规格： 764*450*180mm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</si>
  <si>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希勒3.0三边碗碟篮900</t>
    </r>
  </si>
  <si>
    <r>
      <rPr>
        <sz val="6"/>
        <rFont val="SimSun"/>
        <charset val="134"/>
      </rPr>
      <t xml:space="preserve">规格： 864*450*180mm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</si>
  <si>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希勒3.0调味篮300</t>
    </r>
  </si>
  <si>
    <r>
      <rPr>
        <sz val="6"/>
        <rFont val="SimSun"/>
        <charset val="134"/>
      </rPr>
      <t xml:space="preserve">规格： 264*450*475mm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</si>
  <si>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希勒3.0调味篮400</t>
    </r>
  </si>
  <si>
    <r>
      <rPr>
        <sz val="6"/>
        <rFont val="SimSun"/>
        <charset val="134"/>
      </rPr>
      <t xml:space="preserve">规格： 364*450*475mm
</t>
    </r>
    <r>
      <rPr>
        <sz val="6"/>
        <rFont val="SimSun"/>
        <charset val="134"/>
      </rPr>
      <t>材质： 太空铝+黑晶玻璃，纳米喷涂,高级灰</t>
    </r>
  </si>
  <si>
    <r>
      <rPr>
        <sz val="6"/>
        <rFont val="SimSun"/>
        <charset val="134"/>
      </rPr>
      <t>希勒飞碟篮左开900</t>
    </r>
  </si>
  <si>
    <r>
      <rPr>
        <sz val="6"/>
        <rFont val="SimSun"/>
        <charset val="134"/>
      </rPr>
      <t xml:space="preserve">规格： 800*475*(600-750)mm，适用右转角柜，开门宽度≥
</t>
    </r>
    <r>
      <rPr>
        <sz val="6"/>
        <rFont val="SimSun"/>
        <charset val="134"/>
      </rPr>
      <t>450mm，材质： 碳钢+太空铝，纳米喷涂高级灰</t>
    </r>
  </si>
  <si>
    <r>
      <rPr>
        <sz val="6"/>
        <rFont val="SimSun"/>
        <charset val="134"/>
      </rPr>
      <t>希勒飞碟篮右开900</t>
    </r>
  </si>
  <si>
    <r>
      <rPr>
        <sz val="6"/>
        <rFont val="SimSun"/>
        <charset val="134"/>
      </rPr>
      <t xml:space="preserve">规格： 800*475*(600-750)mm，适用左转角柜，开门宽度≥
</t>
    </r>
    <r>
      <rPr>
        <sz val="6"/>
        <rFont val="SimSun"/>
        <charset val="134"/>
      </rPr>
      <t>450mm，材质： 碳钢+太空铝，纳米喷涂高级灰</t>
    </r>
  </si>
  <si>
    <r>
      <rPr>
        <sz val="6"/>
        <rFont val="SimSun"/>
        <charset val="134"/>
      </rPr>
      <t>希勒小怪物篮左开900</t>
    </r>
  </si>
  <si>
    <r>
      <rPr>
        <sz val="6"/>
        <rFont val="SimSun"/>
        <charset val="134"/>
      </rPr>
      <t xml:space="preserve">规格： 860*510*535mm，适用右转角柜，开门宽度≥
</t>
    </r>
    <r>
      <rPr>
        <sz val="6"/>
        <rFont val="SimSun"/>
        <charset val="134"/>
      </rPr>
      <t>450mm，材质： 碳钢+太空铝，纳米喷涂高级灰</t>
    </r>
  </si>
  <si>
    <r>
      <rPr>
        <sz val="6"/>
        <rFont val="SimSun"/>
        <charset val="134"/>
      </rPr>
      <t>希勒小怪物篮右开900</t>
    </r>
  </si>
  <si>
    <r>
      <rPr>
        <sz val="6"/>
        <rFont val="SimSun"/>
        <charset val="134"/>
      </rPr>
      <t xml:space="preserve">规格： 860*510*535mm，适用左转角柜，开门宽度≥
</t>
    </r>
    <r>
      <rPr>
        <sz val="6"/>
        <rFont val="SimSun"/>
        <charset val="134"/>
      </rPr>
      <t>450mm，材质： 碳钢+太空铝，纳米喷涂高级灰</t>
    </r>
  </si>
  <si>
    <r>
      <rPr>
        <sz val="6"/>
        <rFont val="SimSun"/>
        <charset val="134"/>
      </rPr>
      <t xml:space="preserve">希勒四层高柜连动
</t>
    </r>
    <r>
      <rPr>
        <sz val="6"/>
        <rFont val="SimSun"/>
        <charset val="134"/>
      </rPr>
      <t>拉篮450</t>
    </r>
  </si>
  <si>
    <r>
      <rPr>
        <sz val="6"/>
        <rFont val="SimSun"/>
        <charset val="134"/>
      </rPr>
      <t xml:space="preserve">规格： 408*500*1320mm，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</si>
  <si>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 xml:space="preserve">希勒五层高柜连动
</t>
    </r>
    <r>
      <rPr>
        <sz val="6"/>
        <rFont val="SimSun"/>
        <charset val="134"/>
      </rPr>
      <t>拉篮450</t>
    </r>
  </si>
  <si>
    <r>
      <rPr>
        <sz val="6"/>
        <rFont val="SimSun"/>
        <charset val="134"/>
      </rPr>
      <t xml:space="preserve">规格： 408*500*1620mm，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</si>
  <si>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 xml:space="preserve">希勒六层高柜连动
</t>
    </r>
    <r>
      <rPr>
        <sz val="6"/>
        <rFont val="SimSun"/>
        <charset val="134"/>
      </rPr>
      <t>拉篮450</t>
    </r>
  </si>
  <si>
    <r>
      <rPr>
        <sz val="6"/>
        <rFont val="SimSun"/>
        <charset val="134"/>
      </rPr>
      <t xml:space="preserve">规格： 408*500*1820mm，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</si>
  <si>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 xml:space="preserve">希勒四层高柜连动
</t>
    </r>
    <r>
      <rPr>
        <sz val="6"/>
        <rFont val="SimSun"/>
        <charset val="134"/>
      </rPr>
      <t>拉篮600</t>
    </r>
  </si>
  <si>
    <r>
      <rPr>
        <sz val="6"/>
        <rFont val="SimSun"/>
        <charset val="134"/>
      </rPr>
      <t xml:space="preserve">规格： 558*500*1320mm，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</si>
  <si>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 xml:space="preserve">希勒五层高柜连动
</t>
    </r>
    <r>
      <rPr>
        <sz val="6"/>
        <rFont val="SimSun"/>
        <charset val="134"/>
      </rPr>
      <t>拉篮600</t>
    </r>
  </si>
  <si>
    <r>
      <rPr>
        <sz val="6"/>
        <rFont val="SimSun"/>
        <charset val="134"/>
      </rPr>
      <t xml:space="preserve">规格： 558*500*1620mm，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</si>
  <si>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 xml:space="preserve">希勒六层高柜连动
</t>
    </r>
    <r>
      <rPr>
        <sz val="6"/>
        <rFont val="SimSun"/>
        <charset val="134"/>
      </rPr>
      <t>拉篮600</t>
    </r>
  </si>
  <si>
    <r>
      <rPr>
        <sz val="6"/>
        <rFont val="SimSun"/>
        <charset val="134"/>
      </rPr>
      <t xml:space="preserve">规格： 558*500*1820mm，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</si>
  <si>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希勒四层阻尼高伸拉篮300</t>
    </r>
  </si>
  <si>
    <r>
      <rPr>
        <sz val="6"/>
        <rFont val="SimSun"/>
        <charset val="134"/>
      </rPr>
      <t xml:space="preserve">规格： 250*500*（1259-1659）mm，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</si>
  <si>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希勒五层阻尼高伸拉篮300</t>
    </r>
  </si>
  <si>
    <r>
      <rPr>
        <sz val="6"/>
        <rFont val="SimSun"/>
        <charset val="134"/>
      </rPr>
      <t xml:space="preserve">规格： 250*500*（1659-2059）mm，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</si>
  <si>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希勒六层阻尼高伸拉篮300</t>
    </r>
  </si>
  <si>
    <r>
      <rPr>
        <sz val="6"/>
        <rFont val="SimSun"/>
        <charset val="134"/>
      </rPr>
      <t xml:space="preserve">规格： 250*500*（1959-2359）mm，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</si>
  <si>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希勒四层阻尼高伸拉篮400</t>
    </r>
  </si>
  <si>
    <r>
      <rPr>
        <sz val="6"/>
        <rFont val="SimSun"/>
        <charset val="134"/>
      </rPr>
      <t xml:space="preserve">规格： 350*500*（1259-1659）mm，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</si>
  <si>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希勒五层阻尼高伸拉篮400</t>
    </r>
  </si>
  <si>
    <r>
      <rPr>
        <sz val="6"/>
        <rFont val="SimSun"/>
        <charset val="134"/>
      </rPr>
      <t xml:space="preserve">规格： 350*500*（1659-2059）mm，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</si>
  <si>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希勒六层阻尼高伸拉篮400</t>
    </r>
  </si>
  <si>
    <r>
      <rPr>
        <sz val="6"/>
        <rFont val="SimSun"/>
        <charset val="134"/>
      </rPr>
      <t xml:space="preserve">规格： 350*500*（1959-2359）mm，
</t>
    </r>
    <r>
      <rPr>
        <sz val="6"/>
        <rFont val="SimSun"/>
        <charset val="134"/>
      </rPr>
      <t>材质： 碳钢+太空铝， 纳米喷涂高级灰；</t>
    </r>
  </si>
  <si>
    <r>
      <rPr>
        <sz val="6"/>
        <rFont val="SimSun"/>
        <charset val="134"/>
      </rPr>
      <t>陀飞轮四层高柜连动篮600</t>
    </r>
  </si>
  <si>
    <r>
      <rPr>
        <sz val="6"/>
        <rFont val="SimSun"/>
        <charset val="134"/>
      </rPr>
      <t xml:space="preserve">规格： 550*510*(1375-1675)mm，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</si>
  <si>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陀飞轮五层高柜连动篮600</t>
    </r>
  </si>
  <si>
    <r>
      <rPr>
        <sz val="6"/>
        <rFont val="SimSun"/>
        <charset val="134"/>
      </rPr>
      <t xml:space="preserve">规格： 550*510*(1675-1975)mm，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</si>
  <si>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陀飞轮六层高柜连动篮600</t>
    </r>
  </si>
  <si>
    <r>
      <rPr>
        <sz val="6"/>
        <rFont val="SimSun"/>
        <charset val="134"/>
      </rPr>
      <t xml:space="preserve">规格： 550*510*(1975-2275)mm，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</si>
  <si>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星云吊柜升降机600</t>
    </r>
  </si>
  <si>
    <r>
      <rPr>
        <sz val="6"/>
        <rFont val="SimSun"/>
        <charset val="134"/>
      </rPr>
      <t xml:space="preserve">规格： 564*279*464mm，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</si>
  <si>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星云吊柜升降机700</t>
    </r>
  </si>
  <si>
    <r>
      <rPr>
        <sz val="6"/>
        <rFont val="SimSun"/>
        <charset val="134"/>
      </rPr>
      <t xml:space="preserve">规格： 664*279*464mm，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</si>
  <si>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星云吊柜升降机800</t>
    </r>
  </si>
  <si>
    <r>
      <rPr>
        <sz val="6"/>
        <rFont val="SimSun"/>
        <charset val="134"/>
      </rPr>
      <t xml:space="preserve">规格： 764*279*464mm，
</t>
    </r>
    <r>
      <rPr>
        <sz val="6"/>
        <rFont val="SimSun"/>
        <charset val="134"/>
      </rPr>
      <t>材质： 碳钢+太空铝， 纳米喷涂高级灰</t>
    </r>
  </si>
  <si>
    <r>
      <rPr>
        <sz val="6"/>
        <rFont val="SimSun"/>
        <charset val="134"/>
      </rPr>
      <t>星云吊柜升降机900</t>
    </r>
  </si>
  <si>
    <r>
      <rPr>
        <sz val="6"/>
        <rFont val="SimSun"/>
        <charset val="134"/>
      </rPr>
      <t>高柜升降机600</t>
    </r>
  </si>
  <si>
    <r>
      <rPr>
        <sz val="6"/>
        <rFont val="SimSun"/>
        <charset val="134"/>
      </rPr>
      <t xml:space="preserve">规格： 564*500*520mm
</t>
    </r>
    <r>
      <rPr>
        <sz val="6"/>
        <rFont val="SimSun"/>
        <charset val="134"/>
      </rPr>
      <t>材质： 铝合金；双层升降结构</t>
    </r>
  </si>
  <si>
    <t>乐享拉篮系列</t>
  </si>
  <si>
    <r>
      <rPr>
        <sz val="6"/>
        <rFont val="SimSun"/>
        <charset val="134"/>
      </rPr>
      <t>希勒4.0三边平篮600</t>
    </r>
  </si>
  <si>
    <r>
      <rPr>
        <sz val="6"/>
        <rFont val="SimSun"/>
        <charset val="134"/>
      </rPr>
      <t xml:space="preserve">规格： 550*460*250mm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</si>
  <si>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希勒4.0三边平篮700</t>
    </r>
  </si>
  <si>
    <r>
      <rPr>
        <sz val="6"/>
        <rFont val="SimSun"/>
        <charset val="134"/>
      </rPr>
      <t xml:space="preserve">规格： 650*460*250mm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</si>
  <si>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希勒4.0三边平篮800</t>
    </r>
  </si>
  <si>
    <r>
      <rPr>
        <sz val="6"/>
        <rFont val="SimSun"/>
        <charset val="134"/>
      </rPr>
      <t xml:space="preserve">规格： 750*460*250mm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</si>
  <si>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希勒4.0三边平篮900</t>
    </r>
  </si>
  <si>
    <r>
      <rPr>
        <sz val="6"/>
        <rFont val="SimSun"/>
        <charset val="134"/>
      </rPr>
      <t xml:space="preserve">规格： 850*460*250mm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</si>
  <si>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希勒4.0三边碗碟篮600</t>
    </r>
  </si>
  <si>
    <r>
      <rPr>
        <sz val="6"/>
        <rFont val="SimSun"/>
        <charset val="134"/>
      </rPr>
      <t>希勒4.0三边碗碟篮700</t>
    </r>
  </si>
  <si>
    <r>
      <rPr>
        <sz val="6"/>
        <rFont val="SimSun"/>
        <charset val="134"/>
      </rPr>
      <t>希勒4.0三边碗碟篮800</t>
    </r>
  </si>
  <si>
    <r>
      <rPr>
        <sz val="6"/>
        <rFont val="SimSun"/>
        <charset val="134"/>
      </rPr>
      <t>希勒4.0三边碗碟篮900</t>
    </r>
  </si>
  <si>
    <r>
      <rPr>
        <sz val="6"/>
        <rFont val="SimSun"/>
        <charset val="134"/>
      </rPr>
      <t>希勒4.0调味篮300</t>
    </r>
  </si>
  <si>
    <r>
      <rPr>
        <sz val="6"/>
        <rFont val="SimSun"/>
        <charset val="134"/>
      </rPr>
      <t xml:space="preserve">规格： 245*465*555mm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</si>
  <si>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希勒4.0调味篮350</t>
    </r>
  </si>
  <si>
    <r>
      <rPr>
        <sz val="6"/>
        <rFont val="SimSun"/>
        <charset val="134"/>
      </rPr>
      <t xml:space="preserve">规格： 295*465*555mm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</si>
  <si>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希勒4.0调味篮400</t>
    </r>
  </si>
  <si>
    <r>
      <rPr>
        <sz val="6"/>
        <rFont val="SimSun"/>
        <charset val="134"/>
      </rPr>
      <t xml:space="preserve">规格： 345*465*555mm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</si>
  <si>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>希勒4.0调味篮450</t>
    </r>
  </si>
  <si>
    <r>
      <rPr>
        <sz val="6"/>
        <rFont val="SimSun"/>
        <charset val="134"/>
      </rPr>
      <t xml:space="preserve">规格： 395*465*555mm
</t>
    </r>
    <r>
      <rPr>
        <sz val="6"/>
        <rFont val="SimSun"/>
        <charset val="134"/>
      </rPr>
      <t>材质： 太空铝,纳米喷涂,高级灰+玫瑰金</t>
    </r>
  </si>
  <si>
    <r>
      <rPr>
        <sz val="6"/>
        <rFont val="SimSun"/>
        <charset val="134"/>
      </rPr>
      <t xml:space="preserve">SCHIERS希尔斯-800游艇多功能拉
</t>
    </r>
    <r>
      <rPr>
        <sz val="6"/>
        <rFont val="SimSun"/>
        <charset val="134"/>
      </rPr>
      <t>篮</t>
    </r>
  </si>
  <si>
    <r>
      <rPr>
        <sz val="6"/>
        <rFont val="SimSun"/>
        <charset val="134"/>
      </rPr>
      <t xml:space="preserve">规格： 764*240*480mm，适用800拉篮地柜；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碗架x2+盘架x1+游艇工具盘x1；</t>
    </r>
  </si>
  <si>
    <r>
      <rPr>
        <sz val="6"/>
        <rFont val="SimSun"/>
        <charset val="134"/>
      </rPr>
      <t xml:space="preserve">SCHIERS希尔斯-900游艇多功能拉
</t>
    </r>
    <r>
      <rPr>
        <sz val="6"/>
        <rFont val="SimSun"/>
        <charset val="134"/>
      </rPr>
      <t>篮</t>
    </r>
  </si>
  <si>
    <r>
      <rPr>
        <sz val="6"/>
        <rFont val="SimSun"/>
        <charset val="134"/>
      </rPr>
      <t xml:space="preserve">规格： 864*240*480mm，适用900拉篮地柜；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碗架x3+盘架x1+游艇工具盘x1；</t>
    </r>
  </si>
  <si>
    <r>
      <rPr>
        <sz val="6"/>
        <rFont val="SimSun"/>
        <charset val="134"/>
      </rPr>
      <t xml:space="preserve">SCHIERS希尔斯-1200游艇多功能
</t>
    </r>
    <r>
      <rPr>
        <sz val="6"/>
        <rFont val="SimSun"/>
        <charset val="134"/>
      </rPr>
      <t>拉篮</t>
    </r>
  </si>
  <si>
    <r>
      <rPr>
        <sz val="6"/>
        <rFont val="SimSun"/>
        <charset val="134"/>
      </rPr>
      <t xml:space="preserve">规格： 1164*240*480mm，适用1200拉篮地柜；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碗架x3+盘架x2+游艇工具盘x1；</t>
    </r>
  </si>
  <si>
    <r>
      <rPr>
        <sz val="6"/>
        <rFont val="SimSun"/>
        <charset val="134"/>
      </rPr>
      <t>SCHIERS希尔斯-800碗碟拉篮</t>
    </r>
  </si>
  <si>
    <r>
      <rPr>
        <sz val="6"/>
        <rFont val="SimSun"/>
        <charset val="134"/>
      </rPr>
      <t xml:space="preserve">规格： 764*170*480mm，适用800拉篮地柜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碗架x2+盘架x2；</t>
    </r>
  </si>
  <si>
    <r>
      <rPr>
        <sz val="6"/>
        <rFont val="SimSun"/>
        <charset val="134"/>
      </rPr>
      <t>SCHIERS希尔斯-900碗碟拉篮</t>
    </r>
  </si>
  <si>
    <r>
      <rPr>
        <sz val="6"/>
        <rFont val="SimSun"/>
        <charset val="134"/>
      </rPr>
      <t xml:space="preserve">规格： 864*170*480mm，适用900拉篮地柜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碗架x3+盘架x2；</t>
    </r>
  </si>
  <si>
    <r>
      <rPr>
        <sz val="6"/>
        <rFont val="SimSun"/>
        <charset val="134"/>
      </rPr>
      <t>SCHIERS希尔斯-1200碗碟拉篮</t>
    </r>
  </si>
  <si>
    <r>
      <rPr>
        <sz val="6"/>
        <rFont val="SimSun"/>
        <charset val="134"/>
      </rPr>
      <t xml:space="preserve">规格： 1164*170*480mm，适用1200拉篮地柜
</t>
    </r>
    <r>
      <rPr>
        <sz val="6"/>
        <rFont val="SimSun"/>
        <charset val="134"/>
      </rPr>
      <t xml:space="preserve">材质： 铝合金/环保塑料，颜色：深灰；
</t>
    </r>
    <r>
      <rPr>
        <sz val="6"/>
        <rFont val="SimSun"/>
        <charset val="134"/>
      </rPr>
      <t>配置： 碗架x3+盘架x3；</t>
    </r>
  </si>
  <si>
    <r>
      <rPr>
        <sz val="6"/>
        <rFont val="SimSun"/>
        <charset val="134"/>
      </rPr>
      <t>SCHIERS希尔斯-800抽拉工具箱多功能拉篮</t>
    </r>
  </si>
  <si>
    <r>
      <rPr>
        <sz val="6"/>
        <rFont val="SimSun"/>
        <charset val="134"/>
      </rPr>
      <t xml:space="preserve">规格： 764*220*480mm，适用800拉篮地柜
</t>
    </r>
    <r>
      <rPr>
        <sz val="6"/>
        <rFont val="SimSun"/>
        <charset val="134"/>
      </rPr>
      <t xml:space="preserve">材质： 铝合金/环保塑料，颜色：深灰
</t>
    </r>
    <r>
      <rPr>
        <sz val="6"/>
        <rFont val="SimSun"/>
        <charset val="134"/>
      </rPr>
      <t>配置： 碗架x2+盘架x1+抽拉工具箱x1；</t>
    </r>
  </si>
  <si>
    <r>
      <rPr>
        <sz val="6"/>
        <rFont val="SimSun"/>
        <charset val="134"/>
      </rPr>
      <t>SCHIERS希尔斯-900抽拉工具箱多功能拉篮</t>
    </r>
  </si>
  <si>
    <r>
      <rPr>
        <sz val="6"/>
        <rFont val="SimSun"/>
        <charset val="134"/>
      </rPr>
      <t xml:space="preserve">规格： 864*220*480mm，适用900拉篮地柜
</t>
    </r>
    <r>
      <rPr>
        <sz val="6"/>
        <rFont val="SimSun"/>
        <charset val="134"/>
      </rPr>
      <t xml:space="preserve">配置： 碗架x3+盘架x1+抽拉工具箱x1，材质：铝合金/环保
</t>
    </r>
    <r>
      <rPr>
        <sz val="6"/>
        <rFont val="SimSun"/>
        <charset val="134"/>
      </rPr>
      <t>塑料， 颜色： 深灰</t>
    </r>
  </si>
  <si>
    <r>
      <rPr>
        <sz val="6"/>
        <rFont val="SimSun"/>
        <charset val="134"/>
      </rPr>
      <t xml:space="preserve">SCHIERS希尔斯-1200抽拉工具箱
</t>
    </r>
    <r>
      <rPr>
        <sz val="6"/>
        <rFont val="SimSun"/>
        <charset val="134"/>
      </rPr>
      <t>多功能拉篮</t>
    </r>
  </si>
  <si>
    <r>
      <rPr>
        <sz val="6"/>
        <rFont val="SimSun"/>
        <charset val="134"/>
      </rPr>
      <t xml:space="preserve">规格： 1164*220*480mm，适用1200拉篮地柜
</t>
    </r>
    <r>
      <rPr>
        <sz val="6"/>
        <rFont val="SimSun"/>
        <charset val="134"/>
      </rPr>
      <t xml:space="preserve">配置： 碗架x3+盘架x2+抽拉工具箱x1，材质：铝合金/环保
</t>
    </r>
    <r>
      <rPr>
        <sz val="6"/>
        <rFont val="SimSun"/>
        <charset val="134"/>
      </rPr>
      <t>塑料， 颜色： 深灰</t>
    </r>
  </si>
  <si>
    <r>
      <rPr>
        <sz val="6"/>
        <rFont val="SimSun"/>
        <charset val="134"/>
      </rPr>
      <t xml:space="preserve">SCHIERS希尔斯-800波浪多功能
</t>
    </r>
    <r>
      <rPr>
        <sz val="6"/>
        <rFont val="SimSun"/>
        <charset val="134"/>
      </rPr>
      <t>锅具篮</t>
    </r>
  </si>
  <si>
    <r>
      <rPr>
        <sz val="6"/>
        <rFont val="SimSun"/>
        <charset val="134"/>
      </rPr>
      <t xml:space="preserve">规格： 764*190*480mm，适用800拉篮地柜
</t>
    </r>
    <r>
      <rPr>
        <sz val="6"/>
        <rFont val="SimSun"/>
        <charset val="134"/>
      </rPr>
      <t xml:space="preserve">配置： 波浪围栏+可移动分隔块x3+波浪置物盒， 材质： 铝
</t>
    </r>
    <r>
      <rPr>
        <sz val="6"/>
        <rFont val="SimSun"/>
        <charset val="134"/>
      </rPr>
      <t>合金/环保塑料，颜色：深灰</t>
    </r>
  </si>
  <si>
    <r>
      <rPr>
        <sz val="6"/>
        <rFont val="SimSun"/>
        <charset val="134"/>
      </rPr>
      <t xml:space="preserve">SCHIERS希尔斯-900波浪多功能
</t>
    </r>
    <r>
      <rPr>
        <sz val="6"/>
        <rFont val="SimSun"/>
        <charset val="134"/>
      </rPr>
      <t>锅具篮</t>
    </r>
  </si>
  <si>
    <r>
      <rPr>
        <sz val="6"/>
        <rFont val="SimSun"/>
        <charset val="134"/>
      </rPr>
      <t xml:space="preserve">规格： 864*190*480mm，适用900拉篮地柜配置： 波浪围栏+
</t>
    </r>
    <r>
      <rPr>
        <sz val="6"/>
        <rFont val="SimSun"/>
        <charset val="134"/>
      </rPr>
      <t xml:space="preserve">可移动分隔块x3+波浪置物盒，材质：铝合金/环保塑料，
</t>
    </r>
    <r>
      <rPr>
        <sz val="6"/>
        <rFont val="SimSun"/>
        <charset val="134"/>
      </rPr>
      <t>颜色： 深灰</t>
    </r>
  </si>
  <si>
    <r>
      <rPr>
        <sz val="6"/>
        <rFont val="SimSun"/>
        <charset val="134"/>
      </rPr>
      <t xml:space="preserve">SCHIERS希尔斯-1200波浪多功能
</t>
    </r>
    <r>
      <rPr>
        <sz val="6"/>
        <rFont val="SimSun"/>
        <charset val="134"/>
      </rPr>
      <t>锅具篮</t>
    </r>
  </si>
  <si>
    <r>
      <rPr>
        <sz val="6"/>
        <rFont val="SimSun"/>
        <charset val="134"/>
      </rPr>
      <t xml:space="preserve">规格： 1164*190*480mm，适用1200拉篮地柜
</t>
    </r>
    <r>
      <rPr>
        <sz val="6"/>
        <rFont val="SimSun"/>
        <charset val="134"/>
      </rPr>
      <t xml:space="preserve">配置： 波浪围栏+可移动分隔块x3+波浪置物盒， 材质： 铝
</t>
    </r>
    <r>
      <rPr>
        <sz val="6"/>
        <rFont val="SimSun"/>
        <charset val="134"/>
      </rPr>
      <t>合金/环保塑料，颜色：深灰</t>
    </r>
  </si>
  <si>
    <r>
      <rPr>
        <sz val="6"/>
        <rFont val="SimSun"/>
        <charset val="134"/>
      </rPr>
      <t>SCHIERS希尔斯-350调料拉篮</t>
    </r>
  </si>
  <si>
    <r>
      <rPr>
        <sz val="6"/>
        <rFont val="SimSun"/>
        <charset val="134"/>
      </rPr>
      <t xml:space="preserve">规格： 314*520*490mm，适用350拉篮地柜
</t>
    </r>
    <r>
      <rPr>
        <sz val="6"/>
        <rFont val="SimSun"/>
        <charset val="134"/>
      </rPr>
      <t xml:space="preserve">材质： 铝合金/环保塑料，颜色：深灰
</t>
    </r>
    <r>
      <rPr>
        <sz val="6"/>
        <rFont val="SimSun"/>
        <charset val="134"/>
      </rPr>
      <t>配置： 矮瓶置物盒*3+工具盒*1+刀具盒*1+菜板放置区*1；</t>
    </r>
  </si>
  <si>
    <r>
      <rPr>
        <sz val="6"/>
        <rFont val="SimSun"/>
        <charset val="134"/>
      </rPr>
      <t xml:space="preserve">SCHIERS希尔斯-400毛巾架调料拉
</t>
    </r>
    <r>
      <rPr>
        <sz val="6"/>
        <rFont val="SimSun"/>
        <charset val="134"/>
      </rPr>
      <t>篮</t>
    </r>
  </si>
  <si>
    <r>
      <rPr>
        <sz val="6"/>
        <rFont val="SimSun"/>
        <charset val="134"/>
      </rPr>
      <t xml:space="preserve">规格： 364*520*490mm，适用350拉篮地柜
</t>
    </r>
    <r>
      <rPr>
        <sz val="6"/>
        <rFont val="SimSun"/>
        <charset val="134"/>
      </rPr>
      <t xml:space="preserve">材质： 铝合金/环保塑料，颜色：深灰
</t>
    </r>
    <r>
      <rPr>
        <sz val="6"/>
        <rFont val="SimSun"/>
        <charset val="134"/>
      </rPr>
      <t xml:space="preserve">配置： 毛巾高瓶置物组合（含2个可移动分隔块） *1+菜板
</t>
    </r>
    <r>
      <rPr>
        <sz val="6"/>
        <rFont val="SimSun"/>
        <charset val="134"/>
      </rPr>
      <t>放置区*1+中瓶置物盒*2+工具盒*1，</t>
    </r>
  </si>
  <si>
    <r>
      <rPr>
        <sz val="6"/>
        <rFont val="SimSun"/>
        <charset val="134"/>
      </rPr>
      <t>SCHIERS希尔斯-调味拉篮</t>
    </r>
  </si>
  <si>
    <r>
      <rPr>
        <sz val="6"/>
        <rFont val="SimSun"/>
        <charset val="134"/>
      </rPr>
      <t xml:space="preserve">规格： 414*550*490mm，适用450地柜
</t>
    </r>
    <r>
      <rPr>
        <sz val="6"/>
        <rFont val="SimSun"/>
        <charset val="134"/>
      </rPr>
      <t xml:space="preserve">配置： 升降挂放工具区+高瓶放置区+矮瓶置物盒*3+工具盒
</t>
    </r>
    <r>
      <rPr>
        <sz val="6"/>
        <rFont val="SimSun"/>
        <charset val="134"/>
      </rPr>
      <t>*1+刀具盒*1， 材质： 铝合金/环保塑料， 颜色： 深灰</t>
    </r>
  </si>
  <si>
    <r>
      <rPr>
        <sz val="6"/>
        <rFont val="SimSun"/>
        <charset val="134"/>
      </rPr>
      <t>SCHIERS希尔斯-左侧拉篮</t>
    </r>
  </si>
  <si>
    <r>
      <rPr>
        <sz val="6"/>
        <rFont val="SimSun"/>
        <charset val="134"/>
      </rPr>
      <t xml:space="preserve">规格： 146*280*490mm，适用200地柜拉篮或水槽柜，材
</t>
    </r>
    <r>
      <rPr>
        <sz val="6"/>
        <rFont val="SimSun"/>
        <charset val="134"/>
      </rPr>
      <t xml:space="preserve">质：铝合金/环保塑料，颜色：深灰
</t>
    </r>
    <r>
      <rPr>
        <sz val="6"/>
        <rFont val="SimSun"/>
        <charset val="134"/>
      </rPr>
      <t>配置： 挂钩组合*1+矮瓶置物盒*1+中瓶置物盒*2；</t>
    </r>
  </si>
  <si>
    <r>
      <rPr>
        <sz val="6"/>
        <rFont val="SimSun"/>
        <charset val="134"/>
      </rPr>
      <t>SCHIERS希尔斯-清洁用品拉篮</t>
    </r>
  </si>
  <si>
    <r>
      <rPr>
        <sz val="6"/>
        <rFont val="SimSun"/>
        <charset val="134"/>
      </rPr>
      <t xml:space="preserve">规格： 267*460*490mm，适用320柜或者水槽柜（只要空间
</t>
    </r>
    <r>
      <rPr>
        <sz val="6"/>
        <rFont val="SimSun"/>
        <charset val="134"/>
      </rPr>
      <t xml:space="preserve">足够） ，材质：铝合金/环保塑料， 颜色： 深灰， 配置： 手
</t>
    </r>
    <r>
      <rPr>
        <sz val="6"/>
        <rFont val="SimSun"/>
        <charset val="134"/>
      </rPr>
      <t xml:space="preserve">提置物架组合（含2个中瓶置物盒） *1+中瓶置物盒*3+挂钩
</t>
    </r>
    <r>
      <rPr>
        <sz val="6"/>
        <rFont val="SimSun"/>
        <charset val="134"/>
      </rPr>
      <t>组合*2；</t>
    </r>
  </si>
  <si>
    <t>尊享拉篮系列</t>
  </si>
  <si>
    <r>
      <rPr>
        <sz val="6"/>
        <rFont val="SimSun"/>
        <charset val="134"/>
      </rPr>
      <t>海纳宝碗盘篮600-炭灰色</t>
    </r>
  </si>
  <si>
    <r>
      <rPr>
        <sz val="6"/>
        <rFont val="SimSun"/>
        <charset val="134"/>
      </rPr>
      <t xml:space="preserve">规格： 529*462*110mm，适用600mm宽柜体，安装高度≥
</t>
    </r>
    <r>
      <rPr>
        <sz val="6"/>
        <rFont val="SimSun"/>
        <charset val="134"/>
      </rPr>
      <t xml:space="preserve">200mm， 安装深度≥490mm；
</t>
    </r>
    <r>
      <rPr>
        <sz val="6"/>
        <rFont val="SimSun"/>
        <charset val="134"/>
      </rPr>
      <t>材质： 碳素钢+PP塑料（炭灰色）</t>
    </r>
  </si>
  <si>
    <r>
      <rPr>
        <sz val="6"/>
        <rFont val="SimSun"/>
        <charset val="134"/>
      </rPr>
      <t>海纳宝碗盘篮700-炭灰色</t>
    </r>
  </si>
  <si>
    <r>
      <rPr>
        <sz val="6"/>
        <rFont val="SimSun"/>
        <charset val="134"/>
      </rPr>
      <t xml:space="preserve">规格： 629*462*110mm，适用600mm宽柜体，安装高度≥
</t>
    </r>
    <r>
      <rPr>
        <sz val="6"/>
        <rFont val="SimSun"/>
        <charset val="134"/>
      </rPr>
      <t xml:space="preserve">200mm， 安装深度≥490mm；
</t>
    </r>
    <r>
      <rPr>
        <sz val="6"/>
        <rFont val="SimSun"/>
        <charset val="134"/>
      </rPr>
      <t>材质： 碳素钢+PP塑料（炭灰色）</t>
    </r>
  </si>
  <si>
    <r>
      <rPr>
        <sz val="6"/>
        <rFont val="SimSun"/>
        <charset val="134"/>
      </rPr>
      <t>海纳宝碗盘篮800-炭灰色</t>
    </r>
  </si>
  <si>
    <r>
      <rPr>
        <sz val="6"/>
        <rFont val="SimSun"/>
        <charset val="134"/>
      </rPr>
      <t xml:space="preserve">规格： 729*462*110mm，适用600mm宽柜体，安装高度≥
</t>
    </r>
    <r>
      <rPr>
        <sz val="6"/>
        <rFont val="SimSun"/>
        <charset val="134"/>
      </rPr>
      <t xml:space="preserve">200mm， 安装深度≥490mm；
</t>
    </r>
    <r>
      <rPr>
        <sz val="6"/>
        <rFont val="SimSun"/>
        <charset val="134"/>
      </rPr>
      <t>材质： 碳素钢+PP塑料（炭灰色）</t>
    </r>
  </si>
  <si>
    <r>
      <rPr>
        <sz val="6"/>
        <rFont val="SimSun"/>
        <charset val="134"/>
      </rPr>
      <t>海纳宝碗盘篮900炭灰色</t>
    </r>
  </si>
  <si>
    <r>
      <rPr>
        <sz val="6"/>
        <rFont val="SimSun"/>
        <charset val="134"/>
      </rPr>
      <t xml:space="preserve">规格： 829*462*110mm，适用600mm宽柜体，安装高度≥
</t>
    </r>
    <r>
      <rPr>
        <sz val="6"/>
        <rFont val="SimSun"/>
        <charset val="134"/>
      </rPr>
      <t xml:space="preserve">200mm， 安装深度≥490mm；
</t>
    </r>
    <r>
      <rPr>
        <sz val="6"/>
        <rFont val="SimSun"/>
        <charset val="134"/>
      </rPr>
      <t>材质： 碳素钢+PP塑料（炭灰色）</t>
    </r>
  </si>
  <si>
    <r>
      <rPr>
        <sz val="6"/>
        <rFont val="SimSun"/>
        <charset val="134"/>
      </rPr>
      <t>海纳宝锅具篮600-炭灰色</t>
    </r>
  </si>
  <si>
    <r>
      <rPr>
        <sz val="6"/>
        <rFont val="SimSun"/>
        <charset val="134"/>
      </rPr>
      <t>海纳宝锅具篮700-炭灰色</t>
    </r>
  </si>
  <si>
    <r>
      <rPr>
        <sz val="6"/>
        <rFont val="SimSun"/>
        <charset val="134"/>
      </rPr>
      <t>海纳宝锅具篮800-炭灰色</t>
    </r>
  </si>
  <si>
    <r>
      <rPr>
        <sz val="6"/>
        <rFont val="SimSun"/>
        <charset val="134"/>
      </rPr>
      <t>海纳宝锅具篮900-炭灰色</t>
    </r>
  </si>
  <si>
    <r>
      <rPr>
        <sz val="6"/>
        <rFont val="SimSun"/>
        <charset val="134"/>
      </rPr>
      <t>凯斯宝玛挂门宝450-炭灰色</t>
    </r>
  </si>
  <si>
    <r>
      <rPr>
        <sz val="6"/>
        <rFont val="SimSun"/>
        <charset val="134"/>
      </rPr>
      <t xml:space="preserve">规格： 345*115*560mm，适用450mm宽柜体，安装高度≥
</t>
    </r>
    <r>
      <rPr>
        <sz val="6"/>
        <rFont val="SimSun"/>
        <charset val="134"/>
      </rPr>
      <t xml:space="preserve">610mm， 安装深度≥170mm， 材质： 碳素钢+PP塑料（雅丽娜
</t>
    </r>
    <r>
      <rPr>
        <sz val="6"/>
        <rFont val="SimSun"/>
        <charset val="134"/>
      </rPr>
      <t>·炭灰色）</t>
    </r>
  </si>
  <si>
    <r>
      <rPr>
        <sz val="6"/>
        <rFont val="SimSun"/>
        <charset val="134"/>
      </rPr>
      <t>凯斯宝玛挂门宝600-炭灰色</t>
    </r>
  </si>
  <si>
    <r>
      <rPr>
        <sz val="6"/>
        <rFont val="SimSun"/>
        <charset val="134"/>
      </rPr>
      <t xml:space="preserve">规格： 460*165*560mm，适用600mm宽柜体，安装高度≥
</t>
    </r>
    <r>
      <rPr>
        <sz val="6"/>
        <rFont val="SimSun"/>
        <charset val="134"/>
      </rPr>
      <t xml:space="preserve">610mm， 安装深度≥170mm， 材质： 碳素钢+PP塑料（雅丽娜
</t>
    </r>
    <r>
      <rPr>
        <sz val="6"/>
        <rFont val="SimSun"/>
        <charset val="134"/>
      </rPr>
      <t>·炭灰色）</t>
    </r>
  </si>
  <si>
    <r>
      <rPr>
        <sz val="6"/>
        <rFont val="SimSun"/>
        <charset val="134"/>
      </rPr>
      <t>凯斯宝玛百纳宝400-炭灰色</t>
    </r>
  </si>
  <si>
    <r>
      <rPr>
        <sz val="6"/>
        <rFont val="SimSun"/>
        <charset val="134"/>
      </rPr>
      <t xml:space="preserve">规格： 400*500*597mm，适应柜宽400~450mm，安装深度≥
</t>
    </r>
    <r>
      <rPr>
        <sz val="6"/>
        <rFont val="SimSun"/>
        <charset val="134"/>
      </rPr>
      <t xml:space="preserve">500mm， 安装高度≥597mm， 材质： 碳素钢+PP塑料（雅丽娜
</t>
    </r>
    <r>
      <rPr>
        <sz val="6"/>
        <rFont val="SimSun"/>
        <charset val="134"/>
      </rPr>
      <t>·炭灰色）</t>
    </r>
  </si>
  <si>
    <r>
      <rPr>
        <sz val="6"/>
        <rFont val="SimSun"/>
        <charset val="134"/>
      </rPr>
      <t>凯斯宝玛百纳宝300-炭灰色</t>
    </r>
  </si>
  <si>
    <r>
      <rPr>
        <sz val="6"/>
        <rFont val="SimSun"/>
        <charset val="134"/>
      </rPr>
      <t xml:space="preserve">规格： 300*500*597mm，适应柜宽300~350mm，安装深度≥
</t>
    </r>
    <r>
      <rPr>
        <sz val="6"/>
        <rFont val="SimSun"/>
        <charset val="134"/>
      </rPr>
      <t xml:space="preserve">500mm， 安装高度≥597mm
</t>
    </r>
    <r>
      <rPr>
        <sz val="6"/>
        <rFont val="SimSun"/>
        <charset val="134"/>
      </rPr>
      <t>材质： 碳素钢+PP塑料（雅丽娜 ·炭灰色）</t>
    </r>
  </si>
  <si>
    <r>
      <rPr>
        <sz val="6"/>
        <rFont val="SimSun"/>
        <charset val="134"/>
      </rPr>
      <t>凯斯宝玛超窄宝150-炭灰色</t>
    </r>
  </si>
  <si>
    <r>
      <rPr>
        <sz val="6"/>
        <rFont val="SimSun"/>
        <charset val="134"/>
      </rPr>
      <t xml:space="preserve">规格： 150*500*540mm，适应柜宽150mm， 安装深度≥
</t>
    </r>
    <r>
      <rPr>
        <sz val="6"/>
        <rFont val="SimSun"/>
        <charset val="134"/>
      </rPr>
      <t xml:space="preserve">500mm， 安装高度≥540mm；
</t>
    </r>
    <r>
      <rPr>
        <sz val="6"/>
        <rFont val="SimSun"/>
        <charset val="134"/>
      </rPr>
      <t>材质： 碳素钢+PP塑料（雅丽娜 ·炭灰色）</t>
    </r>
  </si>
  <si>
    <r>
      <rPr>
        <sz val="6"/>
        <rFont val="SimSun"/>
        <charset val="134"/>
      </rPr>
      <t>凯斯宝玛简时工风尚灰</t>
    </r>
  </si>
  <si>
    <r>
      <rPr>
        <sz val="6"/>
        <rFont val="SimSun"/>
        <charset val="134"/>
      </rPr>
      <t xml:space="preserve">规格： 250*480*480mm，内宽＞298mm，内高＞480mm，内深
</t>
    </r>
    <r>
      <rPr>
        <sz val="6"/>
        <rFont val="SimSun"/>
        <charset val="134"/>
      </rPr>
      <t xml:space="preserve">&gt;480mm；
</t>
    </r>
    <r>
      <rPr>
        <sz val="6"/>
        <rFont val="SimSun"/>
        <charset val="134"/>
      </rPr>
      <t>材质： 钢+塑料（雅丽娜 ·风尚灰）；</t>
    </r>
  </si>
  <si>
    <r>
      <rPr>
        <sz val="6"/>
        <rFont val="SimSun"/>
        <charset val="134"/>
      </rPr>
      <t xml:space="preserve">凯斯宝玛飞蝶右开900-雅丽娜 ·
</t>
    </r>
    <r>
      <rPr>
        <sz val="6"/>
        <rFont val="SimSun"/>
        <charset val="134"/>
      </rPr>
      <t>风尚灰</t>
    </r>
  </si>
  <si>
    <r>
      <rPr>
        <sz val="6"/>
        <rFont val="SimSun"/>
        <charset val="134"/>
      </rPr>
      <t xml:space="preserve">规格： 450*500*（600—750）mm，  内宽≥860mm，  内深＞
</t>
    </r>
    <r>
      <rPr>
        <sz val="6"/>
        <rFont val="SimSun"/>
        <charset val="134"/>
      </rPr>
      <t xml:space="preserve">500mm，  内高600mm-750mm， 开门宽度≥450mm，左转角柜使
</t>
    </r>
    <r>
      <rPr>
        <sz val="6"/>
        <rFont val="SimSun"/>
        <charset val="134"/>
      </rPr>
      <t xml:space="preserve">用；
</t>
    </r>
    <r>
      <rPr>
        <sz val="6"/>
        <rFont val="SimSun"/>
        <charset val="134"/>
      </rPr>
      <t>材质： 碳素钢（雅丽娜 ·风尚灰）</t>
    </r>
  </si>
  <si>
    <r>
      <rPr>
        <sz val="6"/>
        <rFont val="SimSun"/>
        <charset val="134"/>
      </rPr>
      <t xml:space="preserve">凯斯宝玛飞蝶右开1000-雅丽娜 ·
</t>
    </r>
    <r>
      <rPr>
        <sz val="6"/>
        <rFont val="SimSun"/>
        <charset val="134"/>
      </rPr>
      <t>风尚灰</t>
    </r>
  </si>
  <si>
    <r>
      <rPr>
        <sz val="6"/>
        <rFont val="SimSun"/>
        <charset val="134"/>
      </rPr>
      <t xml:space="preserve">规格： 600*500*（600—750）mm，  内宽≥860mm内深＞
</t>
    </r>
    <r>
      <rPr>
        <sz val="6"/>
        <rFont val="SimSun"/>
        <charset val="134"/>
      </rPr>
      <t xml:space="preserve">500mm，  内高600mm-750mm， 开门宽度≥600mm，左转角柜使
</t>
    </r>
    <r>
      <rPr>
        <sz val="6"/>
        <rFont val="SimSun"/>
        <charset val="134"/>
      </rPr>
      <t xml:space="preserve">用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</si>
  <si>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 xml:space="preserve">凯斯宝玛飞蝶左开900-雅丽娜 ·
</t>
    </r>
    <r>
      <rPr>
        <sz val="6"/>
        <rFont val="SimSun"/>
        <charset val="134"/>
      </rPr>
      <t>风尚灰</t>
    </r>
  </si>
  <si>
    <r>
      <rPr>
        <sz val="6"/>
        <rFont val="SimSun"/>
        <charset val="134"/>
      </rPr>
      <t xml:space="preserve">规格： 450*500*（600—750）mm，  内宽≥860mm，  内深＞
</t>
    </r>
    <r>
      <rPr>
        <sz val="6"/>
        <rFont val="SimSun"/>
        <charset val="134"/>
      </rPr>
      <t xml:space="preserve">500mm，  内高600mm-750mm， 开门宽度≥450mm，右转角柜使
</t>
    </r>
    <r>
      <rPr>
        <sz val="6"/>
        <rFont val="SimSun"/>
        <charset val="134"/>
      </rPr>
      <t xml:space="preserve">用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</si>
  <si>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 xml:space="preserve">凯斯宝玛飞蝶左开1000-雅丽娜 ·
</t>
    </r>
    <r>
      <rPr>
        <sz val="6"/>
        <rFont val="SimSun"/>
        <charset val="134"/>
      </rPr>
      <t>风尚灰</t>
    </r>
  </si>
  <si>
    <r>
      <rPr>
        <sz val="6"/>
        <rFont val="SimSun"/>
        <charset val="134"/>
      </rPr>
      <t xml:space="preserve">规格： 600*500*（600—750）mm，  内宽≥860mm内深＞
</t>
    </r>
    <r>
      <rPr>
        <sz val="6"/>
        <rFont val="SimSun"/>
        <charset val="134"/>
      </rPr>
      <t xml:space="preserve">500mm，  内高600mm-750mm， 开门宽度≥600mm，右转角柜使
</t>
    </r>
    <r>
      <rPr>
        <sz val="6"/>
        <rFont val="SimSun"/>
        <charset val="134"/>
      </rPr>
      <t xml:space="preserve">用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</si>
  <si>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 xml:space="preserve">凯斯宝玛高柜连动拉篮450-雅丽
</t>
    </r>
    <r>
      <rPr>
        <sz val="6"/>
        <rFont val="SimSun"/>
        <charset val="134"/>
      </rPr>
      <t>娜 ·风尚灰</t>
    </r>
  </si>
  <si>
    <r>
      <rPr>
        <sz val="6"/>
        <rFont val="SimSun"/>
        <charset val="134"/>
      </rPr>
      <t xml:space="preserve">规格： 450mm*500mm*1700mm，内宽＞412mm，内高＞
</t>
    </r>
    <r>
      <rPr>
        <sz val="6"/>
        <rFont val="SimSun"/>
        <charset val="134"/>
      </rPr>
      <t xml:space="preserve">1700mm，内深＞500mm，6层篮筐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</si>
  <si>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 xml:space="preserve">凯斯宝玛高柜连动拉篮600-雅丽
</t>
    </r>
    <r>
      <rPr>
        <sz val="6"/>
        <rFont val="SimSun"/>
        <charset val="134"/>
      </rPr>
      <t>娜 ·风尚灰</t>
    </r>
  </si>
  <si>
    <r>
      <rPr>
        <sz val="6"/>
        <rFont val="SimSun"/>
        <charset val="134"/>
      </rPr>
      <t xml:space="preserve">规格： 600mm*500mm*1700mm，内宽＞562mm，内高＞
</t>
    </r>
    <r>
      <rPr>
        <sz val="6"/>
        <rFont val="SimSun"/>
        <charset val="134"/>
      </rPr>
      <t xml:space="preserve">1700mm，内深＞500mm，6层篮筐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</si>
  <si>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 xml:space="preserve">凯斯宝玛高柜高身拉篮300-雅丽
</t>
    </r>
    <r>
      <rPr>
        <sz val="6"/>
        <rFont val="SimSun"/>
        <charset val="134"/>
      </rPr>
      <t>娜 ·风尚灰</t>
    </r>
  </si>
  <si>
    <r>
      <rPr>
        <sz val="6"/>
        <rFont val="SimSun"/>
        <charset val="134"/>
      </rPr>
      <t xml:space="preserve">规格： 300*500*(1900-2300)mm，内宽＞262mm，  内高1900-
</t>
    </r>
    <r>
      <rPr>
        <sz val="6"/>
        <rFont val="SimSun"/>
        <charset val="134"/>
      </rPr>
      <t xml:space="preserve">2300mm，内深＞500mm，5层篮筐， 材质： 碳素钢（雅丽娜
</t>
    </r>
    <r>
      <rPr>
        <sz val="6"/>
        <rFont val="SimSun"/>
        <charset val="134"/>
      </rPr>
      <t>·风尚灰）；</t>
    </r>
  </si>
  <si>
    <r>
      <rPr>
        <sz val="6"/>
        <rFont val="SimSun"/>
        <charset val="134"/>
      </rPr>
      <t xml:space="preserve">凯斯宝玛高柜高身拉篮400-雅丽
</t>
    </r>
    <r>
      <rPr>
        <sz val="6"/>
        <rFont val="SimSun"/>
        <charset val="134"/>
      </rPr>
      <t>娜 ·风尚灰</t>
    </r>
  </si>
  <si>
    <r>
      <rPr>
        <sz val="6"/>
        <rFont val="SimSun"/>
        <charset val="134"/>
      </rPr>
      <t xml:space="preserve">规格： 400*500*(1900-2300)mm，内宽＞362mm，  内高1900-
</t>
    </r>
    <r>
      <rPr>
        <sz val="6"/>
        <rFont val="SimSun"/>
        <charset val="134"/>
      </rPr>
      <t xml:space="preserve">2300mm，内深＞500mm，5层篮筐， 材质： 碳素钢（雅丽娜
</t>
    </r>
    <r>
      <rPr>
        <sz val="6"/>
        <rFont val="SimSun"/>
        <charset val="134"/>
      </rPr>
      <t>·风尚灰）</t>
    </r>
  </si>
  <si>
    <r>
      <rPr>
        <sz val="6"/>
        <rFont val="SimSun"/>
        <charset val="134"/>
      </rPr>
      <t>凯斯宝玛高柜灵动旋转篮600-雅丽娜 ·风尚灰</t>
    </r>
  </si>
  <si>
    <r>
      <rPr>
        <sz val="6"/>
        <rFont val="SimSun"/>
        <charset val="134"/>
      </rPr>
      <t xml:space="preserve">规格： 600*500*430mm，内宽＞562mm，内高＞430mm，内深
</t>
    </r>
    <r>
      <rPr>
        <sz val="6"/>
        <rFont val="SimSun"/>
        <charset val="134"/>
      </rPr>
      <t xml:space="preserve">&gt;496mm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</si>
  <si>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>凯斯宝玛擎天柱600</t>
    </r>
  </si>
  <si>
    <r>
      <rPr>
        <sz val="6"/>
        <rFont val="SimSun"/>
        <charset val="134"/>
      </rPr>
      <t xml:space="preserve">内宽＞564mm，  内高＞2000mm，内深＞500mm，五层篮筐
</t>
    </r>
    <r>
      <rPr>
        <sz val="6"/>
        <rFont val="SimSun"/>
        <charset val="134"/>
      </rPr>
      <t>材质： 不锈钢喷涂（雅丽娜 ·风尚灰）；</t>
    </r>
  </si>
  <si>
    <r>
      <rPr>
        <sz val="6"/>
        <rFont val="SimSun"/>
        <charset val="134"/>
      </rPr>
      <t>凯斯宝玛吊柜升降篮单层600-雅丽娜 ·风尚灰</t>
    </r>
  </si>
  <si>
    <r>
      <rPr>
        <sz val="6"/>
        <rFont val="SimSun"/>
        <charset val="134"/>
      </rPr>
      <t xml:space="preserve">规格： 565*267*380mm，内深＞270mm，内高&gt;470mm，600mm
</t>
    </r>
    <r>
      <rPr>
        <sz val="6"/>
        <rFont val="SimSun"/>
        <charset val="134"/>
      </rPr>
      <t xml:space="preserve">宽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</si>
  <si>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>凯斯宝玛吊柜升降篮单层700-雅丽娜 ·风尚灰</t>
    </r>
  </si>
  <si>
    <r>
      <rPr>
        <sz val="6"/>
        <rFont val="SimSun"/>
        <charset val="134"/>
      </rPr>
      <t xml:space="preserve">规格： 665*267*380mm，内深＞270mm，内高&gt;470mm，700mm
</t>
    </r>
    <r>
      <rPr>
        <sz val="6"/>
        <rFont val="SimSun"/>
        <charset val="134"/>
      </rPr>
      <t xml:space="preserve">宽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</si>
  <si>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>凯斯宝玛吊柜升降篮单层800-雅丽娜 ·风尚灰</t>
    </r>
  </si>
  <si>
    <r>
      <rPr>
        <sz val="6"/>
        <rFont val="SimSun"/>
        <charset val="134"/>
      </rPr>
      <t xml:space="preserve">规格： 765*267*380mm，内深＞270mm，内高＞470mm，
</t>
    </r>
    <r>
      <rPr>
        <sz val="6"/>
        <rFont val="SimSun"/>
        <charset val="134"/>
      </rPr>
      <t xml:space="preserve">800mm宽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</si>
  <si>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>凯斯宝玛吊柜升降篮单层900-雅丽娜 ·风尚灰</t>
    </r>
  </si>
  <si>
    <r>
      <rPr>
        <sz val="6"/>
        <rFont val="SimSun"/>
        <charset val="134"/>
      </rPr>
      <t xml:space="preserve">规格： 865*267*380mm，内深＞270mm，内高＞470mm，
</t>
    </r>
    <r>
      <rPr>
        <sz val="6"/>
        <rFont val="SimSun"/>
        <charset val="134"/>
      </rPr>
      <t xml:space="preserve">900mm宽
</t>
    </r>
    <r>
      <rPr>
        <sz val="6"/>
        <rFont val="SimSun"/>
        <charset val="134"/>
      </rPr>
      <t>材质： 碳素钢（雅丽娜 ·风尚灰） ；</t>
    </r>
  </si>
  <si>
    <r>
      <rPr>
        <sz val="6"/>
        <rFont val="SimSun"/>
        <charset val="134"/>
      </rPr>
      <t>铂格地柜小管家400-雅致黑</t>
    </r>
  </si>
  <si>
    <r>
      <rPr>
        <sz val="6"/>
        <rFont val="SimSun"/>
        <charset val="134"/>
      </rPr>
      <t xml:space="preserve">规格： 400*500*590mm，内宽＞362mm，内高＞590mm，内深
</t>
    </r>
    <r>
      <rPr>
        <sz val="6"/>
        <rFont val="SimSun"/>
        <charset val="134"/>
      </rPr>
      <t xml:space="preserve">&gt;500mm，抽拉式开门，
</t>
    </r>
    <r>
      <rPr>
        <sz val="6"/>
        <rFont val="SimSun"/>
        <charset val="134"/>
      </rPr>
      <t>材质： 碳素钢＋abs塑料（雅致黑）；</t>
    </r>
  </si>
  <si>
    <r>
      <rPr>
        <sz val="6"/>
        <rFont val="SimSun"/>
        <charset val="134"/>
      </rPr>
      <t>铂格地柜小管家450-雅致黑</t>
    </r>
  </si>
  <si>
    <r>
      <rPr>
        <sz val="6"/>
        <rFont val="SimSun"/>
        <charset val="134"/>
      </rPr>
      <t xml:space="preserve">规格： 450*500*590mm，内宽＞412mm，内高＞590mm，内深
</t>
    </r>
    <r>
      <rPr>
        <sz val="6"/>
        <rFont val="SimSun"/>
        <charset val="134"/>
      </rPr>
      <t xml:space="preserve">&gt;500mm，平开门
</t>
    </r>
    <r>
      <rPr>
        <sz val="6"/>
        <rFont val="SimSun"/>
        <charset val="134"/>
      </rPr>
      <t>材质： 碳素钢＋abs塑料（雅致黑）；</t>
    </r>
  </si>
  <si>
    <r>
      <rPr>
        <sz val="6"/>
        <rFont val="SimSun"/>
        <charset val="134"/>
      </rPr>
      <t>铂格地柜小管家600-雅致黑</t>
    </r>
  </si>
  <si>
    <r>
      <rPr>
        <sz val="6"/>
        <rFont val="SimSun"/>
        <charset val="134"/>
      </rPr>
      <t xml:space="preserve">规格： 600*500*590mm，内宽＞562mm，内高＞590mm，内深
</t>
    </r>
    <r>
      <rPr>
        <sz val="6"/>
        <rFont val="SimSun"/>
        <charset val="134"/>
      </rPr>
      <t xml:space="preserve">&gt;500mm，平开门
</t>
    </r>
    <r>
      <rPr>
        <sz val="6"/>
        <rFont val="SimSun"/>
        <charset val="134"/>
      </rPr>
      <t>材质： 碳素钢＋abs塑料（雅致黑）；</t>
    </r>
  </si>
  <si>
    <r>
      <rPr>
        <sz val="6"/>
        <rFont val="SimSun"/>
        <charset val="134"/>
      </rPr>
      <t>铂格小怪物拉篮左开-雅致黑</t>
    </r>
  </si>
  <si>
    <r>
      <rPr>
        <sz val="6"/>
        <rFont val="SimSun"/>
        <charset val="134"/>
      </rPr>
      <t xml:space="preserve">规格：  （400-550）*500*525mm，内高≥525mm，  内宽≥
</t>
    </r>
    <r>
      <rPr>
        <sz val="6"/>
        <rFont val="SimSun"/>
        <charset val="134"/>
      </rPr>
      <t xml:space="preserve">900-1000mm，  内深500mm，门板宽度适合400-550mm，适用
</t>
    </r>
    <r>
      <rPr>
        <sz val="6"/>
        <rFont val="SimSun"/>
        <charset val="134"/>
      </rPr>
      <t xml:space="preserve">右转角柜
</t>
    </r>
    <r>
      <rPr>
        <sz val="6"/>
        <rFont val="SimSun"/>
        <charset val="134"/>
      </rPr>
      <t>材质： 碳素钢（雅致黑）；</t>
    </r>
  </si>
  <si>
    <r>
      <rPr>
        <sz val="6"/>
        <rFont val="SimSun"/>
        <charset val="134"/>
      </rPr>
      <t>铂格小怪物拉篮右开-雅致黑</t>
    </r>
  </si>
  <si>
    <r>
      <rPr>
        <sz val="6"/>
        <rFont val="SimSun"/>
        <charset val="134"/>
      </rPr>
      <t xml:space="preserve">规格：  （400-550）*500*525mm，内高≥525mm，  内宽≥
</t>
    </r>
    <r>
      <rPr>
        <sz val="6"/>
        <rFont val="SimSun"/>
        <charset val="134"/>
      </rPr>
      <t xml:space="preserve">900-1000mm，  内深500mm，门板宽度适合400-550mm，适用
</t>
    </r>
    <r>
      <rPr>
        <sz val="6"/>
        <rFont val="SimSun"/>
        <charset val="134"/>
      </rPr>
      <t xml:space="preserve">左转角柜
</t>
    </r>
    <r>
      <rPr>
        <sz val="6"/>
        <rFont val="SimSun"/>
        <charset val="134"/>
      </rPr>
      <t>材质： 碳素钢（雅致黑）；</t>
    </r>
  </si>
  <si>
    <r>
      <rPr>
        <sz val="6"/>
        <rFont val="SimSun"/>
        <charset val="134"/>
      </rPr>
      <t>宁卡抽拉式垃圾桶</t>
    </r>
  </si>
  <si>
    <r>
      <rPr>
        <sz val="6"/>
        <rFont val="SimSun"/>
        <charset val="134"/>
      </rPr>
      <t xml:space="preserve">规格： 336*469*346mm，需安装在宽度≥400mm的柜体中
</t>
    </r>
    <r>
      <rPr>
        <sz val="6"/>
        <rFont val="SimSun"/>
        <charset val="134"/>
      </rPr>
      <t>材质： PP塑料（灰色）</t>
    </r>
  </si>
  <si>
    <t>常规免拉手</t>
  </si>
  <si>
    <r>
      <rPr>
        <sz val="7"/>
        <rFont val="SimSun"/>
        <charset val="134"/>
      </rPr>
      <t>L型免拉手</t>
    </r>
  </si>
  <si>
    <r>
      <rPr>
        <sz val="7"/>
        <rFont val="SimSun"/>
        <charset val="134"/>
      </rPr>
      <t>截面尺寸：57*27mm，长度3000mm</t>
    </r>
  </si>
  <si>
    <r>
      <rPr>
        <sz val="7"/>
        <rFont val="SimSun"/>
        <charset val="134"/>
      </rPr>
      <t>元/米</t>
    </r>
  </si>
  <si>
    <r>
      <rPr>
        <sz val="7"/>
        <rFont val="SimSun"/>
        <charset val="134"/>
      </rPr>
      <t>哑黑</t>
    </r>
  </si>
  <si>
    <r>
      <rPr>
        <sz val="7"/>
        <rFont val="SimSun"/>
        <charset val="134"/>
      </rPr>
      <t>铝合金</t>
    </r>
  </si>
  <si>
    <r>
      <rPr>
        <sz val="7"/>
        <rFont val="SimSun"/>
        <charset val="134"/>
      </rPr>
      <t>U型免拉手</t>
    </r>
  </si>
  <si>
    <r>
      <rPr>
        <sz val="7"/>
        <rFont val="SimSun"/>
        <charset val="134"/>
      </rPr>
      <t>截面尺寸：73*26mm，长度3000mm</t>
    </r>
  </si>
  <si>
    <r>
      <rPr>
        <sz val="7"/>
        <rFont val="SimSun"/>
        <charset val="134"/>
      </rPr>
      <t>L型灯光免拉手</t>
    </r>
  </si>
  <si>
    <r>
      <rPr>
        <sz val="7"/>
        <rFont val="SimSun"/>
        <charset val="134"/>
      </rPr>
      <t xml:space="preserve">截面尺寸：56.8*26mm，长度
</t>
    </r>
    <r>
      <rPr>
        <sz val="7"/>
        <rFont val="SimSun"/>
        <charset val="134"/>
      </rPr>
      <t>3000mm；色温：4000K</t>
    </r>
  </si>
  <si>
    <r>
      <rPr>
        <sz val="7"/>
        <rFont val="SimSun"/>
        <charset val="134"/>
      </rPr>
      <t>U型灯光免拉手</t>
    </r>
  </si>
  <si>
    <r>
      <rPr>
        <sz val="7"/>
        <rFont val="SimSun"/>
        <charset val="134"/>
      </rPr>
      <t xml:space="preserve">截面尺寸：72.6*25.3mm，长度
</t>
    </r>
    <r>
      <rPr>
        <sz val="7"/>
        <rFont val="SimSun"/>
        <charset val="134"/>
      </rPr>
      <t>3000mm；色温：4000K</t>
    </r>
  </si>
  <si>
    <r>
      <rPr>
        <sz val="7"/>
        <rFont val="SimSun"/>
        <charset val="134"/>
      </rPr>
      <t>高柜双开免拉手</t>
    </r>
  </si>
  <si>
    <r>
      <rPr>
        <sz val="7"/>
        <rFont val="SimSun"/>
        <charset val="134"/>
      </rPr>
      <t>截面尺寸：67*47.6mm，长度3000mm</t>
    </r>
  </si>
  <si>
    <r>
      <rPr>
        <sz val="7"/>
        <rFont val="SimSun"/>
        <charset val="134"/>
      </rPr>
      <t>高柜单开免拉手</t>
    </r>
  </si>
  <si>
    <r>
      <rPr>
        <sz val="7"/>
        <rFont val="SimSun"/>
        <charset val="134"/>
      </rPr>
      <t xml:space="preserve">截面尺寸：48.5*47.6mm，长度
</t>
    </r>
    <r>
      <rPr>
        <sz val="7"/>
        <rFont val="SimSun"/>
        <charset val="134"/>
      </rPr>
      <t>3000mm</t>
    </r>
  </si>
  <si>
    <r>
      <rPr>
        <sz val="7"/>
        <rFont val="SimSun"/>
        <charset val="134"/>
      </rPr>
      <t>高柜双开灯光免拉手</t>
    </r>
  </si>
  <si>
    <r>
      <rPr>
        <sz val="7"/>
        <rFont val="SimSun"/>
        <charset val="134"/>
      </rPr>
      <t xml:space="preserve">截面尺寸：67*47.6mm，长度
</t>
    </r>
    <r>
      <rPr>
        <sz val="7"/>
        <rFont val="SimSun"/>
        <charset val="134"/>
      </rPr>
      <t>3000mm；色温：4000K</t>
    </r>
  </si>
  <si>
    <r>
      <rPr>
        <sz val="7"/>
        <rFont val="SimSun"/>
        <charset val="134"/>
      </rPr>
      <t>高柜单开灯光免拉手</t>
    </r>
  </si>
  <si>
    <r>
      <rPr>
        <sz val="7"/>
        <rFont val="SimSun"/>
        <charset val="134"/>
      </rPr>
      <t xml:space="preserve">截面尺寸：48.5*47.6mm，长度
</t>
    </r>
    <r>
      <rPr>
        <sz val="7"/>
        <rFont val="SimSun"/>
        <charset val="134"/>
      </rPr>
      <t>3000mm；色温：4000K</t>
    </r>
  </si>
  <si>
    <t>乐思免拉手</t>
  </si>
  <si>
    <r>
      <rPr>
        <sz val="7"/>
        <rFont val="SimSun"/>
        <charset val="134"/>
      </rPr>
      <t>灯光免拉手-43</t>
    </r>
  </si>
  <si>
    <r>
      <rPr>
        <sz val="6"/>
        <rFont val="SimSun"/>
        <charset val="134"/>
      </rPr>
      <t xml:space="preserve">包含： A2-英菲尼都-型材主体-43 B-英
</t>
    </r>
    <r>
      <rPr>
        <sz val="6"/>
        <rFont val="SimSun"/>
        <charset val="134"/>
      </rPr>
      <t xml:space="preserve">菲尼都-散热灯槽
</t>
    </r>
    <r>
      <rPr>
        <sz val="6"/>
        <rFont val="SimSun"/>
        <charset val="134"/>
      </rPr>
      <t xml:space="preserve">C-英菲尼都灯罩
</t>
    </r>
    <r>
      <rPr>
        <sz val="6"/>
        <rFont val="SimSun"/>
        <charset val="134"/>
      </rPr>
      <t xml:space="preserve">E-输入导线 F-LED软灯条-150-4000K
</t>
    </r>
    <r>
      <rPr>
        <sz val="6"/>
        <rFont val="SimSun"/>
        <charset val="134"/>
      </rPr>
      <t xml:space="preserve">L=3000mm，H=43mm，灯光：4000K 电
</t>
    </r>
    <r>
      <rPr>
        <sz val="6"/>
        <rFont val="SimSun"/>
        <charset val="134"/>
      </rPr>
      <t>压：12V  功率：6W/米</t>
    </r>
  </si>
  <si>
    <r>
      <rPr>
        <sz val="7"/>
        <rFont val="SimSun"/>
        <charset val="134"/>
      </rPr>
      <t>铁灰色</t>
    </r>
  </si>
  <si>
    <r>
      <rPr>
        <sz val="7"/>
        <rFont val="SimSun"/>
        <charset val="134"/>
      </rPr>
      <t>铝合金+PVC</t>
    </r>
  </si>
  <si>
    <r>
      <rPr>
        <sz val="7"/>
        <rFont val="SimSun"/>
        <charset val="134"/>
      </rPr>
      <t>免拉手左/右端盖-43</t>
    </r>
  </si>
  <si>
    <r>
      <rPr>
        <sz val="6"/>
        <rFont val="SimSun"/>
        <charset val="134"/>
      </rPr>
      <t xml:space="preserve">包含： D2-英菲尼都-左端盖和右端盖-
</t>
    </r>
    <r>
      <rPr>
        <sz val="6"/>
        <rFont val="SimSun"/>
        <charset val="134"/>
      </rPr>
      <t xml:space="preserve">43配件，免拉手用于柜体时配，左右为
</t>
    </r>
    <r>
      <rPr>
        <sz val="6"/>
        <rFont val="SimSun"/>
        <charset val="134"/>
      </rPr>
      <t>一套</t>
    </r>
  </si>
  <si>
    <r>
      <rPr>
        <sz val="7"/>
        <rFont val="SimSun"/>
        <charset val="134"/>
      </rPr>
      <t>元/套</t>
    </r>
  </si>
  <si>
    <r>
      <rPr>
        <sz val="7"/>
        <rFont val="SimSun"/>
        <charset val="134"/>
      </rPr>
      <t>免拉手转角连接件-43</t>
    </r>
  </si>
  <si>
    <r>
      <rPr>
        <sz val="6"/>
        <rFont val="SimSun"/>
        <charset val="134"/>
      </rPr>
      <t xml:space="preserve">包含： J2-英菲尼都-转角连接件-43配
</t>
    </r>
    <r>
      <rPr>
        <sz val="6"/>
        <rFont val="SimSun"/>
        <charset val="134"/>
      </rPr>
      <t xml:space="preserve">件， J2=43mm，当拉手用于岛台时，每
</t>
    </r>
    <r>
      <rPr>
        <sz val="6"/>
        <rFont val="SimSun"/>
        <charset val="134"/>
      </rPr>
      <t>个转角配一个</t>
    </r>
  </si>
  <si>
    <r>
      <rPr>
        <sz val="7"/>
        <rFont val="SimSun"/>
        <charset val="134"/>
      </rPr>
      <t>免拉手横装角铁</t>
    </r>
  </si>
  <si>
    <r>
      <rPr>
        <sz val="6"/>
        <rFont val="SimSun"/>
        <charset val="134"/>
      </rPr>
      <t xml:space="preserve">包含： G-英菲尼都-横装角铁配件，每3
</t>
    </r>
    <r>
      <rPr>
        <sz val="6"/>
        <rFont val="SimSun"/>
        <charset val="134"/>
      </rPr>
      <t>米配4个，用于固定拉手到侧板上</t>
    </r>
  </si>
  <si>
    <r>
      <rPr>
        <sz val="7"/>
        <rFont val="SimSun"/>
        <charset val="134"/>
      </rPr>
      <t>银白</t>
    </r>
  </si>
  <si>
    <r>
      <rPr>
        <sz val="7"/>
        <rFont val="SimSun"/>
        <charset val="134"/>
      </rPr>
      <t>铁</t>
    </r>
  </si>
  <si>
    <r>
      <rPr>
        <sz val="7"/>
        <rFont val="SimSun"/>
        <charset val="134"/>
      </rPr>
      <t>免拉手转角角铁</t>
    </r>
  </si>
  <si>
    <r>
      <rPr>
        <sz val="6"/>
        <rFont val="SimSun"/>
        <charset val="134"/>
      </rPr>
      <t xml:space="preserve">包含： K-英菲尼都-转角角铁配件，每
</t>
    </r>
    <r>
      <rPr>
        <sz val="6"/>
        <rFont val="SimSun"/>
        <charset val="134"/>
      </rPr>
      <t xml:space="preserve">个转角位配一个，和转角连接件搭配使
</t>
    </r>
    <r>
      <rPr>
        <sz val="6"/>
        <rFont val="SimSun"/>
        <charset val="134"/>
      </rPr>
      <t>用</t>
    </r>
  </si>
  <si>
    <r>
      <rPr>
        <sz val="7"/>
        <rFont val="SimSun"/>
        <charset val="134"/>
      </rPr>
      <t>免拉手台面侧板固定角铁</t>
    </r>
  </si>
  <si>
    <r>
      <rPr>
        <sz val="6"/>
        <rFont val="SimSun"/>
        <charset val="134"/>
      </rPr>
      <t xml:space="preserve">包含： L-英菲尼都-台面固定角铁-侧配
</t>
    </r>
    <r>
      <rPr>
        <sz val="6"/>
        <rFont val="SimSun"/>
        <charset val="134"/>
      </rPr>
      <t>件，当拉手用于岛台时，每1米配4个</t>
    </r>
  </si>
  <si>
    <r>
      <rPr>
        <sz val="7"/>
        <rFont val="SimSun"/>
        <charset val="134"/>
      </rPr>
      <t>灯光免拉手-61</t>
    </r>
  </si>
  <si>
    <r>
      <rPr>
        <sz val="6"/>
        <rFont val="SimSun"/>
        <charset val="134"/>
      </rPr>
      <t xml:space="preserve">包含： A1-英菲尼都-型材主体-61 B-英
</t>
    </r>
    <r>
      <rPr>
        <sz val="6"/>
        <rFont val="SimSun"/>
        <charset val="134"/>
      </rPr>
      <t xml:space="preserve">菲尼都-散热灯槽 C-英菲尼都灯罩 E-
</t>
    </r>
    <r>
      <rPr>
        <sz val="6"/>
        <rFont val="SimSun"/>
        <charset val="134"/>
      </rPr>
      <t xml:space="preserve">输入导线 F-LED软灯条-150-4000K
</t>
    </r>
    <r>
      <rPr>
        <sz val="6"/>
        <rFont val="SimSun"/>
        <charset val="134"/>
      </rPr>
      <t xml:space="preserve">L=3000mm，H=61mm，灯光：4000K 电
</t>
    </r>
    <r>
      <rPr>
        <sz val="6"/>
        <rFont val="SimSun"/>
        <charset val="134"/>
      </rPr>
      <t>压：12V  功率：6W/米</t>
    </r>
  </si>
  <si>
    <r>
      <rPr>
        <sz val="7"/>
        <rFont val="SimSun"/>
        <charset val="134"/>
      </rPr>
      <t>免拉手左/右端盖-61</t>
    </r>
  </si>
  <si>
    <r>
      <rPr>
        <sz val="6"/>
        <rFont val="SimSun"/>
        <charset val="134"/>
      </rPr>
      <t xml:space="preserve">包含： D1-英菲尼都-左端盖和右端盖-
</t>
    </r>
    <r>
      <rPr>
        <sz val="6"/>
        <rFont val="SimSun"/>
        <charset val="134"/>
      </rPr>
      <t xml:space="preserve">61套件， D1=61mm,免拉手用于柜时配，
</t>
    </r>
    <r>
      <rPr>
        <sz val="6"/>
        <rFont val="SimSun"/>
        <charset val="134"/>
      </rPr>
      <t>左右为一套</t>
    </r>
  </si>
  <si>
    <r>
      <rPr>
        <sz val="7"/>
        <rFont val="SimSun"/>
        <charset val="134"/>
      </rPr>
      <t>免拉手转角连接件-61</t>
    </r>
  </si>
  <si>
    <r>
      <rPr>
        <sz val="6"/>
        <rFont val="SimSun"/>
        <charset val="134"/>
      </rPr>
      <t xml:space="preserve">包含： J1-英菲尼都-转角连接件-61配
</t>
    </r>
    <r>
      <rPr>
        <sz val="6"/>
        <rFont val="SimSun"/>
        <charset val="134"/>
      </rPr>
      <t xml:space="preserve">件， J1=61mm，当拉手用于岛台时，每
</t>
    </r>
    <r>
      <rPr>
        <sz val="6"/>
        <rFont val="SimSun"/>
        <charset val="134"/>
      </rPr>
      <t>个转角配一个</t>
    </r>
  </si>
  <si>
    <t>门板明装拉手</t>
  </si>
  <si>
    <r>
      <rPr>
        <sz val="7"/>
        <rFont val="SimSun"/>
        <charset val="134"/>
      </rPr>
      <t>水晶拉手</t>
    </r>
  </si>
  <si>
    <r>
      <rPr>
        <sz val="7"/>
        <rFont val="SimSun"/>
        <charset val="134"/>
      </rPr>
      <t>孔距32mm，长度50mm</t>
    </r>
  </si>
  <si>
    <r>
      <rPr>
        <sz val="7"/>
        <rFont val="SimSun"/>
        <charset val="134"/>
      </rPr>
      <t>元/个</t>
    </r>
  </si>
  <si>
    <r>
      <rPr>
        <sz val="7"/>
        <rFont val="SimSun"/>
        <charset val="134"/>
      </rPr>
      <t>水晶金</t>
    </r>
  </si>
  <si>
    <r>
      <rPr>
        <sz val="7"/>
        <rFont val="SimSun"/>
        <charset val="134"/>
      </rPr>
      <t>铝合金+亚克力</t>
    </r>
  </si>
  <si>
    <r>
      <rPr>
        <sz val="7"/>
        <rFont val="SimSun"/>
        <charset val="134"/>
      </rPr>
      <t>孔距96mm，长度128mm</t>
    </r>
  </si>
  <si>
    <r>
      <rPr>
        <sz val="7"/>
        <rFont val="SimSun"/>
        <charset val="134"/>
      </rPr>
      <t>孔距896mm，长度1000mm</t>
    </r>
  </si>
  <si>
    <r>
      <rPr>
        <sz val="7"/>
        <rFont val="SimSun"/>
        <charset val="134"/>
      </rPr>
      <t>THOR拉手</t>
    </r>
  </si>
  <si>
    <r>
      <rPr>
        <sz val="7"/>
        <rFont val="SimSun"/>
        <charset val="134"/>
      </rPr>
      <t>孔距：224mm，长度270mm</t>
    </r>
  </si>
  <si>
    <r>
      <rPr>
        <sz val="7"/>
        <rFont val="SimSun"/>
        <charset val="134"/>
      </rPr>
      <t>香槟金</t>
    </r>
  </si>
  <si>
    <r>
      <rPr>
        <sz val="7"/>
        <rFont val="SimSun"/>
        <charset val="134"/>
      </rPr>
      <t>皮革拉手</t>
    </r>
  </si>
  <si>
    <r>
      <rPr>
        <sz val="7"/>
        <rFont val="SimSun"/>
        <charset val="134"/>
      </rPr>
      <t>孔距：单孔</t>
    </r>
  </si>
  <si>
    <r>
      <rPr>
        <sz val="7"/>
        <rFont val="SimSun"/>
        <charset val="134"/>
      </rPr>
      <t>卡其色+拉丝</t>
    </r>
  </si>
  <si>
    <r>
      <rPr>
        <sz val="7"/>
        <rFont val="SimSun"/>
        <charset val="134"/>
      </rPr>
      <t>金属+皮革</t>
    </r>
  </si>
  <si>
    <r>
      <rPr>
        <sz val="7"/>
        <rFont val="SimSun"/>
        <charset val="134"/>
      </rPr>
      <t>黑色+黑拉丝</t>
    </r>
  </si>
  <si>
    <r>
      <rPr>
        <sz val="7"/>
        <rFont val="SimSun"/>
        <charset val="134"/>
      </rPr>
      <t>金属拉手</t>
    </r>
  </si>
  <si>
    <r>
      <rPr>
        <sz val="7"/>
        <rFont val="SimSun"/>
        <charset val="134"/>
      </rPr>
      <t>孔距：96</t>
    </r>
  </si>
  <si>
    <r>
      <rPr>
        <sz val="7"/>
        <rFont val="SimSun"/>
        <charset val="134"/>
      </rPr>
      <t>灰色</t>
    </r>
  </si>
  <si>
    <r>
      <rPr>
        <sz val="7"/>
        <rFont val="SimSun"/>
        <charset val="134"/>
      </rPr>
      <t>孔距：128</t>
    </r>
  </si>
  <si>
    <r>
      <rPr>
        <sz val="7"/>
        <rFont val="SimSun"/>
        <charset val="134"/>
      </rPr>
      <t>孔距：1000</t>
    </r>
  </si>
  <si>
    <r>
      <rPr>
        <sz val="7"/>
        <rFont val="SimSun"/>
        <charset val="134"/>
      </rPr>
      <t>黑色</t>
    </r>
  </si>
  <si>
    <r>
      <rPr>
        <sz val="7"/>
        <rFont val="SimSun"/>
        <charset val="134"/>
      </rPr>
      <t>嵌装拉手</t>
    </r>
  </si>
  <si>
    <r>
      <rPr>
        <sz val="7"/>
        <rFont val="SimSun"/>
        <charset val="134"/>
      </rPr>
      <t xml:space="preserve">孔距：32
</t>
    </r>
    <r>
      <rPr>
        <sz val="7"/>
        <rFont val="SimSun"/>
        <charset val="134"/>
      </rPr>
      <t>开槽尺寸：52.5*52.5*13mm</t>
    </r>
  </si>
  <si>
    <r>
      <rPr>
        <sz val="7"/>
        <rFont val="SimSun"/>
        <charset val="134"/>
      </rPr>
      <t xml:space="preserve">孔距：96
</t>
    </r>
    <r>
      <rPr>
        <sz val="7"/>
        <rFont val="SimSun"/>
        <charset val="134"/>
      </rPr>
      <t>开槽尺寸：45.5*125*13mm</t>
    </r>
  </si>
  <si>
    <r>
      <rPr>
        <sz val="7"/>
        <rFont val="SimSun"/>
        <charset val="134"/>
      </rPr>
      <t xml:space="preserve">孔距：160
</t>
    </r>
    <r>
      <rPr>
        <sz val="7"/>
        <rFont val="SimSun"/>
        <charset val="134"/>
      </rPr>
      <t>开槽尺寸：45.5*189*13mm</t>
    </r>
  </si>
  <si>
    <r>
      <rPr>
        <sz val="7"/>
        <rFont val="SimSun"/>
        <charset val="134"/>
      </rPr>
      <t>金色</t>
    </r>
  </si>
  <si>
    <r>
      <rPr>
        <sz val="7"/>
        <rFont val="SimSun"/>
        <charset val="134"/>
      </rPr>
      <t xml:space="preserve">孔距：140
</t>
    </r>
    <r>
      <rPr>
        <sz val="7"/>
        <rFont val="SimSun"/>
        <charset val="134"/>
      </rPr>
      <t>开槽尺寸：46*136*14mm</t>
    </r>
  </si>
  <si>
    <r>
      <rPr>
        <sz val="7"/>
        <rFont val="SimSun"/>
        <charset val="134"/>
      </rPr>
      <t xml:space="preserve">孔距：200
</t>
    </r>
    <r>
      <rPr>
        <sz val="7"/>
        <rFont val="SimSun"/>
        <charset val="134"/>
      </rPr>
      <t>开槽尺寸：46*196*14mm</t>
    </r>
  </si>
  <si>
    <r>
      <rPr>
        <sz val="7"/>
        <rFont val="SimSun"/>
        <charset val="134"/>
      </rPr>
      <t xml:space="preserve">孔距：1000
</t>
    </r>
    <r>
      <rPr>
        <sz val="7"/>
        <rFont val="SimSun"/>
        <charset val="134"/>
      </rPr>
      <t>开槽尺寸：46*996*14mm</t>
    </r>
  </si>
  <si>
    <r>
      <rPr>
        <sz val="7"/>
        <rFont val="SimSun"/>
        <charset val="134"/>
      </rPr>
      <t>酷咖</t>
    </r>
  </si>
  <si>
    <r>
      <rPr>
        <sz val="7"/>
        <rFont val="SimSun"/>
        <charset val="134"/>
      </rPr>
      <t>实木拉手</t>
    </r>
  </si>
  <si>
    <r>
      <rPr>
        <sz val="7"/>
        <rFont val="SimSun"/>
        <charset val="134"/>
      </rPr>
      <t>红橡木+哑白</t>
    </r>
  </si>
  <si>
    <r>
      <rPr>
        <sz val="7"/>
        <rFont val="SimSun"/>
        <charset val="134"/>
      </rPr>
      <t>实木+铝合金</t>
    </r>
  </si>
  <si>
    <r>
      <rPr>
        <sz val="7"/>
        <rFont val="SimSun"/>
        <charset val="134"/>
      </rPr>
      <t>孔距：160</t>
    </r>
  </si>
  <si>
    <r>
      <rPr>
        <sz val="7"/>
        <rFont val="SimSun"/>
        <charset val="134"/>
      </rPr>
      <t>孔距：320</t>
    </r>
  </si>
  <si>
    <r>
      <rPr>
        <sz val="7"/>
        <rFont val="SimSun"/>
        <charset val="134"/>
      </rPr>
      <t>胡桃木+黑拉丝</t>
    </r>
  </si>
  <si>
    <r>
      <rPr>
        <sz val="7"/>
        <rFont val="SimSun"/>
        <charset val="134"/>
      </rPr>
      <t>金属滚花拉手</t>
    </r>
  </si>
  <si>
    <r>
      <rPr>
        <sz val="7"/>
        <rFont val="SimSun"/>
        <charset val="134"/>
      </rPr>
      <t>简约灰</t>
    </r>
  </si>
  <si>
    <r>
      <rPr>
        <sz val="7"/>
        <rFont val="SimSun"/>
        <charset val="134"/>
      </rPr>
      <t>咖啡</t>
    </r>
  </si>
  <si>
    <r>
      <rPr>
        <sz val="7"/>
        <rFont val="SimSun"/>
        <charset val="134"/>
      </rPr>
      <t>孔距：192</t>
    </r>
  </si>
  <si>
    <r>
      <rPr>
        <sz val="7"/>
        <rFont val="SimSun"/>
        <charset val="134"/>
      </rPr>
      <t>亚拉丝</t>
    </r>
  </si>
  <si>
    <t>柜内灯</t>
  </si>
  <si>
    <r>
      <rPr>
        <sz val="8"/>
        <rFont val="SimSun"/>
        <charset val="134"/>
      </rPr>
      <t>双面发光层板灯450</t>
    </r>
  </si>
  <si>
    <r>
      <rPr>
        <sz val="6"/>
        <rFont val="SimSun"/>
        <charset val="134"/>
      </rPr>
      <t xml:space="preserve">适用柜宽W=450，太空灰，色温4000K，适用
</t>
    </r>
    <r>
      <rPr>
        <sz val="6"/>
        <rFont val="SimSun"/>
        <charset val="134"/>
      </rPr>
      <t>18mm层板</t>
    </r>
  </si>
  <si>
    <r>
      <rPr>
        <sz val="8"/>
        <rFont val="SimSun"/>
        <charset val="134"/>
      </rPr>
      <t>元/个</t>
    </r>
  </si>
  <si>
    <r>
      <rPr>
        <sz val="8"/>
        <rFont val="SimSun"/>
        <charset val="134"/>
      </rPr>
      <t>双面发光层板灯600</t>
    </r>
  </si>
  <si>
    <r>
      <rPr>
        <sz val="6"/>
        <rFont val="SimSun"/>
        <charset val="134"/>
      </rPr>
      <t xml:space="preserve">适用柜宽W=600，太空灰，色温4000K，适用
</t>
    </r>
    <r>
      <rPr>
        <sz val="6"/>
        <rFont val="SimSun"/>
        <charset val="134"/>
      </rPr>
      <t>18mm层板</t>
    </r>
  </si>
  <si>
    <r>
      <rPr>
        <sz val="8"/>
        <rFont val="SimSun"/>
        <charset val="134"/>
      </rPr>
      <t>双面发光层板灯800</t>
    </r>
  </si>
  <si>
    <r>
      <rPr>
        <sz val="6"/>
        <rFont val="SimSun"/>
        <charset val="134"/>
      </rPr>
      <t xml:space="preserve">适用柜宽W=800，太空灰，色温4000K，适用
</t>
    </r>
    <r>
      <rPr>
        <sz val="6"/>
        <rFont val="SimSun"/>
        <charset val="134"/>
      </rPr>
      <t>18mm层板</t>
    </r>
  </si>
  <si>
    <r>
      <rPr>
        <sz val="8"/>
        <rFont val="SimSun"/>
        <charset val="134"/>
      </rPr>
      <t>双面发光层板灯900</t>
    </r>
  </si>
  <si>
    <r>
      <rPr>
        <sz val="6"/>
        <rFont val="SimSun"/>
        <charset val="134"/>
      </rPr>
      <t xml:space="preserve">适用柜宽W=900，太空灰，色温4000K，适用
</t>
    </r>
    <r>
      <rPr>
        <sz val="6"/>
        <rFont val="SimSun"/>
        <charset val="134"/>
      </rPr>
      <t>18mm层板</t>
    </r>
  </si>
  <si>
    <r>
      <rPr>
        <sz val="8"/>
        <rFont val="SimSun"/>
        <charset val="134"/>
      </rPr>
      <t>双面发光层板灯1000</t>
    </r>
  </si>
  <si>
    <r>
      <rPr>
        <sz val="6"/>
        <rFont val="SimSun"/>
        <charset val="134"/>
      </rPr>
      <t xml:space="preserve">适用柜宽W=1000， 太空灰， 色温4000K，适用
</t>
    </r>
    <r>
      <rPr>
        <sz val="6"/>
        <rFont val="SimSun"/>
        <charset val="134"/>
      </rPr>
      <t>18mm层板</t>
    </r>
  </si>
  <si>
    <r>
      <rPr>
        <sz val="8"/>
        <rFont val="SimSun"/>
        <charset val="134"/>
      </rPr>
      <t>双面发光层板灯1200</t>
    </r>
  </si>
  <si>
    <r>
      <rPr>
        <sz val="6"/>
        <rFont val="SimSun"/>
        <charset val="134"/>
      </rPr>
      <t xml:space="preserve">适用柜宽W=1200， 尺寸:1163*18*19mm，太空
</t>
    </r>
    <r>
      <rPr>
        <sz val="6"/>
        <rFont val="SimSun"/>
        <charset val="134"/>
      </rPr>
      <t>灰， 色温4000K，适用18mm层板</t>
    </r>
  </si>
  <si>
    <r>
      <rPr>
        <sz val="8"/>
        <rFont val="SimSun"/>
        <charset val="134"/>
      </rPr>
      <t>玻璃夹板灯450</t>
    </r>
  </si>
  <si>
    <r>
      <rPr>
        <sz val="6"/>
        <rFont val="SimSun"/>
        <charset val="134"/>
      </rPr>
      <t xml:space="preserve">适用柜宽W=450，尺寸： 400*20*11mm，铝本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</si>
  <si>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玻璃夹板灯600</t>
    </r>
  </si>
  <si>
    <r>
      <rPr>
        <sz val="6"/>
        <rFont val="SimSun"/>
        <charset val="134"/>
      </rPr>
      <t xml:space="preserve">适用柜宽W=600，尺寸： 550*20*11mm，铝本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</si>
  <si>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玻璃夹板灯800</t>
    </r>
  </si>
  <si>
    <r>
      <rPr>
        <sz val="6"/>
        <rFont val="SimSun"/>
        <charset val="134"/>
      </rPr>
      <t xml:space="preserve">适用柜宽W=800，尺寸： 750*20*11mm，铝本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</si>
  <si>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玻璃夹板灯900</t>
    </r>
  </si>
  <si>
    <r>
      <rPr>
        <sz val="6"/>
        <rFont val="SimSun"/>
        <charset val="134"/>
      </rPr>
      <t xml:space="preserve">适用柜宽W=900，尺寸： 850*20*11mm，铝本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</si>
  <si>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玻璃夹板灯1000</t>
    </r>
  </si>
  <si>
    <r>
      <rPr>
        <sz val="6"/>
        <rFont val="SimSun"/>
        <charset val="134"/>
      </rPr>
      <t xml:space="preserve">适用柜宽W=1000， 尺寸：950*20*11mm，铝本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</si>
  <si>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玻璃夹板灯1200</t>
    </r>
  </si>
  <si>
    <r>
      <rPr>
        <sz val="6"/>
        <rFont val="SimSun"/>
        <charset val="134"/>
      </rPr>
      <t xml:space="preserve">适用柜宽W=1200， 尺寸:1150*20*11mm，铝本
</t>
    </r>
    <r>
      <rPr>
        <sz val="6"/>
        <rFont val="SimSun"/>
        <charset val="134"/>
      </rPr>
      <t>色， 色温4000K，适用6-8mm玻璃层板</t>
    </r>
  </si>
  <si>
    <r>
      <rPr>
        <sz val="8"/>
        <rFont val="SimSun"/>
        <charset val="134"/>
      </rPr>
      <t>嵌入式灯条450</t>
    </r>
  </si>
  <si>
    <r>
      <rPr>
        <sz val="6"/>
        <rFont val="SimSun"/>
        <charset val="134"/>
      </rPr>
      <t xml:space="preserve">适用柜宽W=450，尺寸： 414*10.5*9mm，太空
</t>
    </r>
    <r>
      <rPr>
        <sz val="6"/>
        <rFont val="SimSun"/>
        <charset val="134"/>
      </rPr>
      <t>灰， 色温4000K，DC12V</t>
    </r>
  </si>
  <si>
    <r>
      <rPr>
        <sz val="8"/>
        <rFont val="SimSun"/>
        <charset val="134"/>
      </rPr>
      <t>嵌入式灯条600</t>
    </r>
  </si>
  <si>
    <r>
      <rPr>
        <sz val="6"/>
        <rFont val="SimSun"/>
        <charset val="134"/>
      </rPr>
      <t xml:space="preserve">适用柜宽W=600，尺寸： 564*10.5*9mm，太空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</si>
  <si>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嵌入式灯条800</t>
    </r>
  </si>
  <si>
    <r>
      <rPr>
        <sz val="6"/>
        <rFont val="SimSun"/>
        <charset val="134"/>
      </rPr>
      <t xml:space="preserve">适用柜宽W=800，尺寸： 764*10.5*9mm，太空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</si>
  <si>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嵌入式灯条900</t>
    </r>
  </si>
  <si>
    <r>
      <rPr>
        <sz val="6"/>
        <rFont val="SimSun"/>
        <charset val="134"/>
      </rPr>
      <t xml:space="preserve">适用柜宽W=900，尺寸： 864*10.5*9mm，太空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</si>
  <si>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嵌入式灯条1000</t>
    </r>
  </si>
  <si>
    <r>
      <rPr>
        <sz val="6"/>
        <rFont val="SimSun"/>
        <charset val="134"/>
      </rPr>
      <t xml:space="preserve">适用柜宽W=1000， 尺寸：964*10.5*9mm，太空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</si>
  <si>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嵌入式灯条1200</t>
    </r>
  </si>
  <si>
    <r>
      <rPr>
        <sz val="6"/>
        <rFont val="SimSun"/>
        <charset val="134"/>
      </rPr>
      <t xml:space="preserve">适用柜宽W=1200， 尺寸：1164*10.5*9mm，太
</t>
    </r>
    <r>
      <rPr>
        <sz val="6"/>
        <rFont val="SimSun"/>
        <charset val="134"/>
      </rPr>
      <t>空灰，色温4000K，</t>
    </r>
  </si>
  <si>
    <r>
      <rPr>
        <sz val="8"/>
        <rFont val="SimSun"/>
        <charset val="134"/>
      </rPr>
      <t>嵌入式灯条1500</t>
    </r>
  </si>
  <si>
    <r>
      <rPr>
        <sz val="6"/>
        <rFont val="SimSun"/>
        <charset val="134"/>
      </rPr>
      <t xml:space="preserve">超长板件使用，尺寸： 1500*10.5*9mm，功
</t>
    </r>
    <r>
      <rPr>
        <sz val="6"/>
        <rFont val="SimSun"/>
        <charset val="134"/>
      </rPr>
      <t xml:space="preserve">率： 5W/米，色温4000K，DC12V，开槽尺寸：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</si>
  <si>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嵌入式灯条1800</t>
    </r>
  </si>
  <si>
    <r>
      <rPr>
        <sz val="6"/>
        <rFont val="SimSun"/>
        <charset val="134"/>
      </rPr>
      <t xml:space="preserve">超长板件使用，尺寸： 1800*10.5*9mm，功
</t>
    </r>
    <r>
      <rPr>
        <sz val="6"/>
        <rFont val="SimSun"/>
        <charset val="134"/>
      </rPr>
      <t xml:space="preserve">率： 5W/米，色温4000K，DC12V，开槽尺寸：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</si>
  <si>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嵌入式灯条2300</t>
    </r>
  </si>
  <si>
    <r>
      <rPr>
        <sz val="6"/>
        <rFont val="SimSun"/>
        <charset val="134"/>
      </rPr>
      <t xml:space="preserve">超长板件使用，尺寸： 2300*10.5*9mm，功
</t>
    </r>
    <r>
      <rPr>
        <sz val="6"/>
        <rFont val="SimSun"/>
        <charset val="134"/>
      </rPr>
      <t xml:space="preserve">率： 5W/米，色温4000K，DC12V，开槽尺寸：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</si>
  <si>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嵌入式灯条2700</t>
    </r>
  </si>
  <si>
    <r>
      <rPr>
        <sz val="6"/>
        <rFont val="SimSun"/>
        <charset val="134"/>
      </rPr>
      <t xml:space="preserve">超长板件使用，尺寸： 2700*10.5*9mm，功
</t>
    </r>
    <r>
      <rPr>
        <sz val="6"/>
        <rFont val="SimSun"/>
        <charset val="134"/>
      </rPr>
      <t xml:space="preserve">率： 5W/米，色温4000K，DC12V，开槽尺寸：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</si>
  <si>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嵌入式斜照灯条450</t>
    </r>
  </si>
  <si>
    <r>
      <rPr>
        <sz val="6"/>
        <rFont val="SimSun"/>
        <charset val="134"/>
      </rPr>
      <t xml:space="preserve">适用柜宽W=450，尺寸： 414*11*10mm，太空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</si>
  <si>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嵌入式斜照灯条600</t>
    </r>
  </si>
  <si>
    <r>
      <rPr>
        <sz val="6"/>
        <rFont val="SimSun"/>
        <charset val="134"/>
      </rPr>
      <t xml:space="preserve">适用柜宽W=600，尺寸： 564*11*10mm，太空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</si>
  <si>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嵌入式斜照灯条800</t>
    </r>
  </si>
  <si>
    <r>
      <rPr>
        <sz val="6"/>
        <rFont val="SimSun"/>
        <charset val="134"/>
      </rPr>
      <t xml:space="preserve">适用柜宽W=800，尺寸： 764*11*10mm，太空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</si>
  <si>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嵌入式斜照灯条900</t>
    </r>
  </si>
  <si>
    <r>
      <rPr>
        <sz val="6"/>
        <rFont val="SimSun"/>
        <charset val="134"/>
      </rPr>
      <t xml:space="preserve">适用柜宽W=900，尺寸： 864*11*10mm，太空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</si>
  <si>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嵌入式斜照灯条1000</t>
    </r>
  </si>
  <si>
    <r>
      <rPr>
        <sz val="6"/>
        <rFont val="SimSun"/>
        <charset val="134"/>
      </rPr>
      <t xml:space="preserve">适用柜宽W=1000， 尺寸：964*11*10mm，太空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</si>
  <si>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嵌入式斜照灯条1200</t>
    </r>
  </si>
  <si>
    <r>
      <rPr>
        <sz val="6"/>
        <rFont val="SimSun"/>
        <charset val="134"/>
      </rPr>
      <t xml:space="preserve">适用柜宽W=1200， 尺寸:1164*11*10mm，太空
</t>
    </r>
    <r>
      <rPr>
        <sz val="6"/>
        <rFont val="SimSun"/>
        <charset val="134"/>
      </rPr>
      <t>灰， 色温4000K，</t>
    </r>
  </si>
  <si>
    <r>
      <rPr>
        <sz val="8"/>
        <rFont val="SimSun"/>
        <charset val="134"/>
      </rPr>
      <t>嵌入式斜照灯条1500</t>
    </r>
  </si>
  <si>
    <r>
      <rPr>
        <sz val="6"/>
        <rFont val="SimSun"/>
        <charset val="134"/>
      </rPr>
      <t xml:space="preserve">超长板件使用，尺寸： 1500*11*10mm，太空
</t>
    </r>
    <r>
      <rPr>
        <sz val="6"/>
        <rFont val="SimSun"/>
        <charset val="134"/>
      </rPr>
      <t xml:space="preserve">灰， 功率：8W/米， 色温4000K，DC12V，开槽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</si>
  <si>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嵌入式斜照灯条1800</t>
    </r>
  </si>
  <si>
    <r>
      <rPr>
        <sz val="6"/>
        <rFont val="SimSun"/>
        <charset val="134"/>
      </rPr>
      <t xml:space="preserve">超长板件使用，尺寸： 1800*11*10mm，太空
</t>
    </r>
    <r>
      <rPr>
        <sz val="6"/>
        <rFont val="SimSun"/>
        <charset val="134"/>
      </rPr>
      <t xml:space="preserve">灰， 功率：8W/米， 色温4000K，DC12V，开槽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</si>
  <si>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嵌入式斜照灯条2300</t>
    </r>
  </si>
  <si>
    <r>
      <rPr>
        <sz val="6"/>
        <rFont val="SimSun"/>
        <charset val="134"/>
      </rPr>
      <t xml:space="preserve">超长板件使用，尺寸： 2300*11*10mm，太空
</t>
    </r>
    <r>
      <rPr>
        <sz val="6"/>
        <rFont val="SimSun"/>
        <charset val="134"/>
      </rPr>
      <t xml:space="preserve">灰， 功率：8W/米， 色温4000K，DC12V，开槽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</si>
  <si>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嵌入式斜照灯条2700</t>
    </r>
  </si>
  <si>
    <r>
      <rPr>
        <sz val="6"/>
        <rFont val="SimSun"/>
        <charset val="134"/>
      </rPr>
      <t xml:space="preserve">超长板件使用，尺寸： 2700*11*10mm，太空
</t>
    </r>
    <r>
      <rPr>
        <sz val="6"/>
        <rFont val="SimSun"/>
        <charset val="134"/>
      </rPr>
      <t xml:space="preserve">灰， 功率：8W/米， 色温4000K，DC12V，开槽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</si>
  <si>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抽屉感应灯450</t>
    </r>
  </si>
  <si>
    <r>
      <rPr>
        <sz val="6"/>
        <rFont val="SimSun"/>
        <charset val="134"/>
      </rPr>
      <t xml:space="preserve">适用柜宽W=450，尺寸： 410*18*14mm，太空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</si>
  <si>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抽屉感应灯500</t>
    </r>
  </si>
  <si>
    <r>
      <rPr>
        <sz val="6"/>
        <rFont val="SimSun"/>
        <charset val="134"/>
      </rPr>
      <t xml:space="preserve">适用柜宽W=500，尺寸： 460*18*14mm，太空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</si>
  <si>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抽屉感应灯600</t>
    </r>
  </si>
  <si>
    <r>
      <rPr>
        <sz val="6"/>
        <rFont val="SimSun"/>
        <charset val="134"/>
      </rPr>
      <t xml:space="preserve">适用柜宽W=600，尺寸： 560*18*14mm，太空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</si>
  <si>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抽屉感应灯700</t>
    </r>
  </si>
  <si>
    <r>
      <rPr>
        <sz val="6"/>
        <rFont val="SimSun"/>
        <charset val="134"/>
      </rPr>
      <t xml:space="preserve">适用柜宽W=700，尺寸： 660*18*14mm，太空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</si>
  <si>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抽屉感应灯800</t>
    </r>
  </si>
  <si>
    <r>
      <rPr>
        <sz val="6"/>
        <rFont val="SimSun"/>
        <charset val="134"/>
      </rPr>
      <t xml:space="preserve">适用柜宽W=800，尺寸： 760*18*14mm，太空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</si>
  <si>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抽屉感应灯900</t>
    </r>
  </si>
  <si>
    <r>
      <rPr>
        <sz val="6"/>
        <rFont val="SimSun"/>
        <charset val="134"/>
      </rPr>
      <t xml:space="preserve">适用柜宽W=900，尺寸： 860*18*14mm，太空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</si>
  <si>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抽屉感应灯1000</t>
    </r>
  </si>
  <si>
    <r>
      <rPr>
        <sz val="6"/>
        <rFont val="SimSun"/>
        <charset val="134"/>
      </rPr>
      <t xml:space="preserve">适用柜宽W=1000， 尺寸：960*18*14mm，太空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</si>
  <si>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抽屉感应灯1200</t>
    </r>
  </si>
  <si>
    <r>
      <rPr>
        <sz val="6"/>
        <rFont val="SimSun"/>
        <charset val="134"/>
      </rPr>
      <t xml:space="preserve">适用柜宽W=1200， 尺寸：1160*18*14mm，太空
</t>
    </r>
    <r>
      <rPr>
        <sz val="6"/>
        <rFont val="SimSun"/>
        <charset val="134"/>
      </rPr>
      <t>灰， 功率：10W/米，色温4000K，DC12V</t>
    </r>
  </si>
  <si>
    <r>
      <rPr>
        <sz val="8"/>
        <rFont val="SimSun"/>
        <charset val="134"/>
      </rPr>
      <t>嵌入式手扫感应灯450</t>
    </r>
  </si>
  <si>
    <r>
      <rPr>
        <sz val="6"/>
        <rFont val="SimSun"/>
        <charset val="134"/>
      </rPr>
      <t xml:space="preserve">适用柜宽W=450，尺寸： 414*16*12mm，太空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</si>
  <si>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嵌入式手扫感应灯600</t>
    </r>
  </si>
  <si>
    <r>
      <rPr>
        <sz val="6"/>
        <rFont val="SimSun"/>
        <charset val="134"/>
      </rPr>
      <t xml:space="preserve">适用柜宽W=600，尺寸： 564*16*12mm，太空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</si>
  <si>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嵌入式手扫感应灯800</t>
    </r>
  </si>
  <si>
    <r>
      <rPr>
        <sz val="6"/>
        <rFont val="SimSun"/>
        <charset val="134"/>
      </rPr>
      <t xml:space="preserve">适用柜宽W=800，尺寸： 764*16*12mm，太空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</si>
  <si>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嵌入式手扫感应灯900</t>
    </r>
  </si>
  <si>
    <r>
      <rPr>
        <sz val="6"/>
        <rFont val="SimSun"/>
        <charset val="134"/>
      </rPr>
      <t xml:space="preserve">适用柜宽W=900，尺寸： 864*16*12mm，太空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</si>
  <si>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嵌入式手扫感应灯1000</t>
    </r>
  </si>
  <si>
    <r>
      <rPr>
        <sz val="6"/>
        <rFont val="SimSun"/>
        <charset val="134"/>
      </rPr>
      <t xml:space="preserve">适用柜宽W=1000， 尺寸：964*16*12mm，太空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</si>
  <si>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嵌入式手扫感应灯1200</t>
    </r>
  </si>
  <si>
    <r>
      <rPr>
        <sz val="6"/>
        <rFont val="SimSun"/>
        <charset val="134"/>
      </rPr>
      <t xml:space="preserve">适用柜宽W=1200， 尺寸：1164*16*12mm，太空
</t>
    </r>
    <r>
      <rPr>
        <sz val="6"/>
        <rFont val="SimSun"/>
        <charset val="134"/>
      </rPr>
      <t>灰， 色温4000K，开槽： W16.5*D12mm</t>
    </r>
  </si>
  <si>
    <r>
      <rPr>
        <sz val="8"/>
        <rFont val="SimSun"/>
        <charset val="134"/>
      </rPr>
      <t>集控电源60W</t>
    </r>
  </si>
  <si>
    <r>
      <rPr>
        <sz val="6"/>
        <rFont val="SimSun"/>
        <charset val="134"/>
      </rPr>
      <t xml:space="preserve">功率：60W；
</t>
    </r>
    <r>
      <rPr>
        <sz val="6"/>
        <rFont val="SimSun"/>
        <charset val="134"/>
      </rPr>
      <t>长185x宽62x高18mm</t>
    </r>
  </si>
  <si>
    <r>
      <rPr>
        <sz val="8"/>
        <rFont val="SimSun"/>
        <charset val="134"/>
      </rPr>
      <t>通用电源</t>
    </r>
  </si>
  <si>
    <r>
      <rPr>
        <sz val="8"/>
        <rFont val="SimSun"/>
        <charset val="134"/>
      </rPr>
      <t>集控电源30W</t>
    </r>
  </si>
  <si>
    <r>
      <rPr>
        <sz val="6"/>
        <rFont val="SimSun"/>
        <charset val="134"/>
      </rPr>
      <t xml:space="preserve">功率：30W；
</t>
    </r>
    <r>
      <rPr>
        <sz val="6"/>
        <rFont val="SimSun"/>
        <charset val="134"/>
      </rPr>
      <t>长185x宽62x高18mm</t>
    </r>
  </si>
  <si>
    <r>
      <rPr>
        <sz val="8"/>
        <rFont val="SimSun"/>
        <charset val="134"/>
      </rPr>
      <t>单门碰感应开关</t>
    </r>
  </si>
  <si>
    <r>
      <rPr>
        <sz val="6"/>
        <rFont val="SimSun"/>
        <charset val="134"/>
      </rPr>
      <t xml:space="preserve">感应距离：5-8cm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开孔：圆孔12.4</t>
    </r>
  </si>
  <si>
    <r>
      <rPr>
        <sz val="8"/>
        <rFont val="SimSun"/>
        <charset val="134"/>
      </rPr>
      <t>集控开关</t>
    </r>
  </si>
  <si>
    <r>
      <rPr>
        <sz val="8"/>
        <rFont val="SimSun"/>
        <charset val="134"/>
      </rPr>
      <t>双门碰感应开关</t>
    </r>
  </si>
  <si>
    <r>
      <rPr>
        <sz val="6"/>
        <rFont val="SimSun"/>
        <charset val="134"/>
      </rPr>
      <t xml:space="preserve">感应距离：5-8cm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开椭圆孔：39*8*R4mm</t>
    </r>
  </si>
  <si>
    <r>
      <rPr>
        <sz val="8"/>
        <rFont val="SimSun"/>
        <charset val="134"/>
      </rPr>
      <t>手扫感应开关</t>
    </r>
  </si>
  <si>
    <r>
      <rPr>
        <sz val="6"/>
        <rFont val="SimSun"/>
        <charset val="134"/>
      </rPr>
      <t xml:space="preserve">感应距离：5-8cm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开孔：圆孔12.4mm</t>
    </r>
  </si>
  <si>
    <r>
      <rPr>
        <sz val="8"/>
        <rFont val="SimSun"/>
        <charset val="134"/>
      </rPr>
      <t>触摸感应开关</t>
    </r>
  </si>
  <si>
    <r>
      <rPr>
        <sz val="6"/>
        <rFont val="SimSun"/>
        <charset val="134"/>
      </rPr>
      <t xml:space="preserve">感应距离：接触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开关尺寸：18mm
</t>
    </r>
    <r>
      <rPr>
        <sz val="6"/>
        <rFont val="SimSun"/>
        <charset val="134"/>
      </rPr>
      <t>开孔在底板下方： 圆孔17.3mm</t>
    </r>
  </si>
  <si>
    <r>
      <rPr>
        <sz val="8"/>
        <rFont val="SimSun"/>
        <charset val="134"/>
      </rPr>
      <t>人体感应开关</t>
    </r>
  </si>
  <si>
    <r>
      <rPr>
        <sz val="6"/>
        <rFont val="SimSun"/>
        <charset val="134"/>
      </rPr>
      <t xml:space="preserve">人体红外感应，延时20秒灭灯
</t>
    </r>
    <r>
      <rPr>
        <sz val="6"/>
        <rFont val="SimSun"/>
        <charset val="134"/>
      </rPr>
      <t xml:space="preserve">感应距离：2米以内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开孔：圆孔12.4mm</t>
    </r>
  </si>
  <si>
    <r>
      <rPr>
        <sz val="8"/>
        <rFont val="SimSun"/>
        <charset val="134"/>
      </rPr>
      <t>级联线</t>
    </r>
  </si>
  <si>
    <r>
      <rPr>
        <sz val="6"/>
        <rFont val="SimSun"/>
        <charset val="134"/>
      </rPr>
      <t>尺寸：L=1000mm</t>
    </r>
  </si>
  <si>
    <r>
      <rPr>
        <sz val="6"/>
        <rFont val="SimSun"/>
        <charset val="134"/>
      </rPr>
      <t xml:space="preserve">感应距离：5-8cm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开孔：圆孔12.9</t>
    </r>
  </si>
  <si>
    <r>
      <rPr>
        <sz val="8"/>
        <rFont val="SimSun"/>
        <charset val="134"/>
      </rPr>
      <t>分控开关</t>
    </r>
  </si>
  <si>
    <r>
      <rPr>
        <sz val="6"/>
        <rFont val="SimSun"/>
        <charset val="134"/>
      </rPr>
      <t xml:space="preserve">感应距离：5-8cm
</t>
    </r>
    <r>
      <rPr>
        <sz val="6"/>
        <rFont val="SimSun"/>
        <charset val="134"/>
      </rPr>
      <t xml:space="preserve">安装方式：嵌入式
</t>
    </r>
    <r>
      <rPr>
        <sz val="6"/>
        <rFont val="SimSun"/>
        <charset val="134"/>
      </rPr>
      <t xml:space="preserve">开关尺寸：41*25*8mm
</t>
    </r>
    <r>
      <rPr>
        <sz val="6"/>
        <rFont val="SimSun"/>
        <charset val="134"/>
      </rPr>
      <t>开孔尺寸：39*8*R4mm</t>
    </r>
  </si>
  <si>
    <r>
      <rPr>
        <sz val="8"/>
        <rFont val="SimSun"/>
        <charset val="134"/>
      </rPr>
      <t>红外人体感应开关</t>
    </r>
  </si>
  <si>
    <r>
      <rPr>
        <sz val="6"/>
        <rFont val="SimSun"/>
        <charset val="134"/>
      </rPr>
      <t xml:space="preserve">人体红外感应，延时20秒灭灯
</t>
    </r>
    <r>
      <rPr>
        <sz val="6"/>
        <rFont val="SimSun"/>
        <charset val="134"/>
      </rPr>
      <t xml:space="preserve">感应距离：2米以内
</t>
    </r>
    <r>
      <rPr>
        <sz val="6"/>
        <rFont val="SimSun"/>
        <charset val="134"/>
      </rPr>
      <t xml:space="preserve">开关尺寸：14mm
</t>
    </r>
    <r>
      <rPr>
        <sz val="6"/>
        <rFont val="SimSun"/>
        <charset val="134"/>
      </rPr>
      <t>开孔：圆孔12.9</t>
    </r>
  </si>
  <si>
    <r>
      <rPr>
        <sz val="8"/>
        <rFont val="SimSun"/>
        <charset val="134"/>
      </rPr>
      <t>延长线</t>
    </r>
  </si>
  <si>
    <r>
      <rPr>
        <sz val="8"/>
        <rFont val="SimSun"/>
        <charset val="134"/>
      </rPr>
      <t>4口分线盒</t>
    </r>
  </si>
  <si>
    <r>
      <rPr>
        <sz val="6"/>
        <rFont val="SimSun"/>
        <charset val="134"/>
      </rPr>
      <t>尺寸：40*40*7mm</t>
    </r>
  </si>
  <si>
    <r>
      <rPr>
        <sz val="8"/>
        <rFont val="SimSun"/>
        <charset val="134"/>
      </rPr>
      <t>两面发光玻璃夹板灯450-3000K</t>
    </r>
  </si>
  <si>
    <r>
      <rPr>
        <sz val="6"/>
        <rFont val="SimSun"/>
        <charset val="134"/>
      </rPr>
      <t xml:space="preserve">适用450柜，长400*宽22*高14.4MM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</si>
  <si>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两面发光玻璃夹板灯600-3000K</t>
    </r>
  </si>
  <si>
    <r>
      <rPr>
        <sz val="6"/>
        <rFont val="SimSun"/>
        <charset val="134"/>
      </rPr>
      <t xml:space="preserve">适用600柜，长550*宽22*高14.4MM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</si>
  <si>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两面发光玻璃夹板灯800-3000K</t>
    </r>
  </si>
  <si>
    <r>
      <rPr>
        <sz val="6"/>
        <rFont val="SimSun"/>
        <charset val="134"/>
      </rPr>
      <t xml:space="preserve">适用800柜，长750*宽22*高14.4MM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</si>
  <si>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两面发光玻璃夹板灯900-3000K</t>
    </r>
  </si>
  <si>
    <r>
      <rPr>
        <sz val="6"/>
        <rFont val="SimSun"/>
        <charset val="134"/>
      </rPr>
      <t xml:space="preserve">适用900柜，长850*宽22*高14.4MM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</si>
  <si>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两面发光玻璃夹板灯1000-3000K</t>
    </r>
  </si>
  <si>
    <r>
      <rPr>
        <sz val="6"/>
        <rFont val="SimSun"/>
        <charset val="134"/>
      </rPr>
      <t xml:space="preserve">适用1000柜， 长950*宽22*高14.4MM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</si>
  <si>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两面发光玻璃夹板灯1200-3000K</t>
    </r>
  </si>
  <si>
    <r>
      <rPr>
        <sz val="6"/>
        <rFont val="SimSun"/>
        <charset val="134"/>
      </rPr>
      <t xml:space="preserve">适用1200柜， 长1150*宽22*高14.4MM ，灯光
</t>
    </r>
    <r>
      <rPr>
        <sz val="6"/>
        <rFont val="SimSun"/>
        <charset val="134"/>
      </rPr>
      <t>3000K  DC12V,10W/m</t>
    </r>
  </si>
  <si>
    <r>
      <rPr>
        <sz val="8"/>
        <rFont val="SimSun"/>
        <charset val="134"/>
      </rPr>
      <t>抽屉感应灯450-3000K</t>
    </r>
  </si>
  <si>
    <r>
      <rPr>
        <sz val="6"/>
        <rFont val="SimSun"/>
        <charset val="134"/>
      </rPr>
      <t xml:space="preserve">适用柜宽W=450，尺寸： 410*18*14mm，太空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</si>
  <si>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抽屉感应灯500-3000K</t>
    </r>
  </si>
  <si>
    <r>
      <rPr>
        <sz val="6"/>
        <rFont val="SimSun"/>
        <charset val="134"/>
      </rPr>
      <t xml:space="preserve">适用柜宽W=500，尺寸： 460*18*14mm，太空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</si>
  <si>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抽屉感应灯600-3000K</t>
    </r>
  </si>
  <si>
    <r>
      <rPr>
        <sz val="6"/>
        <rFont val="SimSun"/>
        <charset val="134"/>
      </rPr>
      <t xml:space="preserve">适用柜宽W=600，尺寸： 560*18*14mm，太空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</si>
  <si>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抽屉感应灯700-3000K</t>
    </r>
  </si>
  <si>
    <r>
      <rPr>
        <sz val="6"/>
        <rFont val="SimSun"/>
        <charset val="134"/>
      </rPr>
      <t xml:space="preserve">适用柜宽W=700，尺寸： 660*18*14mm，太空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</si>
  <si>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抽屉感应灯800-3000K</t>
    </r>
  </si>
  <si>
    <r>
      <rPr>
        <sz val="6"/>
        <rFont val="SimSun"/>
        <charset val="134"/>
      </rPr>
      <t xml:space="preserve">适用柜宽W=800，尺寸： 760*18*14mm，太空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</si>
  <si>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抽屉感应灯900-3000K</t>
    </r>
  </si>
  <si>
    <r>
      <rPr>
        <sz val="6"/>
        <rFont val="SimSun"/>
        <charset val="134"/>
      </rPr>
      <t xml:space="preserve">适用柜宽W=900，尺寸： 860*18*14mm，太空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</si>
  <si>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抽屉感应灯1000-3000K</t>
    </r>
  </si>
  <si>
    <r>
      <rPr>
        <sz val="6"/>
        <rFont val="SimSun"/>
        <charset val="134"/>
      </rPr>
      <t xml:space="preserve">适用柜宽W=1000， 尺寸：960*18*14mm，太空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</si>
  <si>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抽屉感应灯1200-3000K</t>
    </r>
  </si>
  <si>
    <r>
      <rPr>
        <sz val="6"/>
        <rFont val="SimSun"/>
        <charset val="134"/>
      </rPr>
      <t xml:space="preserve">适用柜宽W=1200， 尺寸：1160*18*14mm，太空
</t>
    </r>
    <r>
      <rPr>
        <sz val="6"/>
        <rFont val="SimSun"/>
        <charset val="134"/>
      </rPr>
      <t>灰， 功率：10W/米，色温3000K，DC12V</t>
    </r>
  </si>
  <si>
    <r>
      <rPr>
        <sz val="8"/>
        <rFont val="SimSun"/>
        <charset val="134"/>
      </rPr>
      <t>双面发光层板灯450-3000K</t>
    </r>
  </si>
  <si>
    <r>
      <rPr>
        <sz val="6"/>
        <rFont val="SimSun"/>
        <charset val="134"/>
      </rPr>
      <t xml:space="preserve">适用柜宽W=450，尺寸： 413*18*19mm，太空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</si>
  <si>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双面发光层板灯600-3000K</t>
    </r>
  </si>
  <si>
    <r>
      <rPr>
        <sz val="6"/>
        <rFont val="SimSun"/>
        <charset val="134"/>
      </rPr>
      <t xml:space="preserve">适用柜宽W=600，尺寸： 563*18*19mm，太空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</si>
  <si>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双面发光层板灯800-3000K</t>
    </r>
  </si>
  <si>
    <r>
      <rPr>
        <sz val="6"/>
        <rFont val="SimSun"/>
        <charset val="134"/>
      </rPr>
      <t xml:space="preserve">适用柜宽W=800，尺寸： 763*18*19mm，太空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</si>
  <si>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双面发光层板灯900-3000K</t>
    </r>
  </si>
  <si>
    <r>
      <rPr>
        <sz val="6"/>
        <rFont val="SimSun"/>
        <charset val="134"/>
      </rPr>
      <t xml:space="preserve">适用柜宽W=900，尺寸： 863*18*19mm，太空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</si>
  <si>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双面发光层板灯1000-3000K</t>
    </r>
  </si>
  <si>
    <r>
      <rPr>
        <sz val="6"/>
        <rFont val="SimSun"/>
        <charset val="134"/>
      </rPr>
      <t xml:space="preserve">适用柜宽W=1000， 尺寸：963*18*19mm，太空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</si>
  <si>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双面发光层板灯1200-3000K</t>
    </r>
  </si>
  <si>
    <r>
      <rPr>
        <sz val="6"/>
        <rFont val="SimSun"/>
        <charset val="134"/>
      </rPr>
      <t xml:space="preserve">适用柜宽W=1200， 尺寸：1163*18*19mm，太空
</t>
    </r>
    <r>
      <rPr>
        <sz val="6"/>
        <rFont val="SimSun"/>
        <charset val="134"/>
      </rPr>
      <t xml:space="preserve">灰， 功率：10W/米，色温3000K，DC12V，适用
</t>
    </r>
    <r>
      <rPr>
        <sz val="6"/>
        <rFont val="SimSun"/>
        <charset val="134"/>
      </rPr>
      <t>18mm层板，扣减尺寸： 14mm</t>
    </r>
  </si>
  <si>
    <r>
      <rPr>
        <sz val="8"/>
        <rFont val="SimSun"/>
        <charset val="134"/>
      </rPr>
      <t>嵌入式灯条450-3000K</t>
    </r>
  </si>
  <si>
    <r>
      <rPr>
        <sz val="6"/>
        <rFont val="SimSun"/>
        <charset val="134"/>
      </rPr>
      <t xml:space="preserve">适用柜宽W=450，尺寸： 360*10.5*9mm，太空
</t>
    </r>
    <r>
      <rPr>
        <sz val="6"/>
        <rFont val="SimSun"/>
        <charset val="134"/>
      </rPr>
      <t xml:space="preserve">灰， 功率：5W/米， 色温3000K，DC12V，开槽
</t>
    </r>
    <r>
      <rPr>
        <sz val="6"/>
        <rFont val="SimSun"/>
        <charset val="134"/>
      </rPr>
      <t>尺寸：W7.5*D9mm</t>
    </r>
  </si>
  <si>
    <r>
      <rPr>
        <sz val="8"/>
        <rFont val="SimSun"/>
        <charset val="134"/>
      </rPr>
      <t>嵌入式灯条600-3000K</t>
    </r>
  </si>
  <si>
    <r>
      <rPr>
        <sz val="6"/>
        <rFont val="SimSun"/>
        <charset val="134"/>
      </rPr>
      <t xml:space="preserve">适用柜宽W=600，尺寸： 510*10.5*9mm，太空
</t>
    </r>
    <r>
      <rPr>
        <sz val="6"/>
        <rFont val="SimSun"/>
        <charset val="134"/>
      </rPr>
      <t xml:space="preserve">灰， 功率：5W/米， 色温3000K，DC12V，开槽
</t>
    </r>
    <r>
      <rPr>
        <sz val="6"/>
        <rFont val="SimSun"/>
        <charset val="134"/>
      </rPr>
      <t>尺寸：W7.5*D9mm</t>
    </r>
  </si>
  <si>
    <r>
      <rPr>
        <sz val="8"/>
        <rFont val="SimSun"/>
        <charset val="134"/>
      </rPr>
      <t>嵌入式灯条800-3000K</t>
    </r>
  </si>
  <si>
    <r>
      <rPr>
        <sz val="6"/>
        <rFont val="SimSun"/>
        <charset val="134"/>
      </rPr>
      <t xml:space="preserve">适用柜宽W=800，尺寸： 710*10.5*9mm，太空
</t>
    </r>
    <r>
      <rPr>
        <sz val="6"/>
        <rFont val="SimSun"/>
        <charset val="134"/>
      </rPr>
      <t xml:space="preserve">灰， 功率：5W/米， 色温3000K，DC12V，开槽
</t>
    </r>
    <r>
      <rPr>
        <sz val="6"/>
        <rFont val="SimSun"/>
        <charset val="134"/>
      </rPr>
      <t>尺寸：W7.5*D9mm</t>
    </r>
  </si>
  <si>
    <r>
      <rPr>
        <sz val="8"/>
        <rFont val="SimSun"/>
        <charset val="134"/>
      </rPr>
      <t>嵌入式灯条900-3000K</t>
    </r>
  </si>
  <si>
    <r>
      <rPr>
        <sz val="6"/>
        <rFont val="SimSun"/>
        <charset val="134"/>
      </rPr>
      <t xml:space="preserve">适用柜宽W=900，尺寸： 810*10.5*9mm，太空
</t>
    </r>
    <r>
      <rPr>
        <sz val="6"/>
        <rFont val="SimSun"/>
        <charset val="134"/>
      </rPr>
      <t xml:space="preserve">灰， 功率：5W/米， 色温3000K，DC12V，开槽
</t>
    </r>
    <r>
      <rPr>
        <sz val="6"/>
        <rFont val="SimSun"/>
        <charset val="134"/>
      </rPr>
      <t>尺寸：W7.5*D9mm</t>
    </r>
  </si>
  <si>
    <r>
      <rPr>
        <sz val="8"/>
        <rFont val="SimSun"/>
        <charset val="134"/>
      </rPr>
      <t>嵌入式灯条1000-3000K</t>
    </r>
  </si>
  <si>
    <r>
      <rPr>
        <sz val="6"/>
        <rFont val="SimSun"/>
        <charset val="134"/>
      </rPr>
      <t xml:space="preserve">适用柜宽W=1000， 尺寸：910*10.5*9mm，太空
</t>
    </r>
    <r>
      <rPr>
        <sz val="6"/>
        <rFont val="SimSun"/>
        <charset val="134"/>
      </rPr>
      <t xml:space="preserve">灰， 功率：5W/米， 色温3000K，DC12V，开槽
</t>
    </r>
    <r>
      <rPr>
        <sz val="6"/>
        <rFont val="SimSun"/>
        <charset val="134"/>
      </rPr>
      <t>尺寸：W7.5*D9mm</t>
    </r>
  </si>
  <si>
    <r>
      <rPr>
        <sz val="8"/>
        <rFont val="SimSun"/>
        <charset val="134"/>
      </rPr>
      <t>嵌入式灯条1200-3000K</t>
    </r>
  </si>
  <si>
    <r>
      <rPr>
        <sz val="6"/>
        <rFont val="SimSun"/>
        <charset val="134"/>
      </rPr>
      <t xml:space="preserve">适用柜宽W=1200， 尺寸：1110*10.5*9mm，太
</t>
    </r>
    <r>
      <rPr>
        <sz val="6"/>
        <rFont val="SimSun"/>
        <charset val="134"/>
      </rPr>
      <t xml:space="preserve">空灰，功率： 5W/米，色温3000K，DC12V，开
</t>
    </r>
    <r>
      <rPr>
        <sz val="6"/>
        <rFont val="SimSun"/>
        <charset val="134"/>
      </rPr>
      <t>槽尺寸： W7.5*D9mm</t>
    </r>
  </si>
  <si>
    <r>
      <rPr>
        <sz val="8"/>
        <rFont val="SimSun"/>
        <charset val="134"/>
      </rPr>
      <t>嵌入式灯条1500-3000K</t>
    </r>
  </si>
  <si>
    <r>
      <rPr>
        <sz val="6"/>
        <rFont val="SimSun"/>
        <charset val="134"/>
      </rPr>
      <t xml:space="preserve">超长板件使用，尺寸： 1500*10.5*9mm，功
</t>
    </r>
    <r>
      <rPr>
        <sz val="6"/>
        <rFont val="SimSun"/>
        <charset val="134"/>
      </rPr>
      <t xml:space="preserve">率： 5W/米，色温3000K，DC12V，开槽尺寸：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</si>
  <si>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嵌入式灯条1800-3000K</t>
    </r>
  </si>
  <si>
    <r>
      <rPr>
        <sz val="6"/>
        <rFont val="SimSun"/>
        <charset val="134"/>
      </rPr>
      <t xml:space="preserve">超长板件使用，尺寸： 1800*10.5*9mm，功
</t>
    </r>
    <r>
      <rPr>
        <sz val="6"/>
        <rFont val="SimSun"/>
        <charset val="134"/>
      </rPr>
      <t xml:space="preserve">率： 5W/米，色温3000K，DC12V，开槽尺寸：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</si>
  <si>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嵌入式灯条2300-3000K</t>
    </r>
  </si>
  <si>
    <r>
      <rPr>
        <sz val="6"/>
        <rFont val="SimSun"/>
        <charset val="134"/>
      </rPr>
      <t xml:space="preserve">超长板件使用，尺寸： 2300*10.5*9mm，功
</t>
    </r>
    <r>
      <rPr>
        <sz val="6"/>
        <rFont val="SimSun"/>
        <charset val="134"/>
      </rPr>
      <t xml:space="preserve">率： 5W/米，色温3000K，DC12V，开槽尺寸：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</si>
  <si>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嵌入式灯条2700-3000K</t>
    </r>
  </si>
  <si>
    <r>
      <rPr>
        <sz val="6"/>
        <rFont val="SimSun"/>
        <charset val="134"/>
      </rPr>
      <t xml:space="preserve">超长板件使用，尺寸： 2700*10.5*9mm，功
</t>
    </r>
    <r>
      <rPr>
        <sz val="6"/>
        <rFont val="SimSun"/>
        <charset val="134"/>
      </rPr>
      <t xml:space="preserve">率： 5W/米，色温3000K，DC12V，开槽尺寸：
</t>
    </r>
    <r>
      <rPr>
        <sz val="6"/>
        <rFont val="SimSun"/>
        <charset val="134"/>
      </rPr>
      <t>W7.5*D9mm</t>
    </r>
  </si>
  <si>
    <r>
      <rPr>
        <sz val="8"/>
        <rFont val="SimSun"/>
        <charset val="134"/>
      </rPr>
      <t>嵌入式斜照灯条450-3000K</t>
    </r>
  </si>
  <si>
    <r>
      <rPr>
        <sz val="6"/>
        <rFont val="SimSun"/>
        <charset val="134"/>
      </rPr>
      <t xml:space="preserve">适用柜宽W=450，尺寸： 360*11*10mm，太空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</si>
  <si>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嵌入式斜照灯条600-3000K</t>
    </r>
  </si>
  <si>
    <r>
      <rPr>
        <sz val="6"/>
        <rFont val="SimSun"/>
        <charset val="134"/>
      </rPr>
      <t xml:space="preserve">适用柜宽W=600，尺寸： 510*11*10mm，太空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</si>
  <si>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嵌入式斜照灯条800-3000K</t>
    </r>
  </si>
  <si>
    <r>
      <rPr>
        <sz val="6"/>
        <rFont val="SimSun"/>
        <charset val="134"/>
      </rPr>
      <t xml:space="preserve">适用柜宽W=800，尺寸： 710*11*10mm，太空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</si>
  <si>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嵌入式斜照灯条900-3000K</t>
    </r>
  </si>
  <si>
    <r>
      <rPr>
        <sz val="6"/>
        <rFont val="SimSun"/>
        <charset val="134"/>
      </rPr>
      <t xml:space="preserve">适用柜宽W=900，尺寸： 810*11*10mm，太空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</si>
  <si>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嵌入式斜照灯条1000-3000K</t>
    </r>
  </si>
  <si>
    <r>
      <rPr>
        <sz val="6"/>
        <rFont val="SimSun"/>
        <charset val="134"/>
      </rPr>
      <t xml:space="preserve">适用柜宽W=1000， 尺寸：910*11*10mm，太空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</si>
  <si>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嵌入式斜照灯条1200-3000K</t>
    </r>
  </si>
  <si>
    <r>
      <rPr>
        <sz val="6"/>
        <rFont val="SimSun"/>
        <charset val="134"/>
      </rPr>
      <t xml:space="preserve">适用柜宽W=1200， 尺寸：1110*11*10mm，太空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</si>
  <si>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嵌入式斜照灯条1500-3000K</t>
    </r>
  </si>
  <si>
    <r>
      <rPr>
        <sz val="6"/>
        <rFont val="SimSun"/>
        <charset val="134"/>
      </rPr>
      <t xml:space="preserve">超长板件使用，尺寸： 1500*11*10mm，太空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</si>
  <si>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嵌入式斜照灯条1800-3000K</t>
    </r>
  </si>
  <si>
    <r>
      <rPr>
        <sz val="6"/>
        <rFont val="SimSun"/>
        <charset val="134"/>
      </rPr>
      <t xml:space="preserve">超长板件使用，尺寸： 1800*11*10mm，太空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</si>
  <si>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嵌入式斜照灯条2300-3000K</t>
    </r>
  </si>
  <si>
    <r>
      <rPr>
        <sz val="6"/>
        <rFont val="SimSun"/>
        <charset val="134"/>
      </rPr>
      <t xml:space="preserve">超长板件使用，尺寸： 2300*11*10mm，太空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</si>
  <si>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嵌入式斜照灯条2700-3000K</t>
    </r>
  </si>
  <si>
    <r>
      <rPr>
        <sz val="6"/>
        <rFont val="SimSun"/>
        <charset val="134"/>
      </rPr>
      <t xml:space="preserve">超长板件使用，尺寸： 2700*11*10mm，太空
</t>
    </r>
    <r>
      <rPr>
        <sz val="6"/>
        <rFont val="SimSun"/>
        <charset val="134"/>
      </rPr>
      <t xml:space="preserve">灰， 功率：8W/米， 色温3000K，DC12V，开槽
</t>
    </r>
    <r>
      <rPr>
        <sz val="6"/>
        <rFont val="SimSun"/>
        <charset val="134"/>
      </rPr>
      <t>尺寸：W10*D10mm</t>
    </r>
  </si>
  <si>
    <r>
      <rPr>
        <sz val="8"/>
        <rFont val="SimSun"/>
        <charset val="134"/>
      </rPr>
      <t>嵌入式手扫感应灯450-3000K</t>
    </r>
  </si>
  <si>
    <r>
      <rPr>
        <sz val="6"/>
        <rFont val="SimSun"/>
        <charset val="134"/>
      </rPr>
      <t xml:space="preserve">适用柜宽W=450，尺寸： 360*16*12mm，太空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</si>
  <si>
    <r>
      <rPr>
        <sz val="8"/>
        <rFont val="SimSun"/>
        <charset val="134"/>
      </rPr>
      <t>嵌入式手扫感应灯600-3000K</t>
    </r>
  </si>
  <si>
    <r>
      <rPr>
        <sz val="6"/>
        <rFont val="SimSun"/>
        <charset val="134"/>
      </rPr>
      <t xml:space="preserve">适用柜宽W=600，尺寸： 510*16*12mm，太空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</si>
  <si>
    <r>
      <rPr>
        <sz val="8"/>
        <rFont val="SimSun"/>
        <charset val="134"/>
      </rPr>
      <t>嵌入式手扫感应灯800-3000K</t>
    </r>
  </si>
  <si>
    <r>
      <rPr>
        <sz val="6"/>
        <rFont val="SimSun"/>
        <charset val="134"/>
      </rPr>
      <t xml:space="preserve">适用柜宽W=800，尺寸： 710*16*12mm，太空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</si>
  <si>
    <r>
      <rPr>
        <sz val="8"/>
        <rFont val="SimSun"/>
        <charset val="134"/>
      </rPr>
      <t>嵌入式手扫感应灯900-3000K</t>
    </r>
  </si>
  <si>
    <r>
      <rPr>
        <sz val="6"/>
        <rFont val="SimSun"/>
        <charset val="134"/>
      </rPr>
      <t xml:space="preserve">适用柜宽W=900，尺寸： 810*16*12mm，太空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</si>
  <si>
    <r>
      <rPr>
        <sz val="8"/>
        <rFont val="SimSun"/>
        <charset val="134"/>
      </rPr>
      <t>嵌入式手扫感应灯1000-3000K</t>
    </r>
  </si>
  <si>
    <r>
      <rPr>
        <sz val="6"/>
        <rFont val="SimSun"/>
        <charset val="134"/>
      </rPr>
      <t xml:space="preserve">适用柜宽W=1000， 尺寸：910*16*12mm，太空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</si>
  <si>
    <r>
      <rPr>
        <sz val="8"/>
        <rFont val="SimSun"/>
        <charset val="134"/>
      </rPr>
      <t>嵌入式手扫感应灯1200-3000K</t>
    </r>
  </si>
  <si>
    <r>
      <rPr>
        <sz val="6"/>
        <rFont val="SimSun"/>
        <charset val="134"/>
      </rPr>
      <t xml:space="preserve">适用柜宽W=1200， 尺寸：1110*16*12mm，太空
</t>
    </r>
    <r>
      <rPr>
        <sz val="6"/>
        <rFont val="SimSun"/>
        <charset val="134"/>
      </rPr>
      <t xml:space="preserve">灰， 功率：10W/米，色温3000K，DC12V，开
</t>
    </r>
    <r>
      <rPr>
        <sz val="6"/>
        <rFont val="SimSun"/>
        <charset val="134"/>
      </rPr>
      <t>槽： W16.5*D12mm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</si>
</sst>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rgb="FF000000"/>
      <name val="Arial"/>
      <charset val="204"/>
    </font>
    <font>
      <sz val="10"/>
      <color rgb="FF000000"/>
      <name val="SimSun"/>
      <charset val="134"/>
    </font>
    <font>
      <sz val="10"/>
      <name val="SimSun"/>
      <charset val="134"/>
    </font>
    <font>
      <sz val="8"/>
      <color rgb="FF000000"/>
      <name val="SimSun"/>
      <charset val="134"/>
    </font>
    <font>
      <sz val="8"/>
      <color rgb="FF000000"/>
      <name val="Arial"/>
      <charset val="134"/>
    </font>
    <font>
      <sz val="10"/>
      <color rgb="FFFF0000"/>
      <name val="SimSun"/>
      <charset val="134"/>
    </font>
    <font>
      <sz val="9"/>
      <color rgb="FF000000"/>
      <name val="Arial"/>
      <charset val="134"/>
    </font>
    <font>
      <sz val="7"/>
      <color rgb="FF000000"/>
      <name val="Arial"/>
      <charset val="134"/>
    </font>
    <font>
      <sz val="6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name val="SimSun"/>
      <charset val="134"/>
    </font>
    <font>
      <sz val="6"/>
      <name val="SimSun"/>
      <charset val="134"/>
    </font>
    <font>
      <sz val="8"/>
      <name val="SimSun"/>
      <charset val="134"/>
    </font>
    <font>
      <sz val="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vertical="top" wrapText="1"/>
    </xf>
    <xf numFmtId="0" fontId="0" fillId="0" borderId="3" xfId="0" applyNumberFormat="1" applyFill="1" applyBorder="1" applyAlignment="1">
      <alignment vertical="top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png"/><Relationship Id="rId98" Type="http://schemas.openxmlformats.org/officeDocument/2006/relationships/image" Target="media/image98.jpeg"/><Relationship Id="rId97" Type="http://schemas.openxmlformats.org/officeDocument/2006/relationships/image" Target="media/image97.jpeg"/><Relationship Id="rId96" Type="http://schemas.openxmlformats.org/officeDocument/2006/relationships/image" Target="media/image96.jpeg"/><Relationship Id="rId95" Type="http://schemas.openxmlformats.org/officeDocument/2006/relationships/image" Target="media/image95.jpeg"/><Relationship Id="rId94" Type="http://schemas.openxmlformats.org/officeDocument/2006/relationships/image" Target="media/image94.jpeg"/><Relationship Id="rId93" Type="http://schemas.openxmlformats.org/officeDocument/2006/relationships/image" Target="media/image93.jpeg"/><Relationship Id="rId92" Type="http://schemas.openxmlformats.org/officeDocument/2006/relationships/image" Target="media/image92.jpeg"/><Relationship Id="rId91" Type="http://schemas.openxmlformats.org/officeDocument/2006/relationships/image" Target="media/image91.png"/><Relationship Id="rId90" Type="http://schemas.openxmlformats.org/officeDocument/2006/relationships/image" Target="media/image90.jpeg"/><Relationship Id="rId9" Type="http://schemas.openxmlformats.org/officeDocument/2006/relationships/image" Target="media/image9.jpe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jpeg"/><Relationship Id="rId85" Type="http://schemas.openxmlformats.org/officeDocument/2006/relationships/image" Target="media/image85.png"/><Relationship Id="rId84" Type="http://schemas.openxmlformats.org/officeDocument/2006/relationships/image" Target="media/image84.jpeg"/><Relationship Id="rId83" Type="http://schemas.openxmlformats.org/officeDocument/2006/relationships/image" Target="media/image83.jpeg"/><Relationship Id="rId82" Type="http://schemas.openxmlformats.org/officeDocument/2006/relationships/image" Target="media/image82.png"/><Relationship Id="rId81" Type="http://schemas.openxmlformats.org/officeDocument/2006/relationships/image" Target="media/image81.png"/><Relationship Id="rId80" Type="http://schemas.openxmlformats.org/officeDocument/2006/relationships/image" Target="media/image80.png"/><Relationship Id="rId8" Type="http://schemas.openxmlformats.org/officeDocument/2006/relationships/image" Target="media/image8.jpeg"/><Relationship Id="rId79" Type="http://schemas.openxmlformats.org/officeDocument/2006/relationships/image" Target="media/image79.png"/><Relationship Id="rId78" Type="http://schemas.openxmlformats.org/officeDocument/2006/relationships/image" Target="media/image78.jpeg"/><Relationship Id="rId77" Type="http://schemas.openxmlformats.org/officeDocument/2006/relationships/image" Target="media/image77.jpe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jpe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jpeg"/><Relationship Id="rId64" Type="http://schemas.openxmlformats.org/officeDocument/2006/relationships/image" Target="media/image64.pn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" Type="http://schemas.openxmlformats.org/officeDocument/2006/relationships/image" Target="media/image59.jpeg"/><Relationship Id="rId58" Type="http://schemas.openxmlformats.org/officeDocument/2006/relationships/image" Target="media/image58.jpe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png"/><Relationship Id="rId52" Type="http://schemas.openxmlformats.org/officeDocument/2006/relationships/image" Target="media/image52.jpe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png"/><Relationship Id="rId44" Type="http://schemas.openxmlformats.org/officeDocument/2006/relationships/image" Target="media/image44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pn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png"/><Relationship Id="rId24" Type="http://schemas.openxmlformats.org/officeDocument/2006/relationships/image" Target="media/image24.jpe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4" Type="http://schemas.openxmlformats.org/officeDocument/2006/relationships/image" Target="media/image154.png"/><Relationship Id="rId153" Type="http://schemas.openxmlformats.org/officeDocument/2006/relationships/image" Target="media/image153.png"/><Relationship Id="rId152" Type="http://schemas.openxmlformats.org/officeDocument/2006/relationships/image" Target="media/image152.jpeg"/><Relationship Id="rId151" Type="http://schemas.openxmlformats.org/officeDocument/2006/relationships/image" Target="media/image151.jpeg"/><Relationship Id="rId150" Type="http://schemas.openxmlformats.org/officeDocument/2006/relationships/image" Target="media/image150.jpeg"/><Relationship Id="rId15" Type="http://schemas.openxmlformats.org/officeDocument/2006/relationships/image" Target="media/image15.jpeg"/><Relationship Id="rId149" Type="http://schemas.openxmlformats.org/officeDocument/2006/relationships/image" Target="media/image149.jpeg"/><Relationship Id="rId148" Type="http://schemas.openxmlformats.org/officeDocument/2006/relationships/image" Target="media/image148.jpeg"/><Relationship Id="rId147" Type="http://schemas.openxmlformats.org/officeDocument/2006/relationships/image" Target="media/image147.png"/><Relationship Id="rId146" Type="http://schemas.openxmlformats.org/officeDocument/2006/relationships/image" Target="media/image146.jpeg"/><Relationship Id="rId145" Type="http://schemas.openxmlformats.org/officeDocument/2006/relationships/image" Target="media/image145.jpeg"/><Relationship Id="rId144" Type="http://schemas.openxmlformats.org/officeDocument/2006/relationships/image" Target="media/image144.jpeg"/><Relationship Id="rId143" Type="http://schemas.openxmlformats.org/officeDocument/2006/relationships/image" Target="media/image143.jpeg"/><Relationship Id="rId142" Type="http://schemas.openxmlformats.org/officeDocument/2006/relationships/image" Target="media/image142.jpeg"/><Relationship Id="rId141" Type="http://schemas.openxmlformats.org/officeDocument/2006/relationships/image" Target="media/image141.jpeg"/><Relationship Id="rId140" Type="http://schemas.openxmlformats.org/officeDocument/2006/relationships/image" Target="media/image140.jpeg"/><Relationship Id="rId14" Type="http://schemas.openxmlformats.org/officeDocument/2006/relationships/image" Target="media/image14.png"/><Relationship Id="rId139" Type="http://schemas.openxmlformats.org/officeDocument/2006/relationships/image" Target="media/image139.png"/><Relationship Id="rId138" Type="http://schemas.openxmlformats.org/officeDocument/2006/relationships/image" Target="media/image138.png"/><Relationship Id="rId137" Type="http://schemas.openxmlformats.org/officeDocument/2006/relationships/image" Target="media/image137.png"/><Relationship Id="rId136" Type="http://schemas.openxmlformats.org/officeDocument/2006/relationships/image" Target="media/image136.jpeg"/><Relationship Id="rId135" Type="http://schemas.openxmlformats.org/officeDocument/2006/relationships/image" Target="media/image135.jpeg"/><Relationship Id="rId134" Type="http://schemas.openxmlformats.org/officeDocument/2006/relationships/image" Target="media/image134.jpeg"/><Relationship Id="rId133" Type="http://schemas.openxmlformats.org/officeDocument/2006/relationships/image" Target="media/image133.jpeg"/><Relationship Id="rId132" Type="http://schemas.openxmlformats.org/officeDocument/2006/relationships/image" Target="media/image132.jpeg"/><Relationship Id="rId131" Type="http://schemas.openxmlformats.org/officeDocument/2006/relationships/image" Target="media/image131.jpeg"/><Relationship Id="rId130" Type="http://schemas.openxmlformats.org/officeDocument/2006/relationships/image" Target="media/image130.jpeg"/><Relationship Id="rId13" Type="http://schemas.openxmlformats.org/officeDocument/2006/relationships/image" Target="media/image13.png"/><Relationship Id="rId129" Type="http://schemas.openxmlformats.org/officeDocument/2006/relationships/image" Target="media/image129.jpeg"/><Relationship Id="rId128" Type="http://schemas.openxmlformats.org/officeDocument/2006/relationships/image" Target="media/image128.jpeg"/><Relationship Id="rId127" Type="http://schemas.openxmlformats.org/officeDocument/2006/relationships/image" Target="media/image127.jpeg"/><Relationship Id="rId126" Type="http://schemas.openxmlformats.org/officeDocument/2006/relationships/image" Target="media/image126.jpeg"/><Relationship Id="rId125" Type="http://schemas.openxmlformats.org/officeDocument/2006/relationships/image" Target="media/image125.jpeg"/><Relationship Id="rId124" Type="http://schemas.openxmlformats.org/officeDocument/2006/relationships/image" Target="media/image124.jpeg"/><Relationship Id="rId123" Type="http://schemas.openxmlformats.org/officeDocument/2006/relationships/image" Target="media/image123.jpeg"/><Relationship Id="rId122" Type="http://schemas.openxmlformats.org/officeDocument/2006/relationships/image" Target="media/image122.jpeg"/><Relationship Id="rId121" Type="http://schemas.openxmlformats.org/officeDocument/2006/relationships/image" Target="media/image121.jpeg"/><Relationship Id="rId120" Type="http://schemas.openxmlformats.org/officeDocument/2006/relationships/image" Target="media/image120.jpeg"/><Relationship Id="rId12" Type="http://schemas.openxmlformats.org/officeDocument/2006/relationships/image" Target="media/image12.png"/><Relationship Id="rId119" Type="http://schemas.openxmlformats.org/officeDocument/2006/relationships/image" Target="media/image119.jpeg"/><Relationship Id="rId118" Type="http://schemas.openxmlformats.org/officeDocument/2006/relationships/image" Target="media/image118.jpeg"/><Relationship Id="rId117" Type="http://schemas.openxmlformats.org/officeDocument/2006/relationships/image" Target="media/image117.jpeg"/><Relationship Id="rId116" Type="http://schemas.openxmlformats.org/officeDocument/2006/relationships/image" Target="media/image116.jpeg"/><Relationship Id="rId115" Type="http://schemas.openxmlformats.org/officeDocument/2006/relationships/image" Target="media/image115.jpeg"/><Relationship Id="rId114" Type="http://schemas.openxmlformats.org/officeDocument/2006/relationships/image" Target="media/image114.png"/><Relationship Id="rId113" Type="http://schemas.openxmlformats.org/officeDocument/2006/relationships/image" Target="media/image113.png"/><Relationship Id="rId112" Type="http://schemas.openxmlformats.org/officeDocument/2006/relationships/image" Target="media/image112.jpeg"/><Relationship Id="rId111" Type="http://schemas.openxmlformats.org/officeDocument/2006/relationships/image" Target="media/image111.jpeg"/><Relationship Id="rId110" Type="http://schemas.openxmlformats.org/officeDocument/2006/relationships/image" Target="media/image110.png"/><Relationship Id="rId11" Type="http://schemas.openxmlformats.org/officeDocument/2006/relationships/image" Target="media/image11.jpeg"/><Relationship Id="rId109" Type="http://schemas.openxmlformats.org/officeDocument/2006/relationships/image" Target="media/image109.jpeg"/><Relationship Id="rId108" Type="http://schemas.openxmlformats.org/officeDocument/2006/relationships/image" Target="media/image108.jpeg"/><Relationship Id="rId107" Type="http://schemas.openxmlformats.org/officeDocument/2006/relationships/image" Target="media/image107.jpeg"/><Relationship Id="rId106" Type="http://schemas.openxmlformats.org/officeDocument/2006/relationships/image" Target="media/image106.png"/><Relationship Id="rId105" Type="http://schemas.openxmlformats.org/officeDocument/2006/relationships/image" Target="media/image105.jpeg"/><Relationship Id="rId104" Type="http://schemas.openxmlformats.org/officeDocument/2006/relationships/image" Target="media/image104.png"/><Relationship Id="rId103" Type="http://schemas.openxmlformats.org/officeDocument/2006/relationships/image" Target="media/image103.png"/><Relationship Id="rId102" Type="http://schemas.openxmlformats.org/officeDocument/2006/relationships/image" Target="media/image102.png"/><Relationship Id="rId101" Type="http://schemas.openxmlformats.org/officeDocument/2006/relationships/image" Target="media/image101.png"/><Relationship Id="rId100" Type="http://schemas.openxmlformats.org/officeDocument/2006/relationships/image" Target="media/image100.pn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1"/>
  <sheetViews>
    <sheetView tabSelected="1" zoomScale="160" zoomScaleNormal="160" workbookViewId="0">
      <selection activeCell="E28" sqref="E28"/>
    </sheetView>
  </sheetViews>
  <sheetFormatPr defaultColWidth="9" defaultRowHeight="49" customHeight="1"/>
  <cols>
    <col min="1" max="1" width="4.09166666666667" customWidth="1"/>
    <col min="2" max="2" width="14.875" customWidth="1"/>
    <col min="3" max="3" width="13.125" customWidth="1"/>
    <col min="4" max="4" width="16" customWidth="1"/>
    <col min="5" max="5" width="16.75" customWidth="1"/>
    <col min="6" max="6" width="29.2916666666667" customWidth="1"/>
    <col min="7" max="7" width="5.275" customWidth="1"/>
    <col min="8" max="8" width="6.3" customWidth="1"/>
    <col min="9" max="9" width="4.09166666666667" customWidth="1"/>
  </cols>
  <sheetData>
    <row r="1" customHeight="1" spans="1:9">
      <c r="A1" s="1" t="s">
        <v>0</v>
      </c>
      <c r="B1" s="1"/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Height="1" spans="1:9">
      <c r="A2" s="3">
        <v>1</v>
      </c>
      <c r="B2" s="3" t="s">
        <v>8</v>
      </c>
      <c r="C2" s="1" t="s">
        <v>9</v>
      </c>
      <c r="D2" s="4">
        <v>129140001000001</v>
      </c>
      <c r="E2" s="5" t="str">
        <f>_xlfn.DISPIMG("ID_AF4014D1B2954522BDEF9E9DE18C1F45",1)</f>
        <v>=DISPIMG("ID_AF4014D1B2954522BDEF9E9DE18C1F45",1)</v>
      </c>
      <c r="F2" s="6" t="s">
        <v>10</v>
      </c>
      <c r="G2" s="1" t="s">
        <v>11</v>
      </c>
      <c r="H2" s="4">
        <v>77</v>
      </c>
      <c r="I2" s="5"/>
    </row>
    <row r="3" customHeight="1" spans="1:9">
      <c r="A3" s="3">
        <v>2</v>
      </c>
      <c r="B3" s="7" t="s">
        <v>8</v>
      </c>
      <c r="C3" s="1" t="s">
        <v>12</v>
      </c>
      <c r="D3" s="4">
        <v>129140001000002</v>
      </c>
      <c r="E3" s="5" t="str">
        <f>_xlfn.DISPIMG("ID_315AB3E0C25F4D22AFCB8DFE6A793681",1)</f>
        <v>=DISPIMG("ID_315AB3E0C25F4D22AFCB8DFE6A793681",1)</v>
      </c>
      <c r="F3" s="6" t="s">
        <v>13</v>
      </c>
      <c r="G3" s="1" t="s">
        <v>11</v>
      </c>
      <c r="H3" s="4">
        <v>82</v>
      </c>
      <c r="I3" s="5"/>
    </row>
    <row r="4" customHeight="1" spans="1:9">
      <c r="A4" s="3">
        <v>3</v>
      </c>
      <c r="B4" s="3" t="s">
        <v>8</v>
      </c>
      <c r="C4" s="1" t="s">
        <v>14</v>
      </c>
      <c r="D4" s="4">
        <v>129140001000003</v>
      </c>
      <c r="E4" s="5" t="str">
        <f>_xlfn.DISPIMG("ID_BE74807783194C02A43E94F6DCD0B36E",1)</f>
        <v>=DISPIMG("ID_BE74807783194C02A43E94F6DCD0B36E",1)</v>
      </c>
      <c r="F4" s="6" t="s">
        <v>15</v>
      </c>
      <c r="G4" s="1" t="s">
        <v>11</v>
      </c>
      <c r="H4" s="4">
        <v>83</v>
      </c>
      <c r="I4" s="5"/>
    </row>
    <row r="5" customHeight="1" spans="1:9">
      <c r="A5" s="3">
        <v>4</v>
      </c>
      <c r="B5" s="7" t="s">
        <v>8</v>
      </c>
      <c r="C5" s="1" t="s">
        <v>16</v>
      </c>
      <c r="D5" s="4">
        <v>129140001000007</v>
      </c>
      <c r="E5" s="5" t="str">
        <f>_xlfn.DISPIMG("ID_CA4C16E90A4D4390AAF56CCA9B32C64C",1)</f>
        <v>=DISPIMG("ID_CA4C16E90A4D4390AAF56CCA9B32C64C",1)</v>
      </c>
      <c r="F5" s="6" t="s">
        <v>17</v>
      </c>
      <c r="G5" s="1" t="s">
        <v>11</v>
      </c>
      <c r="H5" s="4">
        <v>110</v>
      </c>
      <c r="I5" s="5"/>
    </row>
    <row r="6" customHeight="1" spans="1:9">
      <c r="A6" s="3">
        <v>5</v>
      </c>
      <c r="B6" s="3" t="s">
        <v>8</v>
      </c>
      <c r="C6" s="1" t="s">
        <v>18</v>
      </c>
      <c r="D6" s="4">
        <v>129140001000008</v>
      </c>
      <c r="E6" s="5" t="str">
        <f>_xlfn.DISPIMG("ID_8D022196F3AF4FF2A816B4C05EEF0571",1)</f>
        <v>=DISPIMG("ID_8D022196F3AF4FF2A816B4C05EEF0571",1)</v>
      </c>
      <c r="F6" s="6" t="s">
        <v>19</v>
      </c>
      <c r="G6" s="1" t="s">
        <v>11</v>
      </c>
      <c r="H6" s="4">
        <v>40</v>
      </c>
      <c r="I6" s="5"/>
    </row>
    <row r="7" customHeight="1" spans="1:9">
      <c r="A7" s="3">
        <v>6</v>
      </c>
      <c r="B7" s="7" t="s">
        <v>8</v>
      </c>
      <c r="C7" s="1" t="s">
        <v>20</v>
      </c>
      <c r="D7" s="4">
        <v>121140001000001</v>
      </c>
      <c r="E7" s="5" t="str">
        <f>_xlfn.DISPIMG("ID_935F353DA5E1474E84CE679BCBB94D95",1)</f>
        <v>=DISPIMG("ID_935F353DA5E1474E84CE679BCBB94D95",1)</v>
      </c>
      <c r="F7" s="6" t="s">
        <v>21</v>
      </c>
      <c r="G7" s="1" t="s">
        <v>11</v>
      </c>
      <c r="H7" s="4">
        <v>14</v>
      </c>
      <c r="I7" s="5"/>
    </row>
    <row r="8" customHeight="1" spans="1:9">
      <c r="A8" s="3">
        <v>7</v>
      </c>
      <c r="B8" s="3" t="s">
        <v>8</v>
      </c>
      <c r="C8" s="1" t="s">
        <v>22</v>
      </c>
      <c r="D8" s="4">
        <v>129140001000015</v>
      </c>
      <c r="E8" s="5" t="str">
        <f>_xlfn.DISPIMG("ID_93F47B0033F14D95AC493DFB1D8E3068",1)</f>
        <v>=DISPIMG("ID_93F47B0033F14D95AC493DFB1D8E3068",1)</v>
      </c>
      <c r="F8" s="6" t="s">
        <v>23</v>
      </c>
      <c r="G8" s="1" t="s">
        <v>11</v>
      </c>
      <c r="H8" s="4">
        <v>17</v>
      </c>
      <c r="I8" s="5"/>
    </row>
    <row r="9" customHeight="1" spans="1:9">
      <c r="A9" s="3">
        <v>8</v>
      </c>
      <c r="B9" s="7" t="s">
        <v>8</v>
      </c>
      <c r="C9" s="1" t="s">
        <v>24</v>
      </c>
      <c r="D9" s="4">
        <v>129140001000016</v>
      </c>
      <c r="E9" s="5" t="str">
        <f>_xlfn.DISPIMG("ID_5DFAE5725C1B4945A81C3A5B36F601E8",1)</f>
        <v>=DISPIMG("ID_5DFAE5725C1B4945A81C3A5B36F601E8",1)</v>
      </c>
      <c r="F9" s="6" t="s">
        <v>25</v>
      </c>
      <c r="G9" s="1" t="s">
        <v>11</v>
      </c>
      <c r="H9" s="4">
        <v>17</v>
      </c>
      <c r="I9" s="5"/>
    </row>
    <row r="10" customHeight="1" spans="1:9">
      <c r="A10" s="3">
        <v>9</v>
      </c>
      <c r="B10" s="3" t="s">
        <v>8</v>
      </c>
      <c r="C10" s="1" t="s">
        <v>26</v>
      </c>
      <c r="D10" s="4">
        <v>129140001000017</v>
      </c>
      <c r="E10" s="5" t="str">
        <f>_xlfn.DISPIMG("ID_A7300C5E0D164C87A91F55AA7E713542",1)</f>
        <v>=DISPIMG("ID_A7300C5E0D164C87A91F55AA7E713542",1)</v>
      </c>
      <c r="F10" s="6" t="s">
        <v>27</v>
      </c>
      <c r="G10" s="1" t="s">
        <v>11</v>
      </c>
      <c r="H10" s="4">
        <v>17</v>
      </c>
      <c r="I10" s="5"/>
    </row>
    <row r="11" customHeight="1" spans="1:9">
      <c r="A11" s="3">
        <v>10</v>
      </c>
      <c r="B11" s="7" t="s">
        <v>8</v>
      </c>
      <c r="C11" s="1" t="s">
        <v>28</v>
      </c>
      <c r="D11" s="4">
        <v>129140001000020</v>
      </c>
      <c r="E11" s="5" t="str">
        <f>_xlfn.DISPIMG("ID_FF1E55206E814A8F8DA4C7044DBF792F",1)</f>
        <v>=DISPIMG("ID_FF1E55206E814A8F8DA4C7044DBF792F",1)</v>
      </c>
      <c r="F11" s="6" t="s">
        <v>29</v>
      </c>
      <c r="G11" s="1" t="s">
        <v>11</v>
      </c>
      <c r="H11" s="8">
        <v>121</v>
      </c>
      <c r="I11" s="5"/>
    </row>
    <row r="12" customHeight="1" spans="1:9">
      <c r="A12" s="3">
        <v>11</v>
      </c>
      <c r="B12" s="3" t="s">
        <v>8</v>
      </c>
      <c r="C12" s="1" t="s">
        <v>30</v>
      </c>
      <c r="D12" s="4">
        <v>129140001000021</v>
      </c>
      <c r="E12" s="5" t="str">
        <f>_xlfn.DISPIMG("ID_D1C0FFCF076B4A77B7D62C5E372EAF20",1)</f>
        <v>=DISPIMG("ID_D1C0FFCF076B4A77B7D62C5E372EAF20",1)</v>
      </c>
      <c r="F12" s="6" t="s">
        <v>29</v>
      </c>
      <c r="G12" s="1" t="s">
        <v>11</v>
      </c>
      <c r="H12" s="8">
        <v>113</v>
      </c>
      <c r="I12" s="5"/>
    </row>
    <row r="13" customHeight="1" spans="1:9">
      <c r="A13" s="3">
        <v>12</v>
      </c>
      <c r="B13" s="7" t="s">
        <v>8</v>
      </c>
      <c r="C13" s="1" t="s">
        <v>31</v>
      </c>
      <c r="D13" s="4">
        <v>129140001000022</v>
      </c>
      <c r="E13" s="5" t="str">
        <f>_xlfn.DISPIMG("ID_8AA1AA0600554B549CAA7EB01E1A4AF8",1)</f>
        <v>=DISPIMG("ID_8AA1AA0600554B549CAA7EB01E1A4AF8",1)</v>
      </c>
      <c r="F13" s="6" t="s">
        <v>29</v>
      </c>
      <c r="G13" s="1" t="s">
        <v>11</v>
      </c>
      <c r="H13" s="8">
        <v>101</v>
      </c>
      <c r="I13" s="5"/>
    </row>
    <row r="14" customHeight="1" spans="1:9">
      <c r="A14" s="3">
        <v>13</v>
      </c>
      <c r="B14" s="3" t="s">
        <v>8</v>
      </c>
      <c r="C14" s="1" t="s">
        <v>32</v>
      </c>
      <c r="D14" s="4">
        <v>129140001000018</v>
      </c>
      <c r="E14" s="5" t="str">
        <f>_xlfn.DISPIMG("ID_C4CF803ED30C464CACC59B617F250254",1)</f>
        <v>=DISPIMG("ID_C4CF803ED30C464CACC59B617F250254",1)</v>
      </c>
      <c r="F14" s="6" t="s">
        <v>33</v>
      </c>
      <c r="G14" s="1" t="s">
        <v>34</v>
      </c>
      <c r="H14" s="4">
        <v>690</v>
      </c>
      <c r="I14" s="5"/>
    </row>
    <row r="15" customHeight="1" spans="1:9">
      <c r="A15" s="3">
        <v>14</v>
      </c>
      <c r="B15" s="7" t="s">
        <v>8</v>
      </c>
      <c r="C15" s="1" t="s">
        <v>35</v>
      </c>
      <c r="D15" s="4">
        <v>123140006000029</v>
      </c>
      <c r="E15" s="5" t="str">
        <f>_xlfn.DISPIMG("ID_03D795AC2CB5486E8DBB189F0B893CC9",1)</f>
        <v>=DISPIMG("ID_03D795AC2CB5486E8DBB189F0B893CC9",1)</v>
      </c>
      <c r="F15" s="6" t="s">
        <v>36</v>
      </c>
      <c r="G15" s="1" t="s">
        <v>37</v>
      </c>
      <c r="H15" s="4">
        <v>559</v>
      </c>
      <c r="I15" s="5"/>
    </row>
    <row r="16" customHeight="1" spans="1:9">
      <c r="A16" s="3">
        <v>15</v>
      </c>
      <c r="B16" s="3" t="s">
        <v>8</v>
      </c>
      <c r="C16" s="1" t="s">
        <v>35</v>
      </c>
      <c r="D16" s="4">
        <v>123140006000088</v>
      </c>
      <c r="E16" s="5" t="str">
        <f>_xlfn.DISPIMG("ID_0946BE4F917E4E9494555B5DD1820E3C",1)</f>
        <v>=DISPIMG("ID_0946BE4F917E4E9494555B5DD1820E3C",1)</v>
      </c>
      <c r="F16" s="6" t="s">
        <v>36</v>
      </c>
      <c r="G16" s="1" t="s">
        <v>37</v>
      </c>
      <c r="H16" s="4">
        <v>559</v>
      </c>
      <c r="I16" s="5"/>
    </row>
    <row r="17" customHeight="1" spans="1:9">
      <c r="A17" s="3">
        <v>16</v>
      </c>
      <c r="B17" s="7" t="s">
        <v>8</v>
      </c>
      <c r="C17" s="1" t="s">
        <v>38</v>
      </c>
      <c r="D17" s="4">
        <v>129140001000023</v>
      </c>
      <c r="E17" s="5" t="str">
        <f>_xlfn.DISPIMG("ID_9DE0936CC3D54BFC8F033DDC64D2F437",1)</f>
        <v>=DISPIMG("ID_9DE0936CC3D54BFC8F033DDC64D2F437",1)</v>
      </c>
      <c r="F17" s="6" t="s">
        <v>39</v>
      </c>
      <c r="G17" s="1" t="s">
        <v>11</v>
      </c>
      <c r="H17" s="4">
        <v>67</v>
      </c>
      <c r="I17" s="5"/>
    </row>
    <row r="18" customHeight="1" spans="1:9">
      <c r="A18" s="3">
        <v>17</v>
      </c>
      <c r="B18" s="3" t="s">
        <v>8</v>
      </c>
      <c r="C18" s="1" t="s">
        <v>40</v>
      </c>
      <c r="D18" s="4">
        <v>129140001000024</v>
      </c>
      <c r="E18" s="5" t="str">
        <f>_xlfn.DISPIMG("ID_0FC3A7FC411648048477C12C399901E0",1)</f>
        <v>=DISPIMG("ID_0FC3A7FC411648048477C12C399901E0",1)</v>
      </c>
      <c r="F18" s="6" t="s">
        <v>41</v>
      </c>
      <c r="G18" s="1" t="s">
        <v>11</v>
      </c>
      <c r="H18" s="4">
        <v>84</v>
      </c>
      <c r="I18" s="5"/>
    </row>
    <row r="19" customHeight="1" spans="1:9">
      <c r="A19" s="3">
        <v>18</v>
      </c>
      <c r="B19" s="7" t="s">
        <v>8</v>
      </c>
      <c r="C19" s="1" t="s">
        <v>42</v>
      </c>
      <c r="D19" s="4">
        <v>129140001000025</v>
      </c>
      <c r="E19" s="5" t="str">
        <f>_xlfn.DISPIMG("ID_F754E81D3D884FC29086E11804BE637D",1)</f>
        <v>=DISPIMG("ID_F754E81D3D884FC29086E11804BE637D",1)</v>
      </c>
      <c r="F19" s="6" t="s">
        <v>43</v>
      </c>
      <c r="G19" s="1" t="s">
        <v>11</v>
      </c>
      <c r="H19" s="4">
        <v>99</v>
      </c>
      <c r="I19" s="5"/>
    </row>
    <row r="20" customHeight="1" spans="1:9">
      <c r="A20" s="3">
        <v>19</v>
      </c>
      <c r="B20" s="3" t="s">
        <v>8</v>
      </c>
      <c r="C20" s="1" t="s">
        <v>44</v>
      </c>
      <c r="D20" s="4">
        <v>129140001000026</v>
      </c>
      <c r="E20" s="5" t="str">
        <f>_xlfn.DISPIMG("ID_858BB8D51B6A465EB36CE3F3F68050A3",1)</f>
        <v>=DISPIMG("ID_858BB8D51B6A465EB36CE3F3F68050A3",1)</v>
      </c>
      <c r="F20" s="6" t="s">
        <v>45</v>
      </c>
      <c r="G20" s="1" t="s">
        <v>34</v>
      </c>
      <c r="H20" s="4">
        <v>960</v>
      </c>
      <c r="I20" s="5"/>
    </row>
    <row r="21" customHeight="1" spans="1:9">
      <c r="A21" s="9">
        <v>1</v>
      </c>
      <c r="B21" s="9" t="s">
        <v>46</v>
      </c>
      <c r="C21" s="10" t="s">
        <v>47</v>
      </c>
      <c r="D21" s="11">
        <v>129140007000001</v>
      </c>
      <c r="E21" s="12" t="str">
        <f t="shared" ref="E21:E24" si="0">_xlfn.DISPIMG("ID_6700156897B04622972C019D4DC8665B",1)</f>
        <v>=DISPIMG("ID_6700156897B04622972C019D4DC8665B",1)</v>
      </c>
      <c r="F21" s="13" t="s">
        <v>48</v>
      </c>
      <c r="G21" s="14" t="s">
        <v>49</v>
      </c>
      <c r="H21" s="9">
        <v>1127</v>
      </c>
      <c r="I21" s="5"/>
    </row>
    <row r="22" customHeight="1" spans="1:9">
      <c r="A22" s="9">
        <v>2</v>
      </c>
      <c r="B22" s="9" t="s">
        <v>46</v>
      </c>
      <c r="C22" s="10" t="s">
        <v>50</v>
      </c>
      <c r="D22" s="11">
        <v>129140007000002</v>
      </c>
      <c r="E22" s="12" t="str">
        <f t="shared" si="0"/>
        <v>=DISPIMG("ID_6700156897B04622972C019D4DC8665B",1)</v>
      </c>
      <c r="F22" s="13" t="s">
        <v>51</v>
      </c>
      <c r="G22" s="14" t="s">
        <v>49</v>
      </c>
      <c r="H22" s="9">
        <v>1127</v>
      </c>
      <c r="I22" s="5"/>
    </row>
    <row r="23" customHeight="1" spans="1:9">
      <c r="A23" s="9">
        <v>3</v>
      </c>
      <c r="B23" s="9" t="s">
        <v>46</v>
      </c>
      <c r="C23" s="10" t="s">
        <v>52</v>
      </c>
      <c r="D23" s="11">
        <v>129140007000003</v>
      </c>
      <c r="E23" s="12" t="str">
        <f t="shared" si="0"/>
        <v>=DISPIMG("ID_6700156897B04622972C019D4DC8665B",1)</v>
      </c>
      <c r="F23" s="13" t="s">
        <v>53</v>
      </c>
      <c r="G23" s="14" t="s">
        <v>49</v>
      </c>
      <c r="H23" s="9">
        <v>1141</v>
      </c>
      <c r="I23" s="5"/>
    </row>
    <row r="24" customHeight="1" spans="1:9">
      <c r="A24" s="9">
        <v>4</v>
      </c>
      <c r="B24" s="9" t="s">
        <v>46</v>
      </c>
      <c r="C24" s="10" t="s">
        <v>54</v>
      </c>
      <c r="D24" s="11">
        <v>129140007000004</v>
      </c>
      <c r="E24" s="12" t="str">
        <f t="shared" si="0"/>
        <v>=DISPIMG("ID_6700156897B04622972C019D4DC8665B",1)</v>
      </c>
      <c r="F24" s="13" t="s">
        <v>55</v>
      </c>
      <c r="G24" s="14" t="s">
        <v>49</v>
      </c>
      <c r="H24" s="9">
        <v>1154</v>
      </c>
      <c r="I24" s="5"/>
    </row>
    <row r="25" customHeight="1" spans="1:9">
      <c r="A25" s="9">
        <v>5</v>
      </c>
      <c r="B25" s="9" t="s">
        <v>46</v>
      </c>
      <c r="C25" s="10" t="s">
        <v>56</v>
      </c>
      <c r="D25" s="11">
        <v>129140007000005</v>
      </c>
      <c r="E25" s="12" t="str">
        <f t="shared" ref="E25:E27" si="1">_xlfn.DISPIMG("ID_AFA66685465B44E7B0AB3E636A489E7B",1)</f>
        <v>=DISPIMG("ID_AFA66685465B44E7B0AB3E636A489E7B",1)</v>
      </c>
      <c r="F25" s="13" t="s">
        <v>57</v>
      </c>
      <c r="G25" s="14" t="s">
        <v>49</v>
      </c>
      <c r="H25" s="9">
        <v>1388</v>
      </c>
      <c r="I25" s="5"/>
    </row>
    <row r="26" customHeight="1" spans="1:9">
      <c r="A26" s="9">
        <v>6</v>
      </c>
      <c r="B26" s="9" t="s">
        <v>46</v>
      </c>
      <c r="C26" s="10" t="s">
        <v>58</v>
      </c>
      <c r="D26" s="11">
        <v>129140007000006</v>
      </c>
      <c r="E26" s="12" t="str">
        <f t="shared" si="1"/>
        <v>=DISPIMG("ID_AFA66685465B44E7B0AB3E636A489E7B",1)</v>
      </c>
      <c r="F26" s="13" t="s">
        <v>59</v>
      </c>
      <c r="G26" s="14" t="s">
        <v>49</v>
      </c>
      <c r="H26" s="9">
        <v>1388</v>
      </c>
      <c r="I26" s="5"/>
    </row>
    <row r="27" customHeight="1" spans="1:9">
      <c r="A27" s="9">
        <v>7</v>
      </c>
      <c r="B27" s="9" t="s">
        <v>46</v>
      </c>
      <c r="C27" s="10" t="s">
        <v>60</v>
      </c>
      <c r="D27" s="11">
        <v>129140007000007</v>
      </c>
      <c r="E27" s="12" t="str">
        <f t="shared" si="1"/>
        <v>=DISPIMG("ID_AFA66685465B44E7B0AB3E636A489E7B",1)</v>
      </c>
      <c r="F27" s="13" t="s">
        <v>61</v>
      </c>
      <c r="G27" s="14" t="s">
        <v>49</v>
      </c>
      <c r="H27" s="9">
        <v>1406</v>
      </c>
      <c r="I27" s="5"/>
    </row>
    <row r="28" customHeight="1" spans="1:9">
      <c r="A28" s="9">
        <v>8</v>
      </c>
      <c r="B28" s="9" t="s">
        <v>46</v>
      </c>
      <c r="C28" s="10" t="s">
        <v>62</v>
      </c>
      <c r="D28" s="11">
        <v>129140007000008</v>
      </c>
      <c r="E28" s="12"/>
      <c r="F28" s="13" t="s">
        <v>63</v>
      </c>
      <c r="G28" s="14" t="s">
        <v>49</v>
      </c>
      <c r="H28" s="9">
        <v>1422</v>
      </c>
      <c r="I28" s="5"/>
    </row>
    <row r="29" customHeight="1" spans="1:9">
      <c r="A29" s="9">
        <v>9</v>
      </c>
      <c r="B29" s="9" t="s">
        <v>46</v>
      </c>
      <c r="C29" s="10" t="s">
        <v>64</v>
      </c>
      <c r="D29" s="11">
        <v>129140007000009</v>
      </c>
      <c r="E29" s="5" t="str">
        <f>_xlfn.DISPIMG("ID_61FBC97C2AE14C67BB662B9D14B03164",1)</f>
        <v>=DISPIMG("ID_61FBC97C2AE14C67BB662B9D14B03164",1)</v>
      </c>
      <c r="F29" s="13" t="s">
        <v>65</v>
      </c>
      <c r="G29" s="14" t="s">
        <v>49</v>
      </c>
      <c r="H29" s="9">
        <v>1645</v>
      </c>
      <c r="I29" s="5"/>
    </row>
    <row r="30" customHeight="1" spans="1:9">
      <c r="A30" s="9">
        <v>10</v>
      </c>
      <c r="B30" s="9" t="s">
        <v>46</v>
      </c>
      <c r="C30" s="10" t="s">
        <v>66</v>
      </c>
      <c r="D30" s="11">
        <v>129140007000010</v>
      </c>
      <c r="E30" s="5"/>
      <c r="F30" s="13" t="s">
        <v>67</v>
      </c>
      <c r="G30" s="14" t="s">
        <v>49</v>
      </c>
      <c r="H30" s="9">
        <v>1684</v>
      </c>
      <c r="I30" s="5"/>
    </row>
    <row r="31" customHeight="1" spans="1:9">
      <c r="A31" s="9">
        <v>11</v>
      </c>
      <c r="B31" s="9" t="s">
        <v>46</v>
      </c>
      <c r="C31" s="10" t="s">
        <v>68</v>
      </c>
      <c r="D31" s="11">
        <v>129140007000011</v>
      </c>
      <c r="E31" s="12" t="str">
        <f t="shared" ref="E31:E33" si="2">_xlfn.DISPIMG("ID_454D776FBB124D8E801E08C36603AFFD",1)</f>
        <v>=DISPIMG("ID_454D776FBB124D8E801E08C36603AFFD",1)</v>
      </c>
      <c r="F31" s="13" t="s">
        <v>69</v>
      </c>
      <c r="G31" s="14" t="s">
        <v>49</v>
      </c>
      <c r="H31" s="9">
        <v>604</v>
      </c>
      <c r="I31" s="5"/>
    </row>
    <row r="32" customHeight="1" spans="1:9">
      <c r="A32" s="9">
        <v>12</v>
      </c>
      <c r="B32" s="9" t="s">
        <v>46</v>
      </c>
      <c r="C32" s="10" t="s">
        <v>70</v>
      </c>
      <c r="D32" s="11">
        <v>129140007000012</v>
      </c>
      <c r="E32" s="12" t="str">
        <f t="shared" si="2"/>
        <v>=DISPIMG("ID_454D776FBB124D8E801E08C36603AFFD",1)</v>
      </c>
      <c r="F32" s="13" t="s">
        <v>71</v>
      </c>
      <c r="G32" s="14" t="s">
        <v>49</v>
      </c>
      <c r="H32" s="9">
        <v>714</v>
      </c>
      <c r="I32" s="5"/>
    </row>
    <row r="33" customHeight="1" spans="1:9">
      <c r="A33" s="9">
        <v>13</v>
      </c>
      <c r="B33" s="9" t="s">
        <v>46</v>
      </c>
      <c r="C33" s="10" t="s">
        <v>72</v>
      </c>
      <c r="D33" s="11">
        <v>129140007000013</v>
      </c>
      <c r="E33" s="12" t="str">
        <f t="shared" si="2"/>
        <v>=DISPIMG("ID_454D776FBB124D8E801E08C36603AFFD",1)</v>
      </c>
      <c r="F33" s="13" t="s">
        <v>73</v>
      </c>
      <c r="G33" s="14" t="s">
        <v>49</v>
      </c>
      <c r="H33" s="9">
        <v>812</v>
      </c>
      <c r="I33" s="5"/>
    </row>
    <row r="34" customHeight="1" spans="1:9">
      <c r="A34" s="9">
        <v>14</v>
      </c>
      <c r="B34" s="9" t="s">
        <v>46</v>
      </c>
      <c r="C34" s="10" t="s">
        <v>74</v>
      </c>
      <c r="D34" s="11">
        <v>129140007000014</v>
      </c>
      <c r="E34" s="5" t="str">
        <f>_xlfn.DISPIMG("ID_AD78F79F1B8F4FBC8EDEFE3D8CE9A440",1)</f>
        <v>=DISPIMG("ID_AD78F79F1B8F4FBC8EDEFE3D8CE9A440",1)</v>
      </c>
      <c r="F34" s="13" t="s">
        <v>75</v>
      </c>
      <c r="G34" s="14" t="s">
        <v>49</v>
      </c>
      <c r="H34" s="9">
        <v>556</v>
      </c>
      <c r="I34" s="5"/>
    </row>
    <row r="35" customHeight="1" spans="1:9">
      <c r="A35" s="9">
        <v>15</v>
      </c>
      <c r="B35" s="9" t="s">
        <v>46</v>
      </c>
      <c r="C35" s="10" t="s">
        <v>76</v>
      </c>
      <c r="D35" s="11">
        <v>129140007000015</v>
      </c>
      <c r="E35" s="5" t="str">
        <f>_xlfn.DISPIMG("ID_E6486585A0814309A65D06C406260C18",1)</f>
        <v>=DISPIMG("ID_E6486585A0814309A65D06C406260C18",1)</v>
      </c>
      <c r="F35" s="13" t="s">
        <v>77</v>
      </c>
      <c r="G35" s="14" t="s">
        <v>49</v>
      </c>
      <c r="H35" s="9">
        <v>1083</v>
      </c>
      <c r="I35" s="5"/>
    </row>
    <row r="36" customHeight="1" spans="1:9">
      <c r="A36" s="9">
        <v>16</v>
      </c>
      <c r="B36" s="9" t="s">
        <v>46</v>
      </c>
      <c r="C36" s="10" t="s">
        <v>78</v>
      </c>
      <c r="D36" s="11">
        <v>129140007000016</v>
      </c>
      <c r="E36" s="5" t="str">
        <f>_xlfn.DISPIMG("ID_612DFC501D2C4549AFE395B1C925FF87",1)</f>
        <v>=DISPIMG("ID_612DFC501D2C4549AFE395B1C925FF87",1)</v>
      </c>
      <c r="F36" s="13" t="s">
        <v>79</v>
      </c>
      <c r="G36" s="14" t="s">
        <v>49</v>
      </c>
      <c r="H36" s="9">
        <v>1070</v>
      </c>
      <c r="I36" s="5"/>
    </row>
    <row r="37" customHeight="1" spans="1:9">
      <c r="A37" s="9">
        <v>17</v>
      </c>
      <c r="B37" s="9" t="s">
        <v>46</v>
      </c>
      <c r="C37" s="10" t="s">
        <v>80</v>
      </c>
      <c r="D37" s="11">
        <v>121140002000001</v>
      </c>
      <c r="E37" s="12" t="str">
        <f>_xlfn.DISPIMG("ID_FD3DE24607584541AF84B39EC286EB5B",1)</f>
        <v>=DISPIMG("ID_FD3DE24607584541AF84B39EC286EB5B",1)</v>
      </c>
      <c r="F37" s="13" t="s">
        <v>81</v>
      </c>
      <c r="G37" s="14" t="s">
        <v>49</v>
      </c>
      <c r="H37" s="9">
        <v>601</v>
      </c>
      <c r="I37" s="5"/>
    </row>
    <row r="38" customHeight="1" spans="1:9">
      <c r="A38" s="9">
        <v>18</v>
      </c>
      <c r="B38" s="9" t="s">
        <v>46</v>
      </c>
      <c r="C38" s="15"/>
      <c r="D38" s="11">
        <v>121140002000002</v>
      </c>
      <c r="E38" s="12" t="str">
        <f>_xlfn.DISPIMG("ID_FD3DE24607584541AF84B39EC286EB5B",1)</f>
        <v>=DISPIMG("ID_FD3DE24607584541AF84B39EC286EB5B",1)</v>
      </c>
      <c r="F38" s="13" t="s">
        <v>82</v>
      </c>
      <c r="G38" s="14" t="s">
        <v>49</v>
      </c>
      <c r="H38" s="9">
        <v>601</v>
      </c>
      <c r="I38" s="5"/>
    </row>
    <row r="39" customHeight="1" spans="1:9">
      <c r="A39" s="9">
        <v>19</v>
      </c>
      <c r="B39" s="9" t="s">
        <v>46</v>
      </c>
      <c r="C39" s="10" t="s">
        <v>83</v>
      </c>
      <c r="D39" s="11">
        <v>121140001000002</v>
      </c>
      <c r="E39" s="12" t="str">
        <f>_xlfn.DISPIMG("ID_DFB2D814AF124C7B97207AC2A2DB2136",1)</f>
        <v>=DISPIMG("ID_DFB2D814AF124C7B97207AC2A2DB2136",1)</v>
      </c>
      <c r="F39" s="13" t="s">
        <v>84</v>
      </c>
      <c r="G39" s="14" t="s">
        <v>49</v>
      </c>
      <c r="H39" s="9">
        <v>592</v>
      </c>
      <c r="I39" s="5"/>
    </row>
    <row r="40" customHeight="1" spans="1:9">
      <c r="A40" s="9">
        <v>20</v>
      </c>
      <c r="B40" s="9" t="s">
        <v>46</v>
      </c>
      <c r="C40" s="10" t="s">
        <v>85</v>
      </c>
      <c r="D40" s="11">
        <v>121140001000003</v>
      </c>
      <c r="E40" s="12" t="str">
        <f>_xlfn.DISPIMG("ID_DFB2D814AF124C7B97207AC2A2DB2136",1)</f>
        <v>=DISPIMG("ID_DFB2D814AF124C7B97207AC2A2DB2136",1)</v>
      </c>
      <c r="F40" s="13" t="s">
        <v>86</v>
      </c>
      <c r="G40" s="14" t="s">
        <v>49</v>
      </c>
      <c r="H40" s="9">
        <v>592</v>
      </c>
      <c r="I40" s="5"/>
    </row>
    <row r="41" customHeight="1" spans="1:9">
      <c r="A41" s="9">
        <v>21</v>
      </c>
      <c r="B41" s="9" t="s">
        <v>87</v>
      </c>
      <c r="C41" s="10" t="s">
        <v>88</v>
      </c>
      <c r="D41" s="11">
        <v>129140007000017</v>
      </c>
      <c r="E41" s="16" t="str">
        <f>_xlfn.DISPIMG("ID_68C1B87E4E80419482617A7DA6DBCB6E",1)</f>
        <v>=DISPIMG("ID_68C1B87E4E80419482617A7DA6DBCB6E",1)</v>
      </c>
      <c r="F41" s="13" t="s">
        <v>89</v>
      </c>
      <c r="G41" s="14" t="s">
        <v>49</v>
      </c>
      <c r="H41" s="9">
        <v>617</v>
      </c>
      <c r="I41" s="5"/>
    </row>
    <row r="42" customHeight="1" spans="1:9">
      <c r="A42" s="9">
        <v>22</v>
      </c>
      <c r="B42" s="9" t="s">
        <v>87</v>
      </c>
      <c r="C42" s="10" t="s">
        <v>88</v>
      </c>
      <c r="D42" s="11">
        <v>129140007000018</v>
      </c>
      <c r="E42" s="16" t="str">
        <f t="shared" ref="E42:E44" si="3">_xlfn.DISPIMG("ID_68C1B87E4E80419482617A7DA6DBCB6E",1)</f>
        <v>=DISPIMG("ID_68C1B87E4E80419482617A7DA6DBCB6E",1)</v>
      </c>
      <c r="F42" s="13" t="s">
        <v>90</v>
      </c>
      <c r="G42" s="14" t="s">
        <v>49</v>
      </c>
      <c r="H42" s="9">
        <v>617</v>
      </c>
      <c r="I42" s="5"/>
    </row>
    <row r="43" customHeight="1" spans="1:9">
      <c r="A43" s="9">
        <v>23</v>
      </c>
      <c r="B43" s="9" t="s">
        <v>87</v>
      </c>
      <c r="C43" s="10" t="s">
        <v>88</v>
      </c>
      <c r="D43" s="11">
        <v>129140007000019</v>
      </c>
      <c r="E43" s="16" t="str">
        <f t="shared" si="3"/>
        <v>=DISPIMG("ID_68C1B87E4E80419482617A7DA6DBCB6E",1)</v>
      </c>
      <c r="F43" s="13" t="s">
        <v>91</v>
      </c>
      <c r="G43" s="14" t="s">
        <v>49</v>
      </c>
      <c r="H43" s="9">
        <v>624</v>
      </c>
      <c r="I43" s="5"/>
    </row>
    <row r="44" customHeight="1" spans="1:9">
      <c r="A44" s="9">
        <v>24</v>
      </c>
      <c r="B44" s="9" t="s">
        <v>87</v>
      </c>
      <c r="C44" s="10" t="s">
        <v>88</v>
      </c>
      <c r="D44" s="11">
        <v>129140007000020</v>
      </c>
      <c r="E44" s="16" t="str">
        <f t="shared" si="3"/>
        <v>=DISPIMG("ID_68C1B87E4E80419482617A7DA6DBCB6E",1)</v>
      </c>
      <c r="F44" s="13" t="s">
        <v>92</v>
      </c>
      <c r="G44" s="14" t="s">
        <v>49</v>
      </c>
      <c r="H44" s="9">
        <v>632</v>
      </c>
      <c r="I44" s="5"/>
    </row>
    <row r="45" customHeight="1" spans="1:9">
      <c r="A45" s="9">
        <v>25</v>
      </c>
      <c r="B45" s="9" t="s">
        <v>87</v>
      </c>
      <c r="C45" s="10" t="s">
        <v>93</v>
      </c>
      <c r="D45" s="11">
        <v>129140007000021</v>
      </c>
      <c r="E45" s="12" t="str">
        <f t="shared" ref="E45:E48" si="4">_xlfn.DISPIMG("ID_B62C8986F8854472BBB466640E89593F",1)</f>
        <v>=DISPIMG("ID_B62C8986F8854472BBB466640E89593F",1)</v>
      </c>
      <c r="F45" s="13" t="s">
        <v>94</v>
      </c>
      <c r="G45" s="14" t="s">
        <v>49</v>
      </c>
      <c r="H45" s="9">
        <v>998</v>
      </c>
      <c r="I45" s="5"/>
    </row>
    <row r="46" customHeight="1" spans="1:9">
      <c r="A46" s="9">
        <v>26</v>
      </c>
      <c r="B46" s="9" t="s">
        <v>87</v>
      </c>
      <c r="C46" s="10" t="s">
        <v>93</v>
      </c>
      <c r="D46" s="11">
        <v>129140007000022</v>
      </c>
      <c r="E46" s="12" t="str">
        <f t="shared" si="4"/>
        <v>=DISPIMG("ID_B62C8986F8854472BBB466640E89593F",1)</v>
      </c>
      <c r="F46" s="13" t="s">
        <v>95</v>
      </c>
      <c r="G46" s="14" t="s">
        <v>49</v>
      </c>
      <c r="H46" s="9">
        <v>998</v>
      </c>
      <c r="I46" s="5"/>
    </row>
    <row r="47" customHeight="1" spans="1:9">
      <c r="A47" s="9">
        <v>27</v>
      </c>
      <c r="B47" s="9" t="s">
        <v>87</v>
      </c>
      <c r="C47" s="10" t="s">
        <v>93</v>
      </c>
      <c r="D47" s="11">
        <v>129140007000023</v>
      </c>
      <c r="E47" s="12" t="str">
        <f t="shared" si="4"/>
        <v>=DISPIMG("ID_B62C8986F8854472BBB466640E89593F",1)</v>
      </c>
      <c r="F47" s="13" t="s">
        <v>96</v>
      </c>
      <c r="G47" s="14" t="s">
        <v>49</v>
      </c>
      <c r="H47" s="9">
        <v>1005</v>
      </c>
      <c r="I47" s="5"/>
    </row>
    <row r="48" customHeight="1" spans="1:9">
      <c r="A48" s="9">
        <v>28</v>
      </c>
      <c r="B48" s="9" t="s">
        <v>87</v>
      </c>
      <c r="C48" s="10" t="s">
        <v>93</v>
      </c>
      <c r="D48" s="11">
        <v>129140007000024</v>
      </c>
      <c r="E48" s="12" t="str">
        <f t="shared" si="4"/>
        <v>=DISPIMG("ID_B62C8986F8854472BBB466640E89593F",1)</v>
      </c>
      <c r="F48" s="13" t="s">
        <v>97</v>
      </c>
      <c r="G48" s="14" t="s">
        <v>49</v>
      </c>
      <c r="H48" s="9">
        <v>1013</v>
      </c>
      <c r="I48" s="5"/>
    </row>
    <row r="49" customHeight="1" spans="1:9">
      <c r="A49" s="9">
        <v>29</v>
      </c>
      <c r="B49" s="9" t="s">
        <v>87</v>
      </c>
      <c r="C49" s="10" t="s">
        <v>98</v>
      </c>
      <c r="D49" s="11">
        <v>121140003000004</v>
      </c>
      <c r="E49" s="5" t="str">
        <f>_xlfn.DISPIMG("ID_BCE0BCC1E63E40E19CBF2B638D55885E",1)</f>
        <v>=DISPIMG("ID_BCE0BCC1E63E40E19CBF2B638D55885E",1)</v>
      </c>
      <c r="F49" s="13" t="s">
        <v>99</v>
      </c>
      <c r="G49" s="14" t="s">
        <v>49</v>
      </c>
      <c r="H49" s="9">
        <v>394</v>
      </c>
      <c r="I49" s="5"/>
    </row>
    <row r="50" customHeight="1" spans="1:9">
      <c r="A50" s="9">
        <v>30</v>
      </c>
      <c r="B50" s="9" t="s">
        <v>100</v>
      </c>
      <c r="C50" s="10" t="s">
        <v>101</v>
      </c>
      <c r="D50" s="11">
        <v>129140007000025</v>
      </c>
      <c r="E50" s="17" t="str">
        <f t="shared" ref="E50:E53" si="5">_xlfn.DISPIMG("ID_9C050CBBD641472E914979EAFA97D84F",1)</f>
        <v>=DISPIMG("ID_9C050CBBD641472E914979EAFA97D84F",1)</v>
      </c>
      <c r="F50" s="13" t="s">
        <v>102</v>
      </c>
      <c r="G50" s="14" t="s">
        <v>49</v>
      </c>
      <c r="H50" s="9">
        <v>1237</v>
      </c>
      <c r="I50" s="5"/>
    </row>
    <row r="51" customHeight="1" spans="1:9">
      <c r="A51" s="9">
        <v>31</v>
      </c>
      <c r="B51" s="9" t="s">
        <v>100</v>
      </c>
      <c r="C51" s="10" t="s">
        <v>103</v>
      </c>
      <c r="D51" s="11">
        <v>129140007000026</v>
      </c>
      <c r="E51" s="17" t="str">
        <f t="shared" si="5"/>
        <v>=DISPIMG("ID_9C050CBBD641472E914979EAFA97D84F",1)</v>
      </c>
      <c r="F51" s="13" t="s">
        <v>104</v>
      </c>
      <c r="G51" s="14" t="s">
        <v>49</v>
      </c>
      <c r="H51" s="9">
        <v>1237</v>
      </c>
      <c r="I51" s="5"/>
    </row>
    <row r="52" customHeight="1" spans="1:9">
      <c r="A52" s="9">
        <v>32</v>
      </c>
      <c r="B52" s="9" t="s">
        <v>100</v>
      </c>
      <c r="C52" s="10" t="s">
        <v>105</v>
      </c>
      <c r="D52" s="11">
        <v>129140007000027</v>
      </c>
      <c r="E52" s="17" t="str">
        <f t="shared" si="5"/>
        <v>=DISPIMG("ID_9C050CBBD641472E914979EAFA97D84F",1)</v>
      </c>
      <c r="F52" s="13" t="s">
        <v>106</v>
      </c>
      <c r="G52" s="14" t="s">
        <v>49</v>
      </c>
      <c r="H52" s="9">
        <v>1252</v>
      </c>
      <c r="I52" s="5"/>
    </row>
    <row r="53" customHeight="1" spans="1:9">
      <c r="A53" s="9">
        <v>33</v>
      </c>
      <c r="B53" s="9" t="s">
        <v>100</v>
      </c>
      <c r="C53" s="10" t="s">
        <v>107</v>
      </c>
      <c r="D53" s="11">
        <v>129140007000028</v>
      </c>
      <c r="E53" s="17" t="str">
        <f t="shared" si="5"/>
        <v>=DISPIMG("ID_9C050CBBD641472E914979EAFA97D84F",1)</v>
      </c>
      <c r="F53" s="13" t="s">
        <v>108</v>
      </c>
      <c r="G53" s="14" t="s">
        <v>49</v>
      </c>
      <c r="H53" s="9">
        <v>1266</v>
      </c>
      <c r="I53" s="5"/>
    </row>
    <row r="54" customHeight="1" spans="1:9">
      <c r="A54" s="9">
        <v>34</v>
      </c>
      <c r="B54" s="9" t="s">
        <v>100</v>
      </c>
      <c r="C54" s="10" t="s">
        <v>109</v>
      </c>
      <c r="D54" s="11">
        <v>129140007000029</v>
      </c>
      <c r="E54" s="12" t="str">
        <f>_xlfn.DISPIMG("ID_114E7C3D3630408B98DE2BCB6513066E",1)</f>
        <v>=DISPIMG("ID_114E7C3D3630408B98DE2BCB6513066E",1)</v>
      </c>
      <c r="F54" s="13" t="s">
        <v>110</v>
      </c>
      <c r="G54" s="14" t="s">
        <v>49</v>
      </c>
      <c r="H54" s="9">
        <v>1281</v>
      </c>
      <c r="I54" s="5"/>
    </row>
    <row r="55" customHeight="1" spans="1:9">
      <c r="A55" s="9">
        <v>35</v>
      </c>
      <c r="B55" s="9" t="s">
        <v>100</v>
      </c>
      <c r="C55" s="10" t="s">
        <v>111</v>
      </c>
      <c r="D55" s="11">
        <v>129140007000030</v>
      </c>
      <c r="E55" s="12" t="str">
        <f t="shared" ref="E55:E59" si="6">_xlfn.DISPIMG("ID_114E7C3D3630408B98DE2BCB6513066E",1)</f>
        <v>=DISPIMG("ID_114E7C3D3630408B98DE2BCB6513066E",1)</v>
      </c>
      <c r="F55" s="13" t="s">
        <v>112</v>
      </c>
      <c r="G55" s="14" t="s">
        <v>49</v>
      </c>
      <c r="H55" s="9">
        <v>1567</v>
      </c>
      <c r="I55" s="5"/>
    </row>
    <row r="56" customHeight="1" spans="1:9">
      <c r="A56" s="9">
        <v>36</v>
      </c>
      <c r="B56" s="9" t="s">
        <v>100</v>
      </c>
      <c r="C56" s="10" t="s">
        <v>113</v>
      </c>
      <c r="D56" s="11">
        <v>129140007000031</v>
      </c>
      <c r="E56" s="12" t="str">
        <f t="shared" si="6"/>
        <v>=DISPIMG("ID_114E7C3D3630408B98DE2BCB6513066E",1)</v>
      </c>
      <c r="F56" s="13" t="s">
        <v>114</v>
      </c>
      <c r="G56" s="14" t="s">
        <v>49</v>
      </c>
      <c r="H56" s="9">
        <v>1567</v>
      </c>
      <c r="I56" s="5"/>
    </row>
    <row r="57" customHeight="1" spans="1:9">
      <c r="A57" s="9">
        <v>37</v>
      </c>
      <c r="B57" s="9" t="s">
        <v>100</v>
      </c>
      <c r="C57" s="10" t="s">
        <v>115</v>
      </c>
      <c r="D57" s="11">
        <v>129140007000032</v>
      </c>
      <c r="E57" s="12" t="str">
        <f t="shared" si="6"/>
        <v>=DISPIMG("ID_114E7C3D3630408B98DE2BCB6513066E",1)</v>
      </c>
      <c r="F57" s="13" t="s">
        <v>116</v>
      </c>
      <c r="G57" s="14" t="s">
        <v>49</v>
      </c>
      <c r="H57" s="9">
        <v>1586</v>
      </c>
      <c r="I57" s="5"/>
    </row>
    <row r="58" customHeight="1" spans="1:9">
      <c r="A58" s="9">
        <v>38</v>
      </c>
      <c r="B58" s="9" t="s">
        <v>100</v>
      </c>
      <c r="C58" s="10" t="s">
        <v>117</v>
      </c>
      <c r="D58" s="11">
        <v>129140007000033</v>
      </c>
      <c r="E58" s="12" t="str">
        <f t="shared" si="6"/>
        <v>=DISPIMG("ID_114E7C3D3630408B98DE2BCB6513066E",1)</v>
      </c>
      <c r="F58" s="13" t="s">
        <v>118</v>
      </c>
      <c r="G58" s="14" t="s">
        <v>49</v>
      </c>
      <c r="H58" s="9">
        <v>1605</v>
      </c>
      <c r="I58" s="5"/>
    </row>
    <row r="59" customHeight="1" spans="1:9">
      <c r="A59" s="9">
        <v>39</v>
      </c>
      <c r="B59" s="9" t="s">
        <v>100</v>
      </c>
      <c r="C59" s="10" t="s">
        <v>119</v>
      </c>
      <c r="D59" s="11">
        <v>129140007000034</v>
      </c>
      <c r="E59" s="12" t="str">
        <f t="shared" si="6"/>
        <v>=DISPIMG("ID_114E7C3D3630408B98DE2BCB6513066E",1)</v>
      </c>
      <c r="F59" s="13" t="s">
        <v>120</v>
      </c>
      <c r="G59" s="14" t="s">
        <v>49</v>
      </c>
      <c r="H59" s="9">
        <v>1623</v>
      </c>
      <c r="I59" s="5"/>
    </row>
    <row r="60" customHeight="1" spans="1:9">
      <c r="A60" s="9">
        <v>40</v>
      </c>
      <c r="B60" s="9" t="s">
        <v>100</v>
      </c>
      <c r="C60" s="10" t="s">
        <v>121</v>
      </c>
      <c r="D60" s="11">
        <v>129140007000035</v>
      </c>
      <c r="E60" s="12" t="str">
        <f>_xlfn.DISPIMG("ID_E354C15BE7EE472EBD7DD148D73C6593",1)</f>
        <v>=DISPIMG("ID_E354C15BE7EE472EBD7DD148D73C6593",1)</v>
      </c>
      <c r="F60" s="13" t="s">
        <v>122</v>
      </c>
      <c r="G60" s="14" t="s">
        <v>49</v>
      </c>
      <c r="H60" s="9">
        <v>2091</v>
      </c>
      <c r="I60" s="5"/>
    </row>
    <row r="61" customHeight="1" spans="1:9">
      <c r="A61" s="9">
        <v>41</v>
      </c>
      <c r="B61" s="9" t="s">
        <v>100</v>
      </c>
      <c r="C61" s="10" t="s">
        <v>123</v>
      </c>
      <c r="D61" s="11">
        <v>129140007000036</v>
      </c>
      <c r="E61" s="12" t="str">
        <f>_xlfn.DISPIMG("ID_E354C15BE7EE472EBD7DD148D73C6593",1)</f>
        <v>=DISPIMG("ID_E354C15BE7EE472EBD7DD148D73C6593",1)</v>
      </c>
      <c r="F61" s="13" t="s">
        <v>124</v>
      </c>
      <c r="G61" s="14" t="s">
        <v>49</v>
      </c>
      <c r="H61" s="9">
        <v>2106</v>
      </c>
      <c r="I61" s="5"/>
    </row>
    <row r="62" customHeight="1" spans="1:9">
      <c r="A62" s="9">
        <v>42</v>
      </c>
      <c r="B62" s="9" t="s">
        <v>100</v>
      </c>
      <c r="C62" s="10" t="s">
        <v>125</v>
      </c>
      <c r="D62" s="11">
        <v>129140007000037</v>
      </c>
      <c r="E62" s="12" t="str">
        <f>_xlfn.DISPIMG("ID_3642A860E7504F608D308DB0E4DB69D3",1)</f>
        <v>=DISPIMG("ID_3642A860E7504F608D308DB0E4DB69D3",1)</v>
      </c>
      <c r="F62" s="13" t="s">
        <v>126</v>
      </c>
      <c r="G62" s="14" t="s">
        <v>49</v>
      </c>
      <c r="H62" s="9">
        <v>2696</v>
      </c>
      <c r="I62" s="5"/>
    </row>
    <row r="63" customHeight="1" spans="1:9">
      <c r="A63" s="9">
        <v>43</v>
      </c>
      <c r="B63" s="9" t="s">
        <v>100</v>
      </c>
      <c r="C63" s="10" t="s">
        <v>127</v>
      </c>
      <c r="D63" s="11">
        <v>129140007000038</v>
      </c>
      <c r="E63" s="12" t="str">
        <f>_xlfn.DISPIMG("ID_3642A860E7504F608D308DB0E4DB69D3",1)</f>
        <v>=DISPIMG("ID_3642A860E7504F608D308DB0E4DB69D3",1)</v>
      </c>
      <c r="F63" s="13" t="s">
        <v>128</v>
      </c>
      <c r="G63" s="14" t="s">
        <v>49</v>
      </c>
      <c r="H63" s="9">
        <v>2715</v>
      </c>
      <c r="I63" s="5"/>
    </row>
    <row r="64" customHeight="1" spans="1:9">
      <c r="A64" s="9">
        <v>44</v>
      </c>
      <c r="B64" s="9" t="s">
        <v>100</v>
      </c>
      <c r="C64" s="10" t="s">
        <v>129</v>
      </c>
      <c r="D64" s="11">
        <v>129140007000039</v>
      </c>
      <c r="E64" s="12" t="str">
        <f>_xlfn.DISPIMG("ID_1036074EB05D441EB54C389645313E59",1)</f>
        <v>=DISPIMG("ID_1036074EB05D441EB54C389645313E59",1)</v>
      </c>
      <c r="F64" s="13" t="s">
        <v>130</v>
      </c>
      <c r="G64" s="14" t="s">
        <v>49</v>
      </c>
      <c r="H64" s="9">
        <v>684</v>
      </c>
      <c r="I64" s="5"/>
    </row>
    <row r="65" customHeight="1" spans="1:9">
      <c r="A65" s="9">
        <v>45</v>
      </c>
      <c r="B65" s="9" t="s">
        <v>100</v>
      </c>
      <c r="C65" s="10" t="s">
        <v>131</v>
      </c>
      <c r="D65" s="11">
        <v>129140007000040</v>
      </c>
      <c r="E65" s="12" t="str">
        <f>_xlfn.DISPIMG("ID_1036074EB05D441EB54C389645313E59",1)</f>
        <v>=DISPIMG("ID_1036074EB05D441EB54C389645313E59",1)</v>
      </c>
      <c r="F65" s="13" t="s">
        <v>132</v>
      </c>
      <c r="G65" s="14" t="s">
        <v>49</v>
      </c>
      <c r="H65" s="9">
        <v>522</v>
      </c>
      <c r="I65" s="5"/>
    </row>
    <row r="66" customHeight="1" spans="1:9">
      <c r="A66" s="9">
        <v>46</v>
      </c>
      <c r="B66" s="9" t="s">
        <v>100</v>
      </c>
      <c r="C66" s="10" t="s">
        <v>133</v>
      </c>
      <c r="D66" s="11">
        <v>121140001000004</v>
      </c>
      <c r="E66" s="12" t="str">
        <f>_xlfn.DISPIMG("ID_1E86272A303047DAA53C6F3807CA6C82",1)</f>
        <v>=DISPIMG("ID_1E86272A303047DAA53C6F3807CA6C82",1)</v>
      </c>
      <c r="F66" s="13" t="s">
        <v>134</v>
      </c>
      <c r="G66" s="14" t="s">
        <v>49</v>
      </c>
      <c r="H66" s="9">
        <v>588</v>
      </c>
      <c r="I66" s="5"/>
    </row>
    <row r="67" customHeight="1" spans="1:9">
      <c r="A67" s="9">
        <v>47</v>
      </c>
      <c r="B67" s="9" t="s">
        <v>100</v>
      </c>
      <c r="C67" s="10" t="s">
        <v>135</v>
      </c>
      <c r="D67" s="11">
        <v>121140001000005</v>
      </c>
      <c r="E67" s="12" t="str">
        <f>_xlfn.DISPIMG("ID_1E86272A303047DAA53C6F3807CA6C82",1)</f>
        <v>=DISPIMG("ID_1E86272A303047DAA53C6F3807CA6C82",1)</v>
      </c>
      <c r="F67" s="13" t="s">
        <v>136</v>
      </c>
      <c r="G67" s="14" t="s">
        <v>49</v>
      </c>
      <c r="H67" s="9">
        <v>588</v>
      </c>
      <c r="I67" s="5"/>
    </row>
    <row r="68" customHeight="1" spans="1:9">
      <c r="A68" s="9">
        <v>48</v>
      </c>
      <c r="B68" s="9" t="s">
        <v>100</v>
      </c>
      <c r="C68" s="10" t="s">
        <v>137</v>
      </c>
      <c r="D68" s="11">
        <v>121140002000003</v>
      </c>
      <c r="E68" s="12" t="str">
        <f>_xlfn.DISPIMG("ID_035FA3844BE848A9A624B79CF9EEA486",1)</f>
        <v>=DISPIMG("ID_035FA3844BE848A9A624B79CF9EEA486",1)</v>
      </c>
      <c r="F68" s="13" t="s">
        <v>138</v>
      </c>
      <c r="G68" s="14" t="s">
        <v>49</v>
      </c>
      <c r="H68" s="9">
        <v>601</v>
      </c>
      <c r="I68" s="5"/>
    </row>
    <row r="69" customHeight="1" spans="1:9">
      <c r="A69" s="9">
        <v>49</v>
      </c>
      <c r="B69" s="9" t="s">
        <v>100</v>
      </c>
      <c r="C69" s="10" t="s">
        <v>139</v>
      </c>
      <c r="D69" s="11">
        <v>121140002000004</v>
      </c>
      <c r="E69" s="12" t="str">
        <f>_xlfn.DISPIMG("ID_035FA3844BE848A9A624B79CF9EEA486",1)</f>
        <v>=DISPIMG("ID_035FA3844BE848A9A624B79CF9EEA486",1)</v>
      </c>
      <c r="F69" s="13" t="s">
        <v>140</v>
      </c>
      <c r="G69" s="14" t="s">
        <v>49</v>
      </c>
      <c r="H69" s="9">
        <v>601</v>
      </c>
      <c r="I69" s="5"/>
    </row>
    <row r="70" customHeight="1" spans="1:9">
      <c r="A70" s="9">
        <v>50</v>
      </c>
      <c r="B70" s="9" t="s">
        <v>141</v>
      </c>
      <c r="C70" s="10" t="s">
        <v>142</v>
      </c>
      <c r="D70" s="11">
        <v>128140002000001</v>
      </c>
      <c r="E70" s="12" t="str">
        <f>_xlfn.DISPIMG("ID_AF9D7D3B75A64269980E9C60FB50244D",1)</f>
        <v>=DISPIMG("ID_AF9D7D3B75A64269980E9C60FB50244D",1)</v>
      </c>
      <c r="F70" s="13" t="s">
        <v>143</v>
      </c>
      <c r="G70" s="14" t="s">
        <v>49</v>
      </c>
      <c r="H70" s="9">
        <v>1003</v>
      </c>
      <c r="I70" s="5"/>
    </row>
    <row r="71" customHeight="1" spans="1:9">
      <c r="A71" s="9">
        <v>51</v>
      </c>
      <c r="B71" s="9" t="s">
        <v>141</v>
      </c>
      <c r="C71" s="10" t="s">
        <v>144</v>
      </c>
      <c r="D71" s="11">
        <v>128140002000002</v>
      </c>
      <c r="E71" s="12" t="str">
        <f>_xlfn.DISPIMG("ID_AF9D7D3B75A64269980E9C60FB50244D",1)</f>
        <v>=DISPIMG("ID_AF9D7D3B75A64269980E9C60FB50244D",1)</v>
      </c>
      <c r="F71" s="13" t="s">
        <v>145</v>
      </c>
      <c r="G71" s="14" t="s">
        <v>49</v>
      </c>
      <c r="H71" s="9">
        <v>1906</v>
      </c>
      <c r="I71" s="5"/>
    </row>
    <row r="72" customHeight="1" spans="1:9">
      <c r="A72" s="9">
        <v>52</v>
      </c>
      <c r="B72" s="9" t="s">
        <v>141</v>
      </c>
      <c r="C72" s="10" t="s">
        <v>146</v>
      </c>
      <c r="D72" s="11">
        <v>129140003000001</v>
      </c>
      <c r="E72" s="12" t="str">
        <f t="shared" ref="E72:E79" si="7">_xlfn.DISPIMG("ID_BC97F6ECC2754778932C8C96C7DDC339",1)</f>
        <v>=DISPIMG("ID_BC97F6ECC2754778932C8C96C7DDC339",1)</v>
      </c>
      <c r="F72" s="13" t="s">
        <v>147</v>
      </c>
      <c r="G72" s="14" t="s">
        <v>49</v>
      </c>
      <c r="H72" s="9">
        <v>360</v>
      </c>
      <c r="I72" s="5"/>
    </row>
    <row r="73" customHeight="1" spans="1:9">
      <c r="A73" s="9">
        <v>53</v>
      </c>
      <c r="B73" s="9" t="s">
        <v>141</v>
      </c>
      <c r="C73" s="10" t="s">
        <v>148</v>
      </c>
      <c r="D73" s="11">
        <v>129140003000002</v>
      </c>
      <c r="E73" s="12" t="str">
        <f t="shared" si="7"/>
        <v>=DISPIMG("ID_BC97F6ECC2754778932C8C96C7DDC339",1)</v>
      </c>
      <c r="F73" s="13" t="s">
        <v>149</v>
      </c>
      <c r="G73" s="14" t="s">
        <v>49</v>
      </c>
      <c r="H73" s="9">
        <v>471</v>
      </c>
      <c r="I73" s="5"/>
    </row>
    <row r="74" customHeight="1" spans="1:9">
      <c r="A74" s="9">
        <v>54</v>
      </c>
      <c r="B74" s="9" t="s">
        <v>141</v>
      </c>
      <c r="C74" s="10" t="s">
        <v>150</v>
      </c>
      <c r="D74" s="11">
        <v>129140003000003</v>
      </c>
      <c r="E74" s="12" t="str">
        <f t="shared" si="7"/>
        <v>=DISPIMG("ID_BC97F6ECC2754778932C8C96C7DDC339",1)</v>
      </c>
      <c r="F74" s="13" t="s">
        <v>151</v>
      </c>
      <c r="G74" s="14" t="s">
        <v>49</v>
      </c>
      <c r="H74" s="9">
        <v>498</v>
      </c>
      <c r="I74" s="5"/>
    </row>
    <row r="75" customHeight="1" spans="1:9">
      <c r="A75" s="9">
        <v>55</v>
      </c>
      <c r="B75" s="9" t="s">
        <v>141</v>
      </c>
      <c r="C75" s="10" t="s">
        <v>152</v>
      </c>
      <c r="D75" s="11">
        <v>129140003000004</v>
      </c>
      <c r="E75" s="12" t="str">
        <f t="shared" si="7"/>
        <v>=DISPIMG("ID_BC97F6ECC2754778932C8C96C7DDC339",1)</v>
      </c>
      <c r="F75" s="13" t="s">
        <v>153</v>
      </c>
      <c r="G75" s="14" t="s">
        <v>49</v>
      </c>
      <c r="H75" s="9">
        <v>603</v>
      </c>
      <c r="I75" s="5"/>
    </row>
    <row r="76" customHeight="1" spans="1:9">
      <c r="A76" s="9">
        <v>56</v>
      </c>
      <c r="B76" s="9" t="s">
        <v>141</v>
      </c>
      <c r="C76" s="10" t="s">
        <v>154</v>
      </c>
      <c r="D76" s="11">
        <v>129140003000005</v>
      </c>
      <c r="E76" s="12" t="str">
        <f t="shared" si="7"/>
        <v>=DISPIMG("ID_BC97F6ECC2754778932C8C96C7DDC339",1)</v>
      </c>
      <c r="F76" s="13" t="s">
        <v>155</v>
      </c>
      <c r="G76" s="14" t="s">
        <v>49</v>
      </c>
      <c r="H76" s="9">
        <v>941</v>
      </c>
      <c r="I76" s="5"/>
    </row>
    <row r="77" customHeight="1" spans="1:9">
      <c r="A77" s="9">
        <v>57</v>
      </c>
      <c r="B77" s="9" t="s">
        <v>141</v>
      </c>
      <c r="C77" s="10" t="s">
        <v>156</v>
      </c>
      <c r="D77" s="11">
        <v>129140003000006</v>
      </c>
      <c r="E77" s="12" t="str">
        <f t="shared" si="7"/>
        <v>=DISPIMG("ID_BC97F6ECC2754778932C8C96C7DDC339",1)</v>
      </c>
      <c r="F77" s="13" t="s">
        <v>157</v>
      </c>
      <c r="G77" s="14" t="s">
        <v>49</v>
      </c>
      <c r="H77" s="9">
        <v>1162</v>
      </c>
      <c r="I77" s="5"/>
    </row>
    <row r="78" customHeight="1" spans="1:9">
      <c r="A78" s="9">
        <v>58</v>
      </c>
      <c r="B78" s="9" t="s">
        <v>141</v>
      </c>
      <c r="C78" s="10" t="s">
        <v>158</v>
      </c>
      <c r="D78" s="11">
        <v>129140003000007</v>
      </c>
      <c r="E78" s="12" t="str">
        <f t="shared" si="7"/>
        <v>=DISPIMG("ID_BC97F6ECC2754778932C8C96C7DDC339",1)</v>
      </c>
      <c r="F78" s="13" t="s">
        <v>159</v>
      </c>
      <c r="G78" s="14" t="s">
        <v>49</v>
      </c>
      <c r="H78" s="9">
        <v>1253</v>
      </c>
      <c r="I78" s="5"/>
    </row>
    <row r="79" customHeight="1" spans="1:9">
      <c r="A79" s="9">
        <v>59</v>
      </c>
      <c r="B79" s="9" t="s">
        <v>141</v>
      </c>
      <c r="C79" s="10" t="s">
        <v>160</v>
      </c>
      <c r="D79" s="11">
        <v>129140003000008</v>
      </c>
      <c r="E79" s="12" t="str">
        <f t="shared" si="7"/>
        <v>=DISPIMG("ID_BC97F6ECC2754778932C8C96C7DDC339",1)</v>
      </c>
      <c r="F79" s="13" t="s">
        <v>161</v>
      </c>
      <c r="G79" s="14" t="s">
        <v>49</v>
      </c>
      <c r="H79" s="9">
        <v>1481</v>
      </c>
      <c r="I79" s="5"/>
    </row>
    <row r="80" customHeight="1" spans="1:9">
      <c r="A80" s="9">
        <v>60</v>
      </c>
      <c r="B80" s="9" t="s">
        <v>141</v>
      </c>
      <c r="C80" s="10" t="s">
        <v>162</v>
      </c>
      <c r="D80" s="11">
        <v>128140002000003</v>
      </c>
      <c r="E80" s="12" t="str">
        <f>_xlfn.DISPIMG("ID_8A6E37EE15494C5B870824EF48F79BFD",1)</f>
        <v>=DISPIMG("ID_8A6E37EE15494C5B870824EF48F79BFD",1)</v>
      </c>
      <c r="F80" s="13" t="s">
        <v>163</v>
      </c>
      <c r="G80" s="14" t="s">
        <v>49</v>
      </c>
      <c r="H80" s="9">
        <v>668</v>
      </c>
      <c r="I80" s="5"/>
    </row>
    <row r="81" customHeight="1" spans="1:9">
      <c r="A81" s="9">
        <v>61</v>
      </c>
      <c r="B81" s="9" t="s">
        <v>141</v>
      </c>
      <c r="C81" s="10" t="s">
        <v>164</v>
      </c>
      <c r="D81" s="11">
        <v>128140002000018</v>
      </c>
      <c r="E81" s="12" t="str">
        <f>_xlfn.DISPIMG("ID_8A6E37EE15494C5B870824EF48F79BFD",1)</f>
        <v>=DISPIMG("ID_8A6E37EE15494C5B870824EF48F79BFD",1)</v>
      </c>
      <c r="F81" s="13" t="s">
        <v>165</v>
      </c>
      <c r="G81" s="14" t="s">
        <v>49</v>
      </c>
      <c r="H81" s="9">
        <v>668</v>
      </c>
      <c r="I81" s="5"/>
    </row>
    <row r="82" customHeight="1" spans="1:9">
      <c r="A82" s="9">
        <v>62</v>
      </c>
      <c r="B82" s="9" t="s">
        <v>141</v>
      </c>
      <c r="C82" s="10" t="s">
        <v>166</v>
      </c>
      <c r="D82" s="11">
        <v>128140002000004</v>
      </c>
      <c r="E82" s="12" t="str">
        <f>_xlfn.DISPIMG("ID_CD53D1D3DD0746CE83CAF9E4DBA8177F",1)</f>
        <v>=DISPIMG("ID_CD53D1D3DD0746CE83CAF9E4DBA8177F",1)</v>
      </c>
      <c r="F82" s="13" t="s">
        <v>167</v>
      </c>
      <c r="G82" s="14" t="s">
        <v>49</v>
      </c>
      <c r="H82" s="9">
        <v>1289</v>
      </c>
      <c r="I82" s="5"/>
    </row>
    <row r="83" customHeight="1" spans="1:9">
      <c r="A83" s="9">
        <v>63</v>
      </c>
      <c r="B83" s="9" t="s">
        <v>141</v>
      </c>
      <c r="C83" s="10" t="s">
        <v>168</v>
      </c>
      <c r="D83" s="11">
        <v>128140002000019</v>
      </c>
      <c r="E83" s="12" t="str">
        <f>_xlfn.DISPIMG("ID_CD53D1D3DD0746CE83CAF9E4DBA8177F",1)</f>
        <v>=DISPIMG("ID_CD53D1D3DD0746CE83CAF9E4DBA8177F",1)</v>
      </c>
      <c r="F83" s="13" t="s">
        <v>169</v>
      </c>
      <c r="G83" s="14" t="s">
        <v>49</v>
      </c>
      <c r="H83" s="9">
        <v>1289</v>
      </c>
      <c r="I83" s="5"/>
    </row>
    <row r="84" customHeight="1" spans="1:9">
      <c r="A84" s="9">
        <v>64</v>
      </c>
      <c r="B84" s="9" t="s">
        <v>141</v>
      </c>
      <c r="C84" s="10" t="s">
        <v>170</v>
      </c>
      <c r="D84" s="11">
        <v>128140002000005</v>
      </c>
      <c r="E84" s="12" t="str">
        <f>_xlfn.DISPIMG("ID_3AD7036603944A6680E76DA4459776C4",1)</f>
        <v>=DISPIMG("ID_3AD7036603944A6680E76DA4459776C4",1)</v>
      </c>
      <c r="F84" s="13" t="s">
        <v>171</v>
      </c>
      <c r="G84" s="14" t="s">
        <v>49</v>
      </c>
      <c r="H84" s="9">
        <v>1289</v>
      </c>
      <c r="I84" s="5"/>
    </row>
    <row r="85" customHeight="1" spans="1:9">
      <c r="A85" s="9">
        <v>65</v>
      </c>
      <c r="B85" s="9" t="s">
        <v>141</v>
      </c>
      <c r="C85" s="10" t="s">
        <v>172</v>
      </c>
      <c r="D85" s="11">
        <v>128140002000020</v>
      </c>
      <c r="E85" s="12" t="str">
        <f>_xlfn.DISPIMG("ID_3AD7036603944A6680E76DA4459776C4",1)</f>
        <v>=DISPIMG("ID_3AD7036603944A6680E76DA4459776C4",1)</v>
      </c>
      <c r="F85" s="13" t="s">
        <v>173</v>
      </c>
      <c r="G85" s="14" t="s">
        <v>49</v>
      </c>
      <c r="H85" s="9">
        <v>1289</v>
      </c>
      <c r="I85" s="5"/>
    </row>
    <row r="86" customHeight="1" spans="1:9">
      <c r="A86" s="9">
        <v>66</v>
      </c>
      <c r="B86" s="9" t="s">
        <v>141</v>
      </c>
      <c r="C86" s="10" t="s">
        <v>174</v>
      </c>
      <c r="D86" s="11">
        <v>128140002000006</v>
      </c>
      <c r="E86" s="12" t="str">
        <f>_xlfn.DISPIMG("ID_95ED49A266FF4D229BF8F1BA328EC135",1)</f>
        <v>=DISPIMG("ID_95ED49A266FF4D229BF8F1BA328EC135",1)</v>
      </c>
      <c r="F86" s="13" t="s">
        <v>175</v>
      </c>
      <c r="G86" s="14" t="s">
        <v>49</v>
      </c>
      <c r="H86" s="9">
        <v>1548</v>
      </c>
      <c r="I86" s="5"/>
    </row>
    <row r="87" customHeight="1" spans="1:9">
      <c r="A87" s="9">
        <v>67</v>
      </c>
      <c r="B87" s="9" t="s">
        <v>141</v>
      </c>
      <c r="C87" s="10" t="s">
        <v>176</v>
      </c>
      <c r="D87" s="11">
        <v>128140002000021</v>
      </c>
      <c r="E87" s="12" t="str">
        <f>_xlfn.DISPIMG("ID_95ED49A266FF4D229BF8F1BA328EC135",1)</f>
        <v>=DISPIMG("ID_95ED49A266FF4D229BF8F1BA328EC135",1)</v>
      </c>
      <c r="F87" s="13" t="s">
        <v>177</v>
      </c>
      <c r="G87" s="14" t="s">
        <v>49</v>
      </c>
      <c r="H87" s="9">
        <v>1548</v>
      </c>
      <c r="I87" s="5"/>
    </row>
    <row r="88" customHeight="1" spans="1:9">
      <c r="A88" s="9">
        <v>68</v>
      </c>
      <c r="B88" s="9" t="s">
        <v>141</v>
      </c>
      <c r="C88" s="10" t="s">
        <v>178</v>
      </c>
      <c r="D88" s="11">
        <v>128140002000007</v>
      </c>
      <c r="E88" s="12" t="str">
        <f>_xlfn.DISPIMG("ID_D3AF58E52BFA43AEA47A01115BBCA9F1",1)</f>
        <v>=DISPIMG("ID_D3AF58E52BFA43AEA47A01115BBCA9F1",1)</v>
      </c>
      <c r="F88" s="13" t="s">
        <v>175</v>
      </c>
      <c r="G88" s="14" t="s">
        <v>49</v>
      </c>
      <c r="H88" s="9">
        <v>1548</v>
      </c>
      <c r="I88" s="5"/>
    </row>
    <row r="89" customHeight="1" spans="1:9">
      <c r="A89" s="9">
        <v>69</v>
      </c>
      <c r="B89" s="9" t="s">
        <v>141</v>
      </c>
      <c r="C89" s="10" t="s">
        <v>179</v>
      </c>
      <c r="D89" s="11">
        <v>128140002000022</v>
      </c>
      <c r="E89" s="12" t="str">
        <f>_xlfn.DISPIMG("ID_D3AF58E52BFA43AEA47A01115BBCA9F1",1)</f>
        <v>=DISPIMG("ID_D3AF58E52BFA43AEA47A01115BBCA9F1",1)</v>
      </c>
      <c r="F89" s="13" t="s">
        <v>177</v>
      </c>
      <c r="G89" s="14" t="s">
        <v>49</v>
      </c>
      <c r="H89" s="9">
        <v>1548</v>
      </c>
      <c r="I89" s="5"/>
    </row>
    <row r="90" customHeight="1" spans="1:9">
      <c r="A90" s="9">
        <v>70</v>
      </c>
      <c r="B90" s="9" t="s">
        <v>141</v>
      </c>
      <c r="C90" s="10" t="s">
        <v>180</v>
      </c>
      <c r="D90" s="11">
        <v>128140002000010</v>
      </c>
      <c r="E90" s="5" t="str">
        <f>_xlfn.DISPIMG("ID_5778053003F34A7BBAAE5150348542C0",1)</f>
        <v>=DISPIMG("ID_5778053003F34A7BBAAE5150348542C0",1)</v>
      </c>
      <c r="F90" s="13" t="s">
        <v>181</v>
      </c>
      <c r="G90" s="14" t="s">
        <v>49</v>
      </c>
      <c r="H90" s="9">
        <v>771</v>
      </c>
      <c r="I90" s="5"/>
    </row>
    <row r="91" customHeight="1" spans="1:9">
      <c r="A91" s="9">
        <v>71</v>
      </c>
      <c r="B91" s="9" t="s">
        <v>141</v>
      </c>
      <c r="C91" s="10" t="s">
        <v>182</v>
      </c>
      <c r="D91" s="11">
        <v>128140002000011</v>
      </c>
      <c r="E91" s="5" t="str">
        <f>_xlfn.DISPIMG("ID_CB66875C87E94875B24791D1F1D311EF",1)</f>
        <v>=DISPIMG("ID_CB66875C87E94875B24791D1F1D311EF",1)</v>
      </c>
      <c r="F91" s="13" t="s">
        <v>183</v>
      </c>
      <c r="G91" s="14" t="s">
        <v>49</v>
      </c>
      <c r="H91" s="9">
        <v>1289</v>
      </c>
      <c r="I91" s="5"/>
    </row>
    <row r="92" customHeight="1" spans="1:9">
      <c r="A92" s="9">
        <v>72</v>
      </c>
      <c r="B92" s="9" t="s">
        <v>141</v>
      </c>
      <c r="C92" s="10" t="s">
        <v>184</v>
      </c>
      <c r="D92" s="11">
        <v>128140002000009</v>
      </c>
      <c r="E92" s="12" t="str">
        <f>_xlfn.DISPIMG("ID_D3DF81D6B31242298C6CCD1EE3BC147C",1)</f>
        <v>=DISPIMG("ID_D3DF81D6B31242298C6CCD1EE3BC147C",1)</v>
      </c>
      <c r="F92" s="13" t="s">
        <v>185</v>
      </c>
      <c r="G92" s="14" t="s">
        <v>49</v>
      </c>
      <c r="H92" s="9">
        <v>7081</v>
      </c>
      <c r="I92" s="5"/>
    </row>
    <row r="93" customHeight="1" spans="1:9">
      <c r="A93" s="9">
        <v>73</v>
      </c>
      <c r="B93" s="9" t="s">
        <v>141</v>
      </c>
      <c r="C93" s="10" t="s">
        <v>184</v>
      </c>
      <c r="D93" s="11">
        <v>128140002000014</v>
      </c>
      <c r="E93" s="12" t="str">
        <f>_xlfn.DISPIMG("ID_D3DF81D6B31242298C6CCD1EE3BC147C",1)</f>
        <v>=DISPIMG("ID_D3DF81D6B31242298C6CCD1EE3BC147C",1)</v>
      </c>
      <c r="F93" s="13" t="s">
        <v>186</v>
      </c>
      <c r="G93" s="14" t="s">
        <v>49</v>
      </c>
      <c r="H93" s="9">
        <v>7081</v>
      </c>
      <c r="I93" s="5"/>
    </row>
    <row r="94" customHeight="1" spans="1:9">
      <c r="A94" s="9">
        <v>74</v>
      </c>
      <c r="B94" s="9" t="s">
        <v>141</v>
      </c>
      <c r="C94" s="10" t="s">
        <v>187</v>
      </c>
      <c r="D94" s="11">
        <v>128140002000008</v>
      </c>
      <c r="E94" s="12" t="str">
        <f>_xlfn.DISPIMG("ID_D5A9E39580E048E4A68183D3D28A2AFA",1)</f>
        <v>=DISPIMG("ID_D5A9E39580E048E4A68183D3D28A2AFA",1)</v>
      </c>
      <c r="F94" s="13" t="s">
        <v>188</v>
      </c>
      <c r="G94" s="14" t="s">
        <v>49</v>
      </c>
      <c r="H94" s="9">
        <v>6082</v>
      </c>
      <c r="I94" s="5"/>
    </row>
    <row r="95" customHeight="1" spans="1:9">
      <c r="A95" s="9">
        <v>75</v>
      </c>
      <c r="B95" s="9" t="s">
        <v>141</v>
      </c>
      <c r="C95" s="10" t="s">
        <v>187</v>
      </c>
      <c r="D95" s="11">
        <v>128140002000015</v>
      </c>
      <c r="E95" s="12" t="str">
        <f>_xlfn.DISPIMG("ID_D5A9E39580E048E4A68183D3D28A2AFA",1)</f>
        <v>=DISPIMG("ID_D5A9E39580E048E4A68183D3D28A2AFA",1)</v>
      </c>
      <c r="F95" s="13" t="s">
        <v>189</v>
      </c>
      <c r="G95" s="14" t="s">
        <v>49</v>
      </c>
      <c r="H95" s="9">
        <v>6082</v>
      </c>
      <c r="I95" s="5"/>
    </row>
    <row r="96" customHeight="1" spans="1:9">
      <c r="A96" s="9">
        <v>76</v>
      </c>
      <c r="B96" s="9" t="s">
        <v>141</v>
      </c>
      <c r="C96" s="10" t="s">
        <v>190</v>
      </c>
      <c r="D96" s="11">
        <v>128140002000016</v>
      </c>
      <c r="E96" s="12" t="str">
        <f>_xlfn.DISPIMG("ID_455379DF8DA8422195D0CD559EEB9A3E",1)</f>
        <v>=DISPIMG("ID_455379DF8DA8422195D0CD559EEB9A3E",1)</v>
      </c>
      <c r="F96" s="13" t="s">
        <v>191</v>
      </c>
      <c r="G96" s="14" t="s">
        <v>49</v>
      </c>
      <c r="H96" s="9">
        <v>6341</v>
      </c>
      <c r="I96" s="5"/>
    </row>
    <row r="97" customHeight="1" spans="1:9">
      <c r="A97" s="9">
        <v>77</v>
      </c>
      <c r="B97" s="9" t="s">
        <v>141</v>
      </c>
      <c r="C97" s="10" t="s">
        <v>192</v>
      </c>
      <c r="D97" s="11">
        <v>128140002000017</v>
      </c>
      <c r="E97" s="12" t="str">
        <f>_xlfn.DISPIMG("ID_455379DF8DA8422195D0CD559EEB9A3E",1)</f>
        <v>=DISPIMG("ID_455379DF8DA8422195D0CD559EEB9A3E",1)</v>
      </c>
      <c r="F97" s="13" t="s">
        <v>193</v>
      </c>
      <c r="G97" s="14" t="s">
        <v>49</v>
      </c>
      <c r="H97" s="9">
        <v>6341</v>
      </c>
      <c r="I97" s="5"/>
    </row>
    <row r="98" customHeight="1" spans="1:9">
      <c r="A98" s="9">
        <v>78</v>
      </c>
      <c r="B98" s="9" t="s">
        <v>141</v>
      </c>
      <c r="C98" s="10" t="s">
        <v>194</v>
      </c>
      <c r="D98" s="11">
        <v>128140002000023</v>
      </c>
      <c r="E98" s="12" t="str">
        <f>_xlfn.DISPIMG("ID_49450E6E77E8400CB9FB556A5F5D29A7",1)</f>
        <v>=DISPIMG("ID_49450E6E77E8400CB9FB556A5F5D29A7",1)</v>
      </c>
      <c r="F98" s="13" t="s">
        <v>195</v>
      </c>
      <c r="G98" s="14" t="s">
        <v>49</v>
      </c>
      <c r="H98" s="9">
        <v>7703</v>
      </c>
      <c r="I98" s="5"/>
    </row>
    <row r="99" customHeight="1" spans="1:9">
      <c r="A99" s="9">
        <v>79</v>
      </c>
      <c r="B99" s="9" t="s">
        <v>141</v>
      </c>
      <c r="C99" s="10" t="s">
        <v>196</v>
      </c>
      <c r="D99" s="11">
        <v>128140002000024</v>
      </c>
      <c r="E99" s="12" t="str">
        <f>_xlfn.DISPIMG("ID_49450E6E77E8400CB9FB556A5F5D29A7",1)</f>
        <v>=DISPIMG("ID_49450E6E77E8400CB9FB556A5F5D29A7",1)</v>
      </c>
      <c r="F99" s="13" t="s">
        <v>197</v>
      </c>
      <c r="G99" s="14" t="s">
        <v>49</v>
      </c>
      <c r="H99" s="9">
        <v>7703</v>
      </c>
      <c r="I99" s="5"/>
    </row>
    <row r="100" customHeight="1" spans="1:9">
      <c r="A100" s="9">
        <v>80</v>
      </c>
      <c r="B100" s="9" t="s">
        <v>141</v>
      </c>
      <c r="C100" s="10" t="s">
        <v>198</v>
      </c>
      <c r="D100" s="11">
        <v>128140002000025</v>
      </c>
      <c r="E100" s="12" t="str">
        <f>_xlfn.DISPIMG("ID_B44B47408F0B41D285B79B165FF4B332",1)</f>
        <v>=DISPIMG("ID_B44B47408F0B41D285B79B165FF4B332",1)</v>
      </c>
      <c r="F100" s="13" t="s">
        <v>195</v>
      </c>
      <c r="G100" s="14" t="s">
        <v>49</v>
      </c>
      <c r="H100" s="9">
        <v>7630</v>
      </c>
      <c r="I100" s="5"/>
    </row>
    <row r="101" customHeight="1" spans="1:9">
      <c r="A101" s="9">
        <v>81</v>
      </c>
      <c r="B101" s="9" t="s">
        <v>141</v>
      </c>
      <c r="C101" s="10" t="s">
        <v>199</v>
      </c>
      <c r="D101" s="11">
        <v>128140002000026</v>
      </c>
      <c r="E101" s="12" t="str">
        <f>_xlfn.DISPIMG("ID_B44B47408F0B41D285B79B165FF4B332",1)</f>
        <v>=DISPIMG("ID_B44B47408F0B41D285B79B165FF4B332",1)</v>
      </c>
      <c r="F101" s="13" t="s">
        <v>197</v>
      </c>
      <c r="G101" s="14" t="s">
        <v>49</v>
      </c>
      <c r="H101" s="9">
        <v>7630</v>
      </c>
      <c r="I101" s="5"/>
    </row>
    <row r="102" customHeight="1" spans="1:9">
      <c r="A102" s="9">
        <v>82</v>
      </c>
      <c r="B102" s="9" t="s">
        <v>141</v>
      </c>
      <c r="C102" s="10" t="s">
        <v>200</v>
      </c>
      <c r="D102" s="11">
        <v>128140002000027</v>
      </c>
      <c r="E102" s="12" t="str">
        <f>_xlfn.DISPIMG("ID_107F4B66B55F4917A6687EB762AE5942",1)</f>
        <v>=DISPIMG("ID_107F4B66B55F4917A6687EB762AE5942",1)</v>
      </c>
      <c r="F102" s="13" t="s">
        <v>201</v>
      </c>
      <c r="G102" s="14" t="s">
        <v>49</v>
      </c>
      <c r="H102" s="9">
        <v>6704</v>
      </c>
      <c r="I102" s="5"/>
    </row>
    <row r="103" customHeight="1" spans="1:9">
      <c r="A103" s="9">
        <v>83</v>
      </c>
      <c r="B103" s="9" t="s">
        <v>141</v>
      </c>
      <c r="C103" s="10" t="s">
        <v>202</v>
      </c>
      <c r="D103" s="11">
        <v>128140002000028</v>
      </c>
      <c r="E103" s="12" t="str">
        <f>_xlfn.DISPIMG("ID_107F4B66B55F4917A6687EB762AE5942",1)</f>
        <v>=DISPIMG("ID_107F4B66B55F4917A6687EB762AE5942",1)</v>
      </c>
      <c r="F103" s="13" t="s">
        <v>203</v>
      </c>
      <c r="G103" s="14" t="s">
        <v>49</v>
      </c>
      <c r="H103" s="9">
        <v>6704</v>
      </c>
      <c r="I103" s="5"/>
    </row>
    <row r="104" customHeight="1" spans="1:9">
      <c r="A104" s="9">
        <v>84</v>
      </c>
      <c r="B104" s="9" t="s">
        <v>141</v>
      </c>
      <c r="C104" s="10" t="s">
        <v>204</v>
      </c>
      <c r="D104" s="11">
        <v>128140002000012</v>
      </c>
      <c r="E104" s="12" t="str">
        <f>_xlfn.DISPIMG("ID_E6880313FC79458A8731A04904325314",1)</f>
        <v>=DISPIMG("ID_E6880313FC79458A8731A04904325314",1)</v>
      </c>
      <c r="F104" s="13" t="s">
        <v>205</v>
      </c>
      <c r="G104" s="14" t="s">
        <v>49</v>
      </c>
      <c r="H104" s="9">
        <v>10539</v>
      </c>
      <c r="I104" s="5"/>
    </row>
    <row r="105" customHeight="1" spans="1:9">
      <c r="A105" s="9">
        <v>85</v>
      </c>
      <c r="B105" s="9" t="s">
        <v>141</v>
      </c>
      <c r="C105" s="10" t="s">
        <v>206</v>
      </c>
      <c r="D105" s="11">
        <v>128140002000029</v>
      </c>
      <c r="E105" s="12" t="str">
        <f>_xlfn.DISPIMG("ID_E6880313FC79458A8731A04904325314",1)</f>
        <v>=DISPIMG("ID_E6880313FC79458A8731A04904325314",1)</v>
      </c>
      <c r="F105" s="13" t="s">
        <v>207</v>
      </c>
      <c r="G105" s="14" t="s">
        <v>49</v>
      </c>
      <c r="H105" s="9">
        <v>10539</v>
      </c>
      <c r="I105" s="5"/>
    </row>
    <row r="106" customHeight="1" spans="1:9">
      <c r="A106" s="9">
        <v>86</v>
      </c>
      <c r="B106" s="9" t="s">
        <v>141</v>
      </c>
      <c r="C106" s="10" t="s">
        <v>208</v>
      </c>
      <c r="D106" s="11">
        <v>128140002000013</v>
      </c>
      <c r="E106" s="12" t="str">
        <f>_xlfn.DISPIMG("ID_DB50E95E456D47D09B1633309143BD1F",1)</f>
        <v>=DISPIMG("ID_DB50E95E456D47D09B1633309143BD1F",1)</v>
      </c>
      <c r="F106" s="13" t="s">
        <v>205</v>
      </c>
      <c r="G106" s="14" t="s">
        <v>49</v>
      </c>
      <c r="H106" s="9">
        <v>11207</v>
      </c>
      <c r="I106" s="5"/>
    </row>
    <row r="107" customHeight="1" spans="1:9">
      <c r="A107" s="9">
        <v>87</v>
      </c>
      <c r="B107" s="9" t="s">
        <v>141</v>
      </c>
      <c r="C107" s="10" t="s">
        <v>209</v>
      </c>
      <c r="D107" s="11">
        <v>128140002000030</v>
      </c>
      <c r="E107" s="12" t="str">
        <f>_xlfn.DISPIMG("ID_DB50E95E456D47D09B1633309143BD1F",1)</f>
        <v>=DISPIMG("ID_DB50E95E456D47D09B1633309143BD1F",1)</v>
      </c>
      <c r="F107" s="13" t="s">
        <v>207</v>
      </c>
      <c r="G107" s="14" t="s">
        <v>49</v>
      </c>
      <c r="H107" s="9">
        <v>11207</v>
      </c>
      <c r="I107" s="5"/>
    </row>
    <row r="108" customHeight="1" spans="1:9">
      <c r="A108" s="9">
        <v>88</v>
      </c>
      <c r="B108" s="9" t="s">
        <v>141</v>
      </c>
      <c r="C108" s="10" t="s">
        <v>210</v>
      </c>
      <c r="D108" s="11">
        <v>128140002000031</v>
      </c>
      <c r="E108" s="12" t="str">
        <f>_xlfn.DISPIMG("ID_E33232BCD8E34DCBB8B08557306AF60B",1)</f>
        <v>=DISPIMG("ID_E33232BCD8E34DCBB8B08557306AF60B",1)</v>
      </c>
      <c r="F108" s="13" t="s">
        <v>205</v>
      </c>
      <c r="G108" s="14" t="s">
        <v>49</v>
      </c>
      <c r="H108" s="9">
        <v>9949</v>
      </c>
      <c r="I108" s="5"/>
    </row>
    <row r="109" customHeight="1" spans="1:9">
      <c r="A109" s="9">
        <v>89</v>
      </c>
      <c r="B109" s="9" t="s">
        <v>141</v>
      </c>
      <c r="C109" s="10" t="s">
        <v>211</v>
      </c>
      <c r="D109" s="11">
        <v>128140002000032</v>
      </c>
      <c r="E109" s="12" t="str">
        <f>_xlfn.DISPIMG("ID_E33232BCD8E34DCBB8B08557306AF60B",1)</f>
        <v>=DISPIMG("ID_E33232BCD8E34DCBB8B08557306AF60B",1)</v>
      </c>
      <c r="F109" s="13" t="s">
        <v>207</v>
      </c>
      <c r="G109" s="14" t="s">
        <v>49</v>
      </c>
      <c r="H109" s="9">
        <v>9949</v>
      </c>
      <c r="I109" s="5"/>
    </row>
    <row r="110" customHeight="1" spans="1:9">
      <c r="A110" s="18">
        <v>1</v>
      </c>
      <c r="B110" s="18" t="s">
        <v>212</v>
      </c>
      <c r="C110" s="19" t="s">
        <v>213</v>
      </c>
      <c r="D110" s="18">
        <v>129140008000001</v>
      </c>
      <c r="E110" s="16" t="str">
        <f t="shared" ref="E110:E113" si="8">_xlfn.DISPIMG("ID_DB4B5B658C764D1CAE83B9B8467A4BFC",1)</f>
        <v>=DISPIMG("ID_DB4B5B658C764D1CAE83B9B8467A4BFC",1)</v>
      </c>
      <c r="F110" s="20" t="s">
        <v>214</v>
      </c>
      <c r="G110" s="19" t="s">
        <v>215</v>
      </c>
      <c r="H110" s="18">
        <v>788</v>
      </c>
      <c r="I110" s="5"/>
    </row>
    <row r="111" customHeight="1" spans="1:9">
      <c r="A111" s="18">
        <v>2</v>
      </c>
      <c r="B111" s="18" t="s">
        <v>212</v>
      </c>
      <c r="C111" s="19" t="s">
        <v>216</v>
      </c>
      <c r="D111" s="18">
        <v>129140008000002</v>
      </c>
      <c r="E111" s="16" t="str">
        <f t="shared" si="8"/>
        <v>=DISPIMG("ID_DB4B5B658C764D1CAE83B9B8467A4BFC",1)</v>
      </c>
      <c r="F111" s="20" t="s">
        <v>217</v>
      </c>
      <c r="G111" s="19" t="s">
        <v>215</v>
      </c>
      <c r="H111" s="18">
        <v>823</v>
      </c>
      <c r="I111" s="5"/>
    </row>
    <row r="112" customHeight="1" spans="1:9">
      <c r="A112" s="18">
        <v>3</v>
      </c>
      <c r="B112" s="18" t="s">
        <v>212</v>
      </c>
      <c r="C112" s="19" t="s">
        <v>218</v>
      </c>
      <c r="D112" s="18">
        <v>129140008000004</v>
      </c>
      <c r="E112" s="16" t="str">
        <f t="shared" si="8"/>
        <v>=DISPIMG("ID_DB4B5B658C764D1CAE83B9B8467A4BFC",1)</v>
      </c>
      <c r="F112" s="20" t="s">
        <v>219</v>
      </c>
      <c r="G112" s="19" t="s">
        <v>215</v>
      </c>
      <c r="H112" s="18">
        <v>868</v>
      </c>
      <c r="I112" s="19" t="s">
        <v>220</v>
      </c>
    </row>
    <row r="113" customHeight="1" spans="1:9">
      <c r="A113" s="18">
        <v>4</v>
      </c>
      <c r="B113" s="18" t="s">
        <v>212</v>
      </c>
      <c r="C113" s="19" t="s">
        <v>221</v>
      </c>
      <c r="D113" s="18">
        <v>129140008000005</v>
      </c>
      <c r="E113" s="16" t="str">
        <f t="shared" si="8"/>
        <v>=DISPIMG("ID_DB4B5B658C764D1CAE83B9B8467A4BFC",1)</v>
      </c>
      <c r="F113" s="20" t="s">
        <v>222</v>
      </c>
      <c r="G113" s="19" t="s">
        <v>215</v>
      </c>
      <c r="H113" s="18">
        <v>908</v>
      </c>
      <c r="I113" s="19" t="s">
        <v>220</v>
      </c>
    </row>
    <row r="114" customHeight="1" spans="1:9">
      <c r="A114" s="18">
        <v>5</v>
      </c>
      <c r="B114" s="18" t="s">
        <v>212</v>
      </c>
      <c r="C114" s="19" t="s">
        <v>223</v>
      </c>
      <c r="D114" s="18">
        <v>129140008000006</v>
      </c>
      <c r="E114" s="12" t="str">
        <f t="shared" ref="E114:E117" si="9">_xlfn.DISPIMG("ID_9C867DFA70564777AC395BF8D5330DD4",1)</f>
        <v>=DISPIMG("ID_9C867DFA70564777AC395BF8D5330DD4",1)</v>
      </c>
      <c r="F114" s="20" t="s">
        <v>224</v>
      </c>
      <c r="G114" s="19" t="s">
        <v>215</v>
      </c>
      <c r="H114" s="18">
        <v>1057</v>
      </c>
      <c r="I114" s="5"/>
    </row>
    <row r="115" customHeight="1" spans="1:9">
      <c r="A115" s="18">
        <v>6</v>
      </c>
      <c r="B115" s="18" t="s">
        <v>212</v>
      </c>
      <c r="C115" s="19" t="s">
        <v>225</v>
      </c>
      <c r="D115" s="18">
        <v>129140008000007</v>
      </c>
      <c r="E115" s="12" t="str">
        <f t="shared" si="9"/>
        <v>=DISPIMG("ID_9C867DFA70564777AC395BF8D5330DD4",1)</v>
      </c>
      <c r="F115" s="20" t="s">
        <v>226</v>
      </c>
      <c r="G115" s="19" t="s">
        <v>215</v>
      </c>
      <c r="H115" s="18">
        <v>1171</v>
      </c>
      <c r="I115" s="5"/>
    </row>
    <row r="116" customHeight="1" spans="1:9">
      <c r="A116" s="18">
        <v>7</v>
      </c>
      <c r="B116" s="18" t="s">
        <v>212</v>
      </c>
      <c r="C116" s="19" t="s">
        <v>227</v>
      </c>
      <c r="D116" s="18">
        <v>129140008000009</v>
      </c>
      <c r="E116" s="12" t="str">
        <f t="shared" si="9"/>
        <v>=DISPIMG("ID_9C867DFA70564777AC395BF8D5330DD4",1)</v>
      </c>
      <c r="F116" s="20" t="s">
        <v>228</v>
      </c>
      <c r="G116" s="19" t="s">
        <v>215</v>
      </c>
      <c r="H116" s="18">
        <v>1251</v>
      </c>
      <c r="I116" s="19" t="s">
        <v>220</v>
      </c>
    </row>
    <row r="117" customHeight="1" spans="1:9">
      <c r="A117" s="18">
        <v>8</v>
      </c>
      <c r="B117" s="18" t="s">
        <v>212</v>
      </c>
      <c r="C117" s="19" t="s">
        <v>229</v>
      </c>
      <c r="D117" s="18">
        <v>129140008000010</v>
      </c>
      <c r="E117" s="12" t="str">
        <f t="shared" si="9"/>
        <v>=DISPIMG("ID_9C867DFA70564777AC395BF8D5330DD4",1)</v>
      </c>
      <c r="F117" s="20" t="s">
        <v>230</v>
      </c>
      <c r="G117" s="19" t="s">
        <v>215</v>
      </c>
      <c r="H117" s="18">
        <v>1331</v>
      </c>
      <c r="I117" s="19" t="s">
        <v>220</v>
      </c>
    </row>
    <row r="118" customHeight="1" spans="1:9">
      <c r="A118" s="18">
        <v>9</v>
      </c>
      <c r="B118" s="18" t="s">
        <v>212</v>
      </c>
      <c r="C118" s="19" t="s">
        <v>231</v>
      </c>
      <c r="D118" s="18">
        <v>129140008000011</v>
      </c>
      <c r="E118" s="12" t="str">
        <f>_xlfn.DISPIMG("ID_D539197473A04FBA9604E3B504CBBFB1",1)</f>
        <v>=DISPIMG("ID_D539197473A04FBA9604E3B504CBBFB1",1)</v>
      </c>
      <c r="F118" s="20" t="s">
        <v>232</v>
      </c>
      <c r="G118" s="19" t="s">
        <v>215</v>
      </c>
      <c r="H118" s="18">
        <v>1451</v>
      </c>
      <c r="I118" s="19" t="s">
        <v>220</v>
      </c>
    </row>
    <row r="119" customHeight="1" spans="1:9">
      <c r="A119" s="18">
        <v>10</v>
      </c>
      <c r="B119" s="18" t="s">
        <v>212</v>
      </c>
      <c r="C119" s="19" t="s">
        <v>233</v>
      </c>
      <c r="D119" s="18">
        <v>129140008000012</v>
      </c>
      <c r="E119" s="12" t="str">
        <f>_xlfn.DISPIMG("ID_D539197473A04FBA9604E3B504CBBFB1",1)</f>
        <v>=DISPIMG("ID_D539197473A04FBA9604E3B504CBBFB1",1)</v>
      </c>
      <c r="F119" s="20" t="s">
        <v>234</v>
      </c>
      <c r="G119" s="19" t="s">
        <v>215</v>
      </c>
      <c r="H119" s="18">
        <v>1611</v>
      </c>
      <c r="I119" s="19" t="s">
        <v>220</v>
      </c>
    </row>
    <row r="120" customHeight="1" spans="1:9">
      <c r="A120" s="18">
        <v>11</v>
      </c>
      <c r="B120" s="18" t="s">
        <v>212</v>
      </c>
      <c r="C120" s="19" t="s">
        <v>235</v>
      </c>
      <c r="D120" s="18">
        <v>129140008000013</v>
      </c>
      <c r="E120" s="12" t="str">
        <f>_xlfn.DISPIMG("ID_53BF8B708B6843C08E4751C27F889ACF",1)</f>
        <v>=DISPIMG("ID_53BF8B708B6843C08E4751C27F889ACF",1)</v>
      </c>
      <c r="F120" s="20" t="s">
        <v>236</v>
      </c>
      <c r="G120" s="19" t="s">
        <v>215</v>
      </c>
      <c r="H120" s="18">
        <v>3431</v>
      </c>
      <c r="I120" s="19" t="s">
        <v>220</v>
      </c>
    </row>
    <row r="121" customHeight="1" spans="1:9">
      <c r="A121" s="18">
        <v>12</v>
      </c>
      <c r="B121" s="18" t="s">
        <v>212</v>
      </c>
      <c r="C121" s="19" t="s">
        <v>237</v>
      </c>
      <c r="D121" s="18">
        <v>129140008000014</v>
      </c>
      <c r="E121" s="12" t="str">
        <f>_xlfn.DISPIMG("ID_53BF8B708B6843C08E4751C27F889ACF",1)</f>
        <v>=DISPIMG("ID_53BF8B708B6843C08E4751C27F889ACF",1)</v>
      </c>
      <c r="F121" s="20" t="s">
        <v>238</v>
      </c>
      <c r="G121" s="19" t="s">
        <v>215</v>
      </c>
      <c r="H121" s="18">
        <v>3431</v>
      </c>
      <c r="I121" s="19" t="s">
        <v>220</v>
      </c>
    </row>
    <row r="122" customHeight="1" spans="1:9">
      <c r="A122" s="18">
        <v>13</v>
      </c>
      <c r="B122" s="18" t="s">
        <v>212</v>
      </c>
      <c r="C122" s="19" t="s">
        <v>239</v>
      </c>
      <c r="D122" s="18">
        <v>129140008000015</v>
      </c>
      <c r="E122" s="12" t="str">
        <f>_xlfn.DISPIMG("ID_62312D2EDDA7450DA99903EE2A4E72E6",1)</f>
        <v>=DISPIMG("ID_62312D2EDDA7450DA99903EE2A4E72E6",1)</v>
      </c>
      <c r="F122" s="20" t="s">
        <v>240</v>
      </c>
      <c r="G122" s="19" t="s">
        <v>215</v>
      </c>
      <c r="H122" s="18">
        <v>3339</v>
      </c>
      <c r="I122" s="19" t="s">
        <v>220</v>
      </c>
    </row>
    <row r="123" customHeight="1" spans="1:9">
      <c r="A123" s="18">
        <v>14</v>
      </c>
      <c r="B123" s="18" t="s">
        <v>212</v>
      </c>
      <c r="C123" s="19" t="s">
        <v>241</v>
      </c>
      <c r="D123" s="18">
        <v>129140008000016</v>
      </c>
      <c r="E123" s="12" t="str">
        <f>_xlfn.DISPIMG("ID_62312D2EDDA7450DA99903EE2A4E72E6",1)</f>
        <v>=DISPIMG("ID_62312D2EDDA7450DA99903EE2A4E72E6",1)</v>
      </c>
      <c r="F123" s="20" t="s">
        <v>242</v>
      </c>
      <c r="G123" s="19" t="s">
        <v>215</v>
      </c>
      <c r="H123" s="18">
        <v>3339</v>
      </c>
      <c r="I123" s="19" t="s">
        <v>220</v>
      </c>
    </row>
    <row r="124" customHeight="1" spans="1:9">
      <c r="A124" s="18">
        <v>15</v>
      </c>
      <c r="B124" s="18" t="s">
        <v>212</v>
      </c>
      <c r="C124" s="19" t="s">
        <v>243</v>
      </c>
      <c r="D124" s="18">
        <v>129140008000031</v>
      </c>
      <c r="E124" s="12" t="str">
        <f t="shared" ref="E124:E129" si="10">_xlfn.DISPIMG("ID_48EFAA05F4D345D6A880A7312C21F11C",1)</f>
        <v>=DISPIMG("ID_48EFAA05F4D345D6A880A7312C21F11C",1)</v>
      </c>
      <c r="F124" s="20" t="s">
        <v>244</v>
      </c>
      <c r="G124" s="19" t="s">
        <v>215</v>
      </c>
      <c r="H124" s="18">
        <v>2919</v>
      </c>
      <c r="I124" s="5"/>
    </row>
    <row r="125" customHeight="1" spans="1:9">
      <c r="A125" s="18">
        <v>16</v>
      </c>
      <c r="B125" s="18" t="s">
        <v>212</v>
      </c>
      <c r="C125" s="19" t="s">
        <v>245</v>
      </c>
      <c r="D125" s="18">
        <v>129140008000032</v>
      </c>
      <c r="E125" s="12" t="str">
        <f t="shared" si="10"/>
        <v>=DISPIMG("ID_48EFAA05F4D345D6A880A7312C21F11C",1)</v>
      </c>
      <c r="F125" s="20" t="s">
        <v>246</v>
      </c>
      <c r="G125" s="19" t="s">
        <v>215</v>
      </c>
      <c r="H125" s="18">
        <v>3329</v>
      </c>
      <c r="I125" s="5"/>
    </row>
    <row r="126" customHeight="1" spans="1:9">
      <c r="A126" s="18">
        <v>17</v>
      </c>
      <c r="B126" s="18" t="s">
        <v>212</v>
      </c>
      <c r="C126" s="19" t="s">
        <v>247</v>
      </c>
      <c r="D126" s="18">
        <v>129140008000033</v>
      </c>
      <c r="E126" s="12" t="str">
        <f t="shared" si="10"/>
        <v>=DISPIMG("ID_48EFAA05F4D345D6A880A7312C21F11C",1)</v>
      </c>
      <c r="F126" s="20" t="s">
        <v>248</v>
      </c>
      <c r="G126" s="19" t="s">
        <v>215</v>
      </c>
      <c r="H126" s="18">
        <v>3774</v>
      </c>
      <c r="I126" s="5"/>
    </row>
    <row r="127" customHeight="1" spans="1:9">
      <c r="A127" s="18">
        <v>18</v>
      </c>
      <c r="B127" s="18" t="s">
        <v>212</v>
      </c>
      <c r="C127" s="19" t="s">
        <v>249</v>
      </c>
      <c r="D127" s="18">
        <v>129140008000034</v>
      </c>
      <c r="E127" s="12" t="str">
        <f t="shared" si="10"/>
        <v>=DISPIMG("ID_48EFAA05F4D345D6A880A7312C21F11C",1)</v>
      </c>
      <c r="F127" s="20" t="s">
        <v>250</v>
      </c>
      <c r="G127" s="19" t="s">
        <v>215</v>
      </c>
      <c r="H127" s="18">
        <v>3447</v>
      </c>
      <c r="I127" s="5"/>
    </row>
    <row r="128" customHeight="1" spans="1:9">
      <c r="A128" s="18">
        <v>19</v>
      </c>
      <c r="B128" s="18" t="s">
        <v>212</v>
      </c>
      <c r="C128" s="19" t="s">
        <v>251</v>
      </c>
      <c r="D128" s="18">
        <v>129140008000035</v>
      </c>
      <c r="E128" s="12" t="str">
        <f t="shared" si="10"/>
        <v>=DISPIMG("ID_48EFAA05F4D345D6A880A7312C21F11C",1)</v>
      </c>
      <c r="F128" s="20" t="s">
        <v>252</v>
      </c>
      <c r="G128" s="19" t="s">
        <v>215</v>
      </c>
      <c r="H128" s="18">
        <v>4043</v>
      </c>
      <c r="I128" s="5"/>
    </row>
    <row r="129" customHeight="1" spans="1:9">
      <c r="A129" s="18">
        <v>20</v>
      </c>
      <c r="B129" s="18" t="s">
        <v>212</v>
      </c>
      <c r="C129" s="19" t="s">
        <v>253</v>
      </c>
      <c r="D129" s="18">
        <v>129140008000036</v>
      </c>
      <c r="E129" s="12" t="str">
        <f t="shared" si="10"/>
        <v>=DISPIMG("ID_48EFAA05F4D345D6A880A7312C21F11C",1)</v>
      </c>
      <c r="F129" s="20" t="s">
        <v>254</v>
      </c>
      <c r="G129" s="19" t="s">
        <v>215</v>
      </c>
      <c r="H129" s="18">
        <v>4180</v>
      </c>
      <c r="I129" s="19" t="s">
        <v>220</v>
      </c>
    </row>
    <row r="130" customHeight="1" spans="1:9">
      <c r="A130" s="18">
        <v>21</v>
      </c>
      <c r="B130" s="18" t="s">
        <v>212</v>
      </c>
      <c r="C130" s="19" t="s">
        <v>255</v>
      </c>
      <c r="D130" s="18">
        <v>129140008000037</v>
      </c>
      <c r="E130" s="12" t="str">
        <f t="shared" ref="E130:E135" si="11">_xlfn.DISPIMG("ID_9B39FAA81D44460AAC5949FF445611D5",1)</f>
        <v>=DISPIMG("ID_9B39FAA81D44460AAC5949FF445611D5",1)</v>
      </c>
      <c r="F130" s="20" t="s">
        <v>256</v>
      </c>
      <c r="G130" s="19" t="s">
        <v>215</v>
      </c>
      <c r="H130" s="18">
        <v>3508</v>
      </c>
      <c r="I130" s="5"/>
    </row>
    <row r="131" customHeight="1" spans="1:9">
      <c r="A131" s="18">
        <v>22</v>
      </c>
      <c r="B131" s="18" t="s">
        <v>212</v>
      </c>
      <c r="C131" s="19" t="s">
        <v>257</v>
      </c>
      <c r="D131" s="18">
        <v>129140008000038</v>
      </c>
      <c r="E131" s="12" t="str">
        <f t="shared" si="11"/>
        <v>=DISPIMG("ID_9B39FAA81D44460AAC5949FF445611D5",1)</v>
      </c>
      <c r="F131" s="20" t="s">
        <v>258</v>
      </c>
      <c r="G131" s="19" t="s">
        <v>215</v>
      </c>
      <c r="H131" s="18">
        <v>3923</v>
      </c>
      <c r="I131" s="5"/>
    </row>
    <row r="132" customHeight="1" spans="1:9">
      <c r="A132" s="18">
        <v>23</v>
      </c>
      <c r="B132" s="18" t="s">
        <v>212</v>
      </c>
      <c r="C132" s="19" t="s">
        <v>259</v>
      </c>
      <c r="D132" s="18">
        <v>129140008000039</v>
      </c>
      <c r="E132" s="12" t="str">
        <f t="shared" si="11"/>
        <v>=DISPIMG("ID_9B39FAA81D44460AAC5949FF445611D5",1)</v>
      </c>
      <c r="F132" s="20" t="s">
        <v>260</v>
      </c>
      <c r="G132" s="19" t="s">
        <v>215</v>
      </c>
      <c r="H132" s="18">
        <v>4338</v>
      </c>
      <c r="I132" s="5"/>
    </row>
    <row r="133" customHeight="1" spans="1:9">
      <c r="A133" s="18">
        <v>24</v>
      </c>
      <c r="B133" s="18" t="s">
        <v>212</v>
      </c>
      <c r="C133" s="19" t="s">
        <v>261</v>
      </c>
      <c r="D133" s="18">
        <v>129140008000040</v>
      </c>
      <c r="E133" s="12" t="str">
        <f t="shared" si="11"/>
        <v>=DISPIMG("ID_9B39FAA81D44460AAC5949FF445611D5",1)</v>
      </c>
      <c r="F133" s="20" t="s">
        <v>262</v>
      </c>
      <c r="G133" s="19" t="s">
        <v>215</v>
      </c>
      <c r="H133" s="18">
        <v>3586</v>
      </c>
      <c r="I133" s="5"/>
    </row>
    <row r="134" customHeight="1" spans="1:9">
      <c r="A134" s="18">
        <v>25</v>
      </c>
      <c r="B134" s="18" t="s">
        <v>212</v>
      </c>
      <c r="C134" s="19" t="s">
        <v>263</v>
      </c>
      <c r="D134" s="18">
        <v>129140008000041</v>
      </c>
      <c r="E134" s="12" t="str">
        <f t="shared" si="11"/>
        <v>=DISPIMG("ID_9B39FAA81D44460AAC5949FF445611D5",1)</v>
      </c>
      <c r="F134" s="20" t="s">
        <v>264</v>
      </c>
      <c r="G134" s="19" t="s">
        <v>215</v>
      </c>
      <c r="H134" s="18">
        <v>4032</v>
      </c>
      <c r="I134" s="5"/>
    </row>
    <row r="135" customHeight="1" spans="1:9">
      <c r="A135" s="18">
        <v>26</v>
      </c>
      <c r="B135" s="18" t="s">
        <v>212</v>
      </c>
      <c r="C135" s="19" t="s">
        <v>265</v>
      </c>
      <c r="D135" s="18">
        <v>129140008000042</v>
      </c>
      <c r="E135" s="12" t="str">
        <f t="shared" si="11"/>
        <v>=DISPIMG("ID_9B39FAA81D44460AAC5949FF445611D5",1)</v>
      </c>
      <c r="F135" s="20" t="s">
        <v>266</v>
      </c>
      <c r="G135" s="19" t="s">
        <v>215</v>
      </c>
      <c r="H135" s="18">
        <v>4462</v>
      </c>
      <c r="I135" s="5"/>
    </row>
    <row r="136" customHeight="1" spans="1:9">
      <c r="A136" s="18">
        <v>27</v>
      </c>
      <c r="B136" s="18" t="s">
        <v>212</v>
      </c>
      <c r="C136" s="19" t="s">
        <v>267</v>
      </c>
      <c r="D136" s="18">
        <v>129140008000043</v>
      </c>
      <c r="E136" s="12" t="str">
        <f t="shared" ref="E136:E138" si="12">_xlfn.DISPIMG("ID_FC2164B235B64C66B8921C8271850699",1)</f>
        <v>=DISPIMG("ID_FC2164B235B64C66B8921C8271850699",1)</v>
      </c>
      <c r="F136" s="20" t="s">
        <v>268</v>
      </c>
      <c r="G136" s="19" t="s">
        <v>215</v>
      </c>
      <c r="H136" s="18">
        <v>4190</v>
      </c>
      <c r="I136" s="5"/>
    </row>
    <row r="137" customHeight="1" spans="1:9">
      <c r="A137" s="18">
        <v>28</v>
      </c>
      <c r="B137" s="18" t="s">
        <v>212</v>
      </c>
      <c r="C137" s="19" t="s">
        <v>269</v>
      </c>
      <c r="D137" s="18">
        <v>129140008000044</v>
      </c>
      <c r="E137" s="12" t="str">
        <f t="shared" si="12"/>
        <v>=DISPIMG("ID_FC2164B235B64C66B8921C8271850699",1)</v>
      </c>
      <c r="F137" s="20" t="s">
        <v>270</v>
      </c>
      <c r="G137" s="19" t="s">
        <v>215</v>
      </c>
      <c r="H137" s="18">
        <v>5070</v>
      </c>
      <c r="I137" s="5"/>
    </row>
    <row r="138" customHeight="1" spans="1:9">
      <c r="A138" s="18">
        <v>29</v>
      </c>
      <c r="B138" s="18" t="s">
        <v>212</v>
      </c>
      <c r="C138" s="19" t="s">
        <v>271</v>
      </c>
      <c r="D138" s="18">
        <v>129140008000045</v>
      </c>
      <c r="E138" s="12" t="str">
        <f t="shared" si="12"/>
        <v>=DISPIMG("ID_FC2164B235B64C66B8921C8271850699",1)</v>
      </c>
      <c r="F138" s="20" t="s">
        <v>272</v>
      </c>
      <c r="G138" s="19" t="s">
        <v>215</v>
      </c>
      <c r="H138" s="18">
        <v>5759</v>
      </c>
      <c r="I138" s="19" t="s">
        <v>220</v>
      </c>
    </row>
    <row r="139" customHeight="1" spans="1:9">
      <c r="A139" s="18">
        <v>30</v>
      </c>
      <c r="B139" s="18" t="s">
        <v>212</v>
      </c>
      <c r="C139" s="19" t="s">
        <v>273</v>
      </c>
      <c r="D139" s="18">
        <v>129140008000046</v>
      </c>
      <c r="E139" s="12" t="str">
        <f t="shared" ref="E139:E142" si="13">_xlfn.DISPIMG("ID_E1159080ABF1414AB1AF22D8F3A5A702",1)</f>
        <v>=DISPIMG("ID_E1159080ABF1414AB1AF22D8F3A5A702",1)</v>
      </c>
      <c r="F139" s="20" t="s">
        <v>274</v>
      </c>
      <c r="G139" s="19" t="s">
        <v>215</v>
      </c>
      <c r="H139" s="18">
        <v>3701</v>
      </c>
      <c r="I139" s="19" t="s">
        <v>220</v>
      </c>
    </row>
    <row r="140" customHeight="1" spans="1:9">
      <c r="A140" s="18">
        <v>31</v>
      </c>
      <c r="B140" s="18" t="s">
        <v>212</v>
      </c>
      <c r="C140" s="19" t="s">
        <v>275</v>
      </c>
      <c r="D140" s="18">
        <v>129140008000047</v>
      </c>
      <c r="E140" s="12" t="str">
        <f t="shared" si="13"/>
        <v>=DISPIMG("ID_E1159080ABF1414AB1AF22D8F3A5A702",1)</v>
      </c>
      <c r="F140" s="20" t="s">
        <v>276</v>
      </c>
      <c r="G140" s="19" t="s">
        <v>215</v>
      </c>
      <c r="H140" s="18">
        <v>3838</v>
      </c>
      <c r="I140" s="5"/>
    </row>
    <row r="141" customHeight="1" spans="1:9">
      <c r="A141" s="18">
        <v>32</v>
      </c>
      <c r="B141" s="18" t="s">
        <v>212</v>
      </c>
      <c r="C141" s="19" t="s">
        <v>277</v>
      </c>
      <c r="D141" s="18">
        <v>129140008000048</v>
      </c>
      <c r="E141" s="12" t="str">
        <f t="shared" si="13"/>
        <v>=DISPIMG("ID_E1159080ABF1414AB1AF22D8F3A5A702",1)</v>
      </c>
      <c r="F141" s="20" t="s">
        <v>278</v>
      </c>
      <c r="G141" s="19" t="s">
        <v>215</v>
      </c>
      <c r="H141" s="18">
        <v>3916</v>
      </c>
      <c r="I141" s="19" t="s">
        <v>220</v>
      </c>
    </row>
    <row r="142" customHeight="1" spans="1:9">
      <c r="A142" s="18">
        <v>33</v>
      </c>
      <c r="B142" s="18" t="s">
        <v>212</v>
      </c>
      <c r="C142" s="19" t="s">
        <v>279</v>
      </c>
      <c r="D142" s="18">
        <v>129140008000049</v>
      </c>
      <c r="E142" s="12" t="str">
        <f t="shared" si="13"/>
        <v>=DISPIMG("ID_E1159080ABF1414AB1AF22D8F3A5A702",1)</v>
      </c>
      <c r="F142" s="20" t="s">
        <v>274</v>
      </c>
      <c r="G142" s="19" t="s">
        <v>215</v>
      </c>
      <c r="H142" s="18">
        <v>4004</v>
      </c>
      <c r="I142" s="19" t="s">
        <v>220</v>
      </c>
    </row>
    <row r="143" customHeight="1" spans="1:9">
      <c r="A143" s="18">
        <v>34</v>
      </c>
      <c r="B143" s="18" t="s">
        <v>212</v>
      </c>
      <c r="C143" s="19" t="s">
        <v>280</v>
      </c>
      <c r="D143" s="18">
        <v>129140008000050</v>
      </c>
      <c r="E143" s="5" t="str">
        <f>_xlfn.DISPIMG("ID_358489F2704949C0993FE6D4D695CDF2",1)</f>
        <v>=DISPIMG("ID_358489F2704949C0993FE6D4D695CDF2",1)</v>
      </c>
      <c r="F143" s="20" t="s">
        <v>281</v>
      </c>
      <c r="G143" s="19" t="s">
        <v>215</v>
      </c>
      <c r="H143" s="18">
        <v>8306</v>
      </c>
      <c r="I143" s="5"/>
    </row>
    <row r="144" customHeight="1" spans="1:9">
      <c r="A144" s="18">
        <v>35</v>
      </c>
      <c r="B144" s="18" t="s">
        <v>282</v>
      </c>
      <c r="C144" s="19" t="s">
        <v>283</v>
      </c>
      <c r="D144" s="18">
        <v>129140008000017</v>
      </c>
      <c r="E144" s="12" t="str">
        <f t="shared" ref="E144:E147" si="14">_xlfn.DISPIMG("ID_8EE52C13BA8C468C814ED4C61A77D681",1)</f>
        <v>=DISPIMG("ID_8EE52C13BA8C468C814ED4C61A77D681",1)</v>
      </c>
      <c r="F144" s="20" t="s">
        <v>284</v>
      </c>
      <c r="G144" s="19" t="s">
        <v>215</v>
      </c>
      <c r="H144" s="18">
        <v>1589</v>
      </c>
      <c r="I144" s="5"/>
    </row>
    <row r="145" customHeight="1" spans="1:9">
      <c r="A145" s="18">
        <v>36</v>
      </c>
      <c r="B145" s="18" t="s">
        <v>282</v>
      </c>
      <c r="C145" s="19" t="s">
        <v>285</v>
      </c>
      <c r="D145" s="18">
        <v>129140008000018</v>
      </c>
      <c r="E145" s="12" t="str">
        <f t="shared" si="14"/>
        <v>=DISPIMG("ID_8EE52C13BA8C468C814ED4C61A77D681",1)</v>
      </c>
      <c r="F145" s="20" t="s">
        <v>286</v>
      </c>
      <c r="G145" s="19" t="s">
        <v>215</v>
      </c>
      <c r="H145" s="18">
        <v>1481</v>
      </c>
      <c r="I145" s="5"/>
    </row>
    <row r="146" customHeight="1" spans="1:9">
      <c r="A146" s="18">
        <v>37</v>
      </c>
      <c r="B146" s="18" t="s">
        <v>282</v>
      </c>
      <c r="C146" s="19" t="s">
        <v>287</v>
      </c>
      <c r="D146" s="18">
        <v>129140008000020</v>
      </c>
      <c r="E146" s="12" t="str">
        <f t="shared" si="14"/>
        <v>=DISPIMG("ID_8EE52C13BA8C468C814ED4C61A77D681",1)</v>
      </c>
      <c r="F146" s="20" t="s">
        <v>288</v>
      </c>
      <c r="G146" s="19" t="s">
        <v>215</v>
      </c>
      <c r="H146" s="18">
        <v>1423</v>
      </c>
      <c r="I146" s="5"/>
    </row>
    <row r="147" customHeight="1" spans="1:9">
      <c r="A147" s="18">
        <v>38</v>
      </c>
      <c r="B147" s="18" t="s">
        <v>282</v>
      </c>
      <c r="C147" s="19" t="s">
        <v>289</v>
      </c>
      <c r="D147" s="18">
        <v>129140008000021</v>
      </c>
      <c r="E147" s="12" t="str">
        <f t="shared" si="14"/>
        <v>=DISPIMG("ID_8EE52C13BA8C468C814ED4C61A77D681",1)</v>
      </c>
      <c r="F147" s="20" t="s">
        <v>290</v>
      </c>
      <c r="G147" s="19" t="s">
        <v>215</v>
      </c>
      <c r="H147" s="18">
        <v>1349</v>
      </c>
      <c r="I147" s="5"/>
    </row>
    <row r="148" customHeight="1" spans="1:9">
      <c r="A148" s="18">
        <v>39</v>
      </c>
      <c r="B148" s="18" t="s">
        <v>282</v>
      </c>
      <c r="C148" s="19" t="s">
        <v>291</v>
      </c>
      <c r="D148" s="18">
        <v>129140008000022</v>
      </c>
      <c r="E148" s="12" t="str">
        <f t="shared" ref="E148:E151" si="15">_xlfn.DISPIMG("ID_86630212A2F64DB4B0675A30D1D6677F",1)</f>
        <v>=DISPIMG("ID_86630212A2F64DB4B0675A30D1D6677F",1)</v>
      </c>
      <c r="F148" s="20" t="s">
        <v>284</v>
      </c>
      <c r="G148" s="19" t="s">
        <v>215</v>
      </c>
      <c r="H148" s="18">
        <v>2268</v>
      </c>
      <c r="I148" s="5"/>
    </row>
    <row r="149" customHeight="1" spans="1:9">
      <c r="A149" s="18">
        <v>40</v>
      </c>
      <c r="B149" s="18" t="s">
        <v>282</v>
      </c>
      <c r="C149" s="19" t="s">
        <v>292</v>
      </c>
      <c r="D149" s="18">
        <v>129140008000023</v>
      </c>
      <c r="E149" s="12" t="str">
        <f t="shared" si="15"/>
        <v>=DISPIMG("ID_86630212A2F64DB4B0675A30D1D6677F",1)</v>
      </c>
      <c r="F149" s="20" t="s">
        <v>286</v>
      </c>
      <c r="G149" s="19" t="s">
        <v>215</v>
      </c>
      <c r="H149" s="18">
        <v>2083</v>
      </c>
      <c r="I149" s="5"/>
    </row>
    <row r="150" customHeight="1" spans="1:9">
      <c r="A150" s="18">
        <v>41</v>
      </c>
      <c r="B150" s="18" t="s">
        <v>282</v>
      </c>
      <c r="C150" s="19" t="s">
        <v>293</v>
      </c>
      <c r="D150" s="18">
        <v>129140008000025</v>
      </c>
      <c r="E150" s="12" t="str">
        <f t="shared" si="15"/>
        <v>=DISPIMG("ID_86630212A2F64DB4B0675A30D1D6677F",1)</v>
      </c>
      <c r="F150" s="20" t="s">
        <v>288</v>
      </c>
      <c r="G150" s="19" t="s">
        <v>215</v>
      </c>
      <c r="H150" s="18">
        <v>2000</v>
      </c>
      <c r="I150" s="5"/>
    </row>
    <row r="151" customHeight="1" spans="1:9">
      <c r="A151" s="18">
        <v>42</v>
      </c>
      <c r="B151" s="18" t="s">
        <v>282</v>
      </c>
      <c r="C151" s="19" t="s">
        <v>294</v>
      </c>
      <c r="D151" s="18">
        <v>129140008000026</v>
      </c>
      <c r="E151" s="12" t="str">
        <f t="shared" si="15"/>
        <v>=DISPIMG("ID_86630212A2F64DB4B0675A30D1D6677F",1)</v>
      </c>
      <c r="F151" s="20" t="s">
        <v>290</v>
      </c>
      <c r="G151" s="19" t="s">
        <v>215</v>
      </c>
      <c r="H151" s="18">
        <v>1848</v>
      </c>
      <c r="I151" s="5"/>
    </row>
    <row r="152" customHeight="1" spans="1:9">
      <c r="A152" s="18">
        <v>43</v>
      </c>
      <c r="B152" s="18" t="s">
        <v>282</v>
      </c>
      <c r="C152" s="19" t="s">
        <v>295</v>
      </c>
      <c r="D152" s="18">
        <v>129140008000027</v>
      </c>
      <c r="E152" s="12" t="str">
        <f t="shared" ref="E152:E155" si="16">_xlfn.DISPIMG("ID_B80DB8B015A841DF9B013B49ACEE84CC",1)</f>
        <v>=DISPIMG("ID_B80DB8B015A841DF9B013B49ACEE84CC",1)</v>
      </c>
      <c r="F152" s="20" t="s">
        <v>296</v>
      </c>
      <c r="G152" s="19" t="s">
        <v>215</v>
      </c>
      <c r="H152" s="18">
        <v>1481</v>
      </c>
      <c r="I152" s="5"/>
    </row>
    <row r="153" customHeight="1" spans="1:9">
      <c r="A153" s="18">
        <v>44</v>
      </c>
      <c r="B153" s="18" t="s">
        <v>282</v>
      </c>
      <c r="C153" s="19" t="s">
        <v>297</v>
      </c>
      <c r="D153" s="18">
        <v>129140008000028</v>
      </c>
      <c r="E153" s="12" t="str">
        <f t="shared" si="16"/>
        <v>=DISPIMG("ID_B80DB8B015A841DF9B013B49ACEE84CC",1)</v>
      </c>
      <c r="F153" s="20" t="s">
        <v>298</v>
      </c>
      <c r="G153" s="19" t="s">
        <v>215</v>
      </c>
      <c r="H153" s="18">
        <v>1574</v>
      </c>
      <c r="I153" s="5"/>
    </row>
    <row r="154" customHeight="1" spans="1:9">
      <c r="A154" s="18">
        <v>45</v>
      </c>
      <c r="B154" s="18" t="s">
        <v>282</v>
      </c>
      <c r="C154" s="19" t="s">
        <v>299</v>
      </c>
      <c r="D154" s="18">
        <v>129140008000029</v>
      </c>
      <c r="E154" s="12" t="str">
        <f t="shared" si="16"/>
        <v>=DISPIMG("ID_B80DB8B015A841DF9B013B49ACEE84CC",1)</v>
      </c>
      <c r="F154" s="20" t="s">
        <v>300</v>
      </c>
      <c r="G154" s="19" t="s">
        <v>215</v>
      </c>
      <c r="H154" s="18">
        <v>1687</v>
      </c>
      <c r="I154" s="5"/>
    </row>
    <row r="155" customHeight="1" spans="1:9">
      <c r="A155" s="18">
        <v>46</v>
      </c>
      <c r="B155" s="18" t="s">
        <v>282</v>
      </c>
      <c r="C155" s="19" t="s">
        <v>301</v>
      </c>
      <c r="D155" s="18">
        <v>129140008000030</v>
      </c>
      <c r="E155" s="12" t="str">
        <f t="shared" si="16"/>
        <v>=DISPIMG("ID_B80DB8B015A841DF9B013B49ACEE84CC",1)</v>
      </c>
      <c r="F155" s="20" t="s">
        <v>302</v>
      </c>
      <c r="G155" s="19" t="s">
        <v>215</v>
      </c>
      <c r="H155" s="18">
        <v>1760</v>
      </c>
      <c r="I155" s="5"/>
    </row>
    <row r="156" customHeight="1" spans="1:9">
      <c r="A156" s="18">
        <v>47</v>
      </c>
      <c r="B156" s="18" t="s">
        <v>282</v>
      </c>
      <c r="C156" s="19" t="s">
        <v>303</v>
      </c>
      <c r="D156" s="18">
        <v>129140008000156</v>
      </c>
      <c r="E156" s="12" t="str">
        <f t="shared" ref="E156:E158" si="17">_xlfn.DISPIMG("ID_5D641A18CBB94CD19CB20E0B638DFE0C",1)</f>
        <v>=DISPIMG("ID_5D641A18CBB94CD19CB20E0B638DFE0C",1)</v>
      </c>
      <c r="F156" s="20" t="s">
        <v>304</v>
      </c>
      <c r="G156" s="19" t="s">
        <v>215</v>
      </c>
      <c r="H156" s="18">
        <v>6981</v>
      </c>
      <c r="I156" s="5"/>
    </row>
    <row r="157" customHeight="1" spans="1:9">
      <c r="A157" s="18">
        <v>48</v>
      </c>
      <c r="B157" s="18" t="s">
        <v>282</v>
      </c>
      <c r="C157" s="19" t="s">
        <v>305</v>
      </c>
      <c r="D157" s="18">
        <v>129140008000162</v>
      </c>
      <c r="E157" s="12" t="str">
        <f t="shared" si="17"/>
        <v>=DISPIMG("ID_5D641A18CBB94CD19CB20E0B638DFE0C",1)</v>
      </c>
      <c r="F157" s="20" t="s">
        <v>306</v>
      </c>
      <c r="G157" s="19" t="s">
        <v>215</v>
      </c>
      <c r="H157" s="18">
        <v>7568</v>
      </c>
      <c r="I157" s="5"/>
    </row>
    <row r="158" customHeight="1" spans="1:9">
      <c r="A158" s="18">
        <v>49</v>
      </c>
      <c r="B158" s="18" t="s">
        <v>282</v>
      </c>
      <c r="C158" s="19" t="s">
        <v>307</v>
      </c>
      <c r="D158" s="18">
        <v>129140008000150</v>
      </c>
      <c r="E158" s="12" t="str">
        <f t="shared" si="17"/>
        <v>=DISPIMG("ID_5D641A18CBB94CD19CB20E0B638DFE0C",1)</v>
      </c>
      <c r="F158" s="20" t="s">
        <v>308</v>
      </c>
      <c r="G158" s="19" t="s">
        <v>215</v>
      </c>
      <c r="H158" s="18">
        <v>8389</v>
      </c>
      <c r="I158" s="5"/>
    </row>
    <row r="159" customHeight="1" spans="1:9">
      <c r="A159" s="18">
        <v>50</v>
      </c>
      <c r="B159" s="18" t="s">
        <v>282</v>
      </c>
      <c r="C159" s="19" t="s">
        <v>309</v>
      </c>
      <c r="D159" s="18">
        <v>129140008000157</v>
      </c>
      <c r="E159" s="12" t="str">
        <f t="shared" ref="E159:E161" si="18">_xlfn.DISPIMG("ID_4AABF3D456E141CDBD009EED856229F3",1)</f>
        <v>=DISPIMG("ID_4AABF3D456E141CDBD009EED856229F3",1)</v>
      </c>
      <c r="F159" s="20" t="s">
        <v>310</v>
      </c>
      <c r="G159" s="19" t="s">
        <v>215</v>
      </c>
      <c r="H159" s="18">
        <v>7568</v>
      </c>
      <c r="I159" s="5"/>
    </row>
    <row r="160" customHeight="1" spans="1:9">
      <c r="A160" s="18">
        <v>51</v>
      </c>
      <c r="B160" s="18" t="s">
        <v>282</v>
      </c>
      <c r="C160" s="19" t="s">
        <v>311</v>
      </c>
      <c r="D160" s="18">
        <v>129140008000163</v>
      </c>
      <c r="E160" s="12" t="str">
        <f t="shared" si="18"/>
        <v>=DISPIMG("ID_4AABF3D456E141CDBD009EED856229F3",1)</v>
      </c>
      <c r="F160" s="20" t="s">
        <v>312</v>
      </c>
      <c r="G160" s="19" t="s">
        <v>215</v>
      </c>
      <c r="H160" s="18">
        <v>8155</v>
      </c>
      <c r="I160" s="5"/>
    </row>
    <row r="161" customHeight="1" spans="1:9">
      <c r="A161" s="18">
        <v>52</v>
      </c>
      <c r="B161" s="18" t="s">
        <v>282</v>
      </c>
      <c r="C161" s="19" t="s">
        <v>313</v>
      </c>
      <c r="D161" s="18">
        <v>129140008000164</v>
      </c>
      <c r="E161" s="12" t="str">
        <f t="shared" si="18"/>
        <v>=DISPIMG("ID_4AABF3D456E141CDBD009EED856229F3",1)</v>
      </c>
      <c r="F161" s="20" t="s">
        <v>314</v>
      </c>
      <c r="G161" s="19" t="s">
        <v>215</v>
      </c>
      <c r="H161" s="18">
        <v>9152</v>
      </c>
      <c r="I161" s="5"/>
    </row>
    <row r="162" customHeight="1" spans="1:9">
      <c r="A162" s="18">
        <v>53</v>
      </c>
      <c r="B162" s="18" t="s">
        <v>282</v>
      </c>
      <c r="C162" s="19" t="s">
        <v>315</v>
      </c>
      <c r="D162" s="18">
        <v>129140008000165</v>
      </c>
      <c r="E162" s="12" t="str">
        <f t="shared" ref="E162:E164" si="19">_xlfn.DISPIMG("ID_44EDBD64F26A46959F223B2F35398D46",1)</f>
        <v>=DISPIMG("ID_44EDBD64F26A46959F223B2F35398D46",1)</v>
      </c>
      <c r="F162" s="20" t="s">
        <v>316</v>
      </c>
      <c r="G162" s="19" t="s">
        <v>215</v>
      </c>
      <c r="H162" s="18">
        <v>8096</v>
      </c>
      <c r="I162" s="5"/>
    </row>
    <row r="163" customHeight="1" spans="1:9">
      <c r="A163" s="18">
        <v>54</v>
      </c>
      <c r="B163" s="18" t="s">
        <v>282</v>
      </c>
      <c r="C163" s="19" t="s">
        <v>317</v>
      </c>
      <c r="D163" s="18">
        <v>129140008000166</v>
      </c>
      <c r="E163" s="12" t="str">
        <f t="shared" si="19"/>
        <v>=DISPIMG("ID_44EDBD64F26A46959F223B2F35398D46",1)</v>
      </c>
      <c r="F163" s="20" t="s">
        <v>318</v>
      </c>
      <c r="G163" s="19" t="s">
        <v>215</v>
      </c>
      <c r="H163" s="18">
        <v>8683</v>
      </c>
      <c r="I163" s="5"/>
    </row>
    <row r="164" customHeight="1" spans="1:9">
      <c r="A164" s="18">
        <v>55</v>
      </c>
      <c r="B164" s="18" t="s">
        <v>282</v>
      </c>
      <c r="C164" s="19" t="s">
        <v>319</v>
      </c>
      <c r="D164" s="18">
        <v>129140008000151</v>
      </c>
      <c r="E164" s="12" t="str">
        <f t="shared" si="19"/>
        <v>=DISPIMG("ID_44EDBD64F26A46959F223B2F35398D46",1)</v>
      </c>
      <c r="F164" s="20" t="s">
        <v>320</v>
      </c>
      <c r="G164" s="19" t="s">
        <v>215</v>
      </c>
      <c r="H164" s="18">
        <v>9680</v>
      </c>
      <c r="I164" s="5"/>
    </row>
    <row r="165" customHeight="1" spans="1:9">
      <c r="A165" s="18">
        <v>56</v>
      </c>
      <c r="B165" s="18" t="s">
        <v>282</v>
      </c>
      <c r="C165" s="19" t="s">
        <v>321</v>
      </c>
      <c r="D165" s="18">
        <v>129140008000167</v>
      </c>
      <c r="E165" s="12" t="str">
        <f t="shared" ref="E165:E167" si="20">_xlfn.DISPIMG("ID_52C6806D1CE54BDEA33205B8B026B9A8",1)</f>
        <v>=DISPIMG("ID_52C6806D1CE54BDEA33205B8B026B9A8",1)</v>
      </c>
      <c r="F165" s="20" t="s">
        <v>322</v>
      </c>
      <c r="G165" s="19" t="s">
        <v>215</v>
      </c>
      <c r="H165" s="18">
        <v>6154</v>
      </c>
      <c r="I165" s="5"/>
    </row>
    <row r="166" customHeight="1" spans="1:9">
      <c r="A166" s="18">
        <v>57</v>
      </c>
      <c r="B166" s="18" t="s">
        <v>282</v>
      </c>
      <c r="C166" s="19" t="s">
        <v>323</v>
      </c>
      <c r="D166" s="18">
        <v>129140008000168</v>
      </c>
      <c r="E166" s="12" t="str">
        <f t="shared" si="20"/>
        <v>=DISPIMG("ID_52C6806D1CE54BDEA33205B8B026B9A8",1)</v>
      </c>
      <c r="F166" s="20" t="s">
        <v>324</v>
      </c>
      <c r="G166" s="19" t="s">
        <v>215</v>
      </c>
      <c r="H166" s="18">
        <v>6395</v>
      </c>
      <c r="I166" s="5"/>
    </row>
    <row r="167" customHeight="1" spans="1:9">
      <c r="A167" s="18">
        <v>58</v>
      </c>
      <c r="B167" s="18" t="s">
        <v>282</v>
      </c>
      <c r="C167" s="19" t="s">
        <v>325</v>
      </c>
      <c r="D167" s="18">
        <v>129140008000152</v>
      </c>
      <c r="E167" s="12" t="str">
        <f t="shared" si="20"/>
        <v>=DISPIMG("ID_52C6806D1CE54BDEA33205B8B026B9A8",1)</v>
      </c>
      <c r="F167" s="20" t="s">
        <v>326</v>
      </c>
      <c r="G167" s="19" t="s">
        <v>215</v>
      </c>
      <c r="H167" s="18">
        <v>6981</v>
      </c>
      <c r="I167" s="5"/>
    </row>
    <row r="168" customHeight="1" spans="1:9">
      <c r="A168" s="18">
        <v>59</v>
      </c>
      <c r="B168" s="18" t="s">
        <v>282</v>
      </c>
      <c r="C168" s="19" t="s">
        <v>327</v>
      </c>
      <c r="D168" s="18">
        <v>129140008000169</v>
      </c>
      <c r="E168" s="5" t="str">
        <f>_xlfn.DISPIMG("ID_5EA014DCC97749C4950A687E160070CB",1)</f>
        <v>=DISPIMG("ID_5EA014DCC97749C4950A687E160070CB",1)</v>
      </c>
      <c r="F168" s="20" t="s">
        <v>328</v>
      </c>
      <c r="G168" s="19" t="s">
        <v>215</v>
      </c>
      <c r="H168" s="18">
        <v>7275</v>
      </c>
      <c r="I168" s="5"/>
    </row>
    <row r="169" customHeight="1" spans="1:9">
      <c r="A169" s="18">
        <v>60</v>
      </c>
      <c r="B169" s="18" t="s">
        <v>282</v>
      </c>
      <c r="C169" s="19" t="s">
        <v>329</v>
      </c>
      <c r="D169" s="18">
        <v>129140008000170</v>
      </c>
      <c r="E169" s="5" t="str">
        <f>_xlfn.DISPIMG("ID_C3EF6857CA364EA59A316B976203076D",1)</f>
        <v>=DISPIMG("ID_C3EF6857CA364EA59A316B976203076D",1)</v>
      </c>
      <c r="F169" s="20" t="s">
        <v>330</v>
      </c>
      <c r="G169" s="19" t="s">
        <v>215</v>
      </c>
      <c r="H169" s="18">
        <v>7275</v>
      </c>
      <c r="I169" s="5"/>
    </row>
    <row r="170" customHeight="1" spans="1:9">
      <c r="A170" s="18">
        <v>61</v>
      </c>
      <c r="B170" s="18" t="s">
        <v>282</v>
      </c>
      <c r="C170" s="19" t="s">
        <v>331</v>
      </c>
      <c r="D170" s="18">
        <v>129140008000155</v>
      </c>
      <c r="E170" s="5" t="str">
        <f>_xlfn.DISPIMG("ID_538A515BA0154CCE89B4515F5AA8D6B6",1)</f>
        <v>=DISPIMG("ID_538A515BA0154CCE89B4515F5AA8D6B6",1)</v>
      </c>
      <c r="F170" s="20" t="s">
        <v>332</v>
      </c>
      <c r="G170" s="19" t="s">
        <v>215</v>
      </c>
      <c r="H170" s="18">
        <v>8445</v>
      </c>
      <c r="I170" s="5"/>
    </row>
    <row r="171" customHeight="1" spans="1:9">
      <c r="A171" s="18">
        <v>62</v>
      </c>
      <c r="B171" s="18" t="s">
        <v>282</v>
      </c>
      <c r="C171" s="19" t="s">
        <v>333</v>
      </c>
      <c r="D171" s="18">
        <v>129140008000153</v>
      </c>
      <c r="E171" s="5" t="str">
        <f>_xlfn.DISPIMG("ID_AA8827E55F514DC586DC7D63307ED703",1)</f>
        <v>=DISPIMG("ID_AA8827E55F514DC586DC7D63307ED703",1)</v>
      </c>
      <c r="F171" s="20" t="s">
        <v>334</v>
      </c>
      <c r="G171" s="19" t="s">
        <v>215</v>
      </c>
      <c r="H171" s="18">
        <v>2875</v>
      </c>
      <c r="I171" s="5"/>
    </row>
    <row r="172" customHeight="1" spans="1:9">
      <c r="A172" s="18">
        <v>63</v>
      </c>
      <c r="B172" s="18" t="s">
        <v>282</v>
      </c>
      <c r="C172" s="19" t="s">
        <v>335</v>
      </c>
      <c r="D172" s="18">
        <v>129140008000154</v>
      </c>
      <c r="E172" s="5" t="str">
        <f>_xlfn.DISPIMG("ID_46F24DE1CE734F0EBCF3ADEB46C29961",1)</f>
        <v>=DISPIMG("ID_46F24DE1CE734F0EBCF3ADEB46C29961",1)</v>
      </c>
      <c r="F172" s="20" t="s">
        <v>336</v>
      </c>
      <c r="G172" s="19" t="s">
        <v>215</v>
      </c>
      <c r="H172" s="18">
        <v>5221</v>
      </c>
      <c r="I172" s="5"/>
    </row>
    <row r="173" customHeight="1" spans="1:9">
      <c r="A173" s="18">
        <v>64</v>
      </c>
      <c r="B173" s="18" t="s">
        <v>337</v>
      </c>
      <c r="C173" s="19" t="s">
        <v>338</v>
      </c>
      <c r="D173" s="18">
        <v>129140008000051</v>
      </c>
      <c r="E173" s="12" t="str">
        <f t="shared" ref="E173:E176" si="21">_xlfn.DISPIMG("ID_09E3256831614F5790C025E2A437979A",1)</f>
        <v>=DISPIMG("ID_09E3256831614F5790C025E2A437979A",1)</v>
      </c>
      <c r="F173" s="20" t="s">
        <v>339</v>
      </c>
      <c r="G173" s="19" t="s">
        <v>215</v>
      </c>
      <c r="H173" s="18">
        <v>2621</v>
      </c>
      <c r="I173" s="5"/>
    </row>
    <row r="174" customHeight="1" spans="1:9">
      <c r="A174" s="18">
        <v>65</v>
      </c>
      <c r="B174" s="18" t="s">
        <v>337</v>
      </c>
      <c r="C174" s="19" t="s">
        <v>340</v>
      </c>
      <c r="D174" s="18">
        <v>129140008000052</v>
      </c>
      <c r="E174" s="12" t="str">
        <f t="shared" si="21"/>
        <v>=DISPIMG("ID_09E3256831614F5790C025E2A437979A",1)</v>
      </c>
      <c r="F174" s="20" t="s">
        <v>341</v>
      </c>
      <c r="G174" s="19" t="s">
        <v>215</v>
      </c>
      <c r="H174" s="18">
        <v>2791</v>
      </c>
      <c r="I174" s="5"/>
    </row>
    <row r="175" customHeight="1" spans="1:9">
      <c r="A175" s="18">
        <v>66</v>
      </c>
      <c r="B175" s="18" t="s">
        <v>337</v>
      </c>
      <c r="C175" s="19" t="s">
        <v>342</v>
      </c>
      <c r="D175" s="18">
        <v>129140008000053</v>
      </c>
      <c r="E175" s="12" t="str">
        <f t="shared" si="21"/>
        <v>=DISPIMG("ID_09E3256831614F5790C025E2A437979A",1)</v>
      </c>
      <c r="F175" s="20" t="s">
        <v>343</v>
      </c>
      <c r="G175" s="19" t="s">
        <v>215</v>
      </c>
      <c r="H175" s="18">
        <v>3094</v>
      </c>
      <c r="I175" s="5"/>
    </row>
    <row r="176" customHeight="1" spans="1:9">
      <c r="A176" s="18">
        <v>67</v>
      </c>
      <c r="B176" s="18" t="s">
        <v>337</v>
      </c>
      <c r="C176" s="19" t="s">
        <v>344</v>
      </c>
      <c r="D176" s="18">
        <v>129140008000054</v>
      </c>
      <c r="E176" s="12" t="str">
        <f t="shared" si="21"/>
        <v>=DISPIMG("ID_09E3256831614F5790C025E2A437979A",1)</v>
      </c>
      <c r="F176" s="20" t="s">
        <v>345</v>
      </c>
      <c r="G176" s="19" t="s">
        <v>215</v>
      </c>
      <c r="H176" s="18">
        <v>3467</v>
      </c>
      <c r="I176" s="5"/>
    </row>
    <row r="177" customHeight="1" spans="1:9">
      <c r="A177" s="18">
        <v>68</v>
      </c>
      <c r="B177" s="18" t="s">
        <v>337</v>
      </c>
      <c r="C177" s="19" t="s">
        <v>346</v>
      </c>
      <c r="D177" s="18">
        <v>129140008000055</v>
      </c>
      <c r="E177" s="12" t="str">
        <f t="shared" ref="E177:E180" si="22">_xlfn.DISPIMG("ID_6CDA8C4498C44BEE9D640E7AA189CE32",1)</f>
        <v>=DISPIMG("ID_6CDA8C4498C44BEE9D640E7AA189CE32",1)</v>
      </c>
      <c r="F177" s="20" t="s">
        <v>339</v>
      </c>
      <c r="G177" s="19" t="s">
        <v>215</v>
      </c>
      <c r="H177" s="18">
        <v>2121</v>
      </c>
      <c r="I177" s="5"/>
    </row>
    <row r="178" customHeight="1" spans="1:9">
      <c r="A178" s="18">
        <v>69</v>
      </c>
      <c r="B178" s="18" t="s">
        <v>337</v>
      </c>
      <c r="C178" s="19" t="s">
        <v>347</v>
      </c>
      <c r="D178" s="18">
        <v>129140008000056</v>
      </c>
      <c r="E178" s="12" t="str">
        <f t="shared" si="22"/>
        <v>=DISPIMG("ID_6CDA8C4498C44BEE9D640E7AA189CE32",1)</v>
      </c>
      <c r="F178" s="20" t="s">
        <v>341</v>
      </c>
      <c r="G178" s="19" t="s">
        <v>215</v>
      </c>
      <c r="H178" s="18">
        <v>2301</v>
      </c>
      <c r="I178" s="5"/>
    </row>
    <row r="179" customHeight="1" spans="1:9">
      <c r="A179" s="18">
        <v>70</v>
      </c>
      <c r="B179" s="18" t="s">
        <v>337</v>
      </c>
      <c r="C179" s="19" t="s">
        <v>348</v>
      </c>
      <c r="D179" s="18">
        <v>129140008000057</v>
      </c>
      <c r="E179" s="12" t="str">
        <f t="shared" si="22"/>
        <v>=DISPIMG("ID_6CDA8C4498C44BEE9D640E7AA189CE32",1)</v>
      </c>
      <c r="F179" s="20" t="s">
        <v>343</v>
      </c>
      <c r="G179" s="19" t="s">
        <v>215</v>
      </c>
      <c r="H179" s="18">
        <v>2448</v>
      </c>
      <c r="I179" s="5"/>
    </row>
    <row r="180" customHeight="1" spans="1:9">
      <c r="A180" s="18">
        <v>71</v>
      </c>
      <c r="B180" s="18" t="s">
        <v>337</v>
      </c>
      <c r="C180" s="19" t="s">
        <v>349</v>
      </c>
      <c r="D180" s="18">
        <v>129140008000058</v>
      </c>
      <c r="E180" s="12" t="str">
        <f t="shared" si="22"/>
        <v>=DISPIMG("ID_6CDA8C4498C44BEE9D640E7AA189CE32",1)</v>
      </c>
      <c r="F180" s="20" t="s">
        <v>345</v>
      </c>
      <c r="G180" s="19" t="s">
        <v>215</v>
      </c>
      <c r="H180" s="18">
        <v>2614</v>
      </c>
      <c r="I180" s="5"/>
    </row>
    <row r="181" customHeight="1" spans="1:9">
      <c r="A181" s="18">
        <v>72</v>
      </c>
      <c r="B181" s="18" t="s">
        <v>337</v>
      </c>
      <c r="C181" s="19" t="s">
        <v>350</v>
      </c>
      <c r="D181" s="18">
        <v>129140008000059</v>
      </c>
      <c r="E181" s="5" t="str">
        <f>_xlfn.DISPIMG("ID_7F80232FF69D4ECB940D178C23413C10",1)</f>
        <v>=DISPIMG("ID_7F80232FF69D4ECB940D178C23413C10",1)</v>
      </c>
      <c r="F181" s="20" t="s">
        <v>351</v>
      </c>
      <c r="G181" s="19" t="s">
        <v>215</v>
      </c>
      <c r="H181" s="18">
        <v>1439</v>
      </c>
      <c r="I181" s="5"/>
    </row>
    <row r="182" customHeight="1" spans="1:9">
      <c r="A182" s="18">
        <v>73</v>
      </c>
      <c r="B182" s="18" t="s">
        <v>337</v>
      </c>
      <c r="C182" s="19" t="s">
        <v>352</v>
      </c>
      <c r="D182" s="18">
        <v>129140008000060</v>
      </c>
      <c r="E182" s="5" t="str">
        <f>_xlfn.DISPIMG("ID_3F822D9EEE6E4834975B810D5E36D999",1)</f>
        <v>=DISPIMG("ID_3F822D9EEE6E4834975B810D5E36D999",1)</v>
      </c>
      <c r="F182" s="20" t="s">
        <v>353</v>
      </c>
      <c r="G182" s="19" t="s">
        <v>215</v>
      </c>
      <c r="H182" s="18">
        <v>1678</v>
      </c>
      <c r="I182" s="5"/>
    </row>
    <row r="183" customHeight="1" spans="1:9">
      <c r="A183" s="18">
        <v>74</v>
      </c>
      <c r="B183" s="18" t="s">
        <v>337</v>
      </c>
      <c r="C183" s="19" t="s">
        <v>354</v>
      </c>
      <c r="D183" s="18">
        <v>129140008000061</v>
      </c>
      <c r="E183" s="5" t="str">
        <f>_xlfn.DISPIMG("ID_48DAAFF62C1448DAB4B1058887594FFA",1)</f>
        <v>=DISPIMG("ID_48DAAFF62C1448DAB4B1058887594FFA",1)</v>
      </c>
      <c r="F183" s="20" t="s">
        <v>355</v>
      </c>
      <c r="G183" s="19" t="s">
        <v>215</v>
      </c>
      <c r="H183" s="18">
        <v>2498</v>
      </c>
      <c r="I183" s="5"/>
    </row>
    <row r="184" customHeight="1" spans="1:9">
      <c r="A184" s="18">
        <v>75</v>
      </c>
      <c r="B184" s="18" t="s">
        <v>337</v>
      </c>
      <c r="C184" s="19" t="s">
        <v>356</v>
      </c>
      <c r="D184" s="18">
        <v>129140008000062</v>
      </c>
      <c r="E184" s="5"/>
      <c r="F184" s="20" t="s">
        <v>357</v>
      </c>
      <c r="G184" s="19" t="s">
        <v>215</v>
      </c>
      <c r="H184" s="18">
        <v>2294</v>
      </c>
      <c r="I184" s="5"/>
    </row>
    <row r="185" customHeight="1" spans="1:9">
      <c r="A185" s="18">
        <v>76</v>
      </c>
      <c r="B185" s="18" t="s">
        <v>337</v>
      </c>
      <c r="C185" s="19" t="s">
        <v>358</v>
      </c>
      <c r="D185" s="18">
        <v>129140008000063</v>
      </c>
      <c r="E185" s="5" t="str">
        <f>_xlfn.DISPIMG("ID_373BC3A13C9F4FD1A8B059B8E76667E0",1)</f>
        <v>=DISPIMG("ID_373BC3A13C9F4FD1A8B059B8E76667E0",1)</v>
      </c>
      <c r="F185" s="20" t="s">
        <v>359</v>
      </c>
      <c r="G185" s="19" t="s">
        <v>215</v>
      </c>
      <c r="H185" s="18">
        <v>1931</v>
      </c>
      <c r="I185" s="5"/>
    </row>
    <row r="186" customHeight="1" spans="1:9">
      <c r="A186" s="18">
        <v>77</v>
      </c>
      <c r="B186" s="18" t="s">
        <v>337</v>
      </c>
      <c r="C186" s="19" t="s">
        <v>360</v>
      </c>
      <c r="D186" s="18">
        <v>129140008000065</v>
      </c>
      <c r="E186" s="5" t="str">
        <f>_xlfn.DISPIMG("ID_5C50A3A762D64CD095810E37FEBBDD6E",1)</f>
        <v>=DISPIMG("ID_5C50A3A762D64CD095810E37FEBBDD6E",1)</v>
      </c>
      <c r="F186" s="20" t="s">
        <v>361</v>
      </c>
      <c r="G186" s="19" t="s">
        <v>215</v>
      </c>
      <c r="H186" s="18">
        <v>2564</v>
      </c>
      <c r="I186" s="5"/>
    </row>
    <row r="187" customHeight="1" spans="1:9">
      <c r="A187" s="18">
        <v>78</v>
      </c>
      <c r="B187" s="18" t="s">
        <v>337</v>
      </c>
      <c r="C187" s="19" t="s">
        <v>362</v>
      </c>
      <c r="D187" s="18">
        <v>129140008000066</v>
      </c>
      <c r="E187" s="12" t="str">
        <f>_xlfn.DISPIMG("ID_1A8E648925BB4CBDA013EA920B36DC80",1)</f>
        <v>=DISPIMG("ID_1A8E648925BB4CBDA013EA920B36DC80",1)</v>
      </c>
      <c r="F187" s="20" t="s">
        <v>363</v>
      </c>
      <c r="G187" s="19" t="s">
        <v>215</v>
      </c>
      <c r="H187" s="18">
        <v>15218</v>
      </c>
      <c r="I187" s="5"/>
    </row>
    <row r="188" customHeight="1" spans="1:9">
      <c r="A188" s="18">
        <v>79</v>
      </c>
      <c r="B188" s="18" t="s">
        <v>337</v>
      </c>
      <c r="C188" s="19" t="s">
        <v>364</v>
      </c>
      <c r="D188" s="18">
        <v>129140008000067</v>
      </c>
      <c r="E188" s="12" t="str">
        <f>_xlfn.DISPIMG("ID_1A8E648925BB4CBDA013EA920B36DC80",1)</f>
        <v>=DISPIMG("ID_1A8E648925BB4CBDA013EA920B36DC80",1)</v>
      </c>
      <c r="F188" s="20" t="s">
        <v>365</v>
      </c>
      <c r="G188" s="19" t="s">
        <v>215</v>
      </c>
      <c r="H188" s="18">
        <v>19434</v>
      </c>
      <c r="I188" s="5"/>
    </row>
    <row r="189" customHeight="1" spans="1:9">
      <c r="A189" s="18">
        <v>80</v>
      </c>
      <c r="B189" s="18" t="s">
        <v>337</v>
      </c>
      <c r="C189" s="19" t="s">
        <v>366</v>
      </c>
      <c r="D189" s="18">
        <v>129140008000068</v>
      </c>
      <c r="E189" s="12" t="str">
        <f>_xlfn.DISPIMG("ID_7D9152FFB8EB43AC826965B45E4026B9",1)</f>
        <v>=DISPIMG("ID_7D9152FFB8EB43AC826965B45E4026B9",1)</v>
      </c>
      <c r="F189" s="20" t="s">
        <v>367</v>
      </c>
      <c r="G189" s="19" t="s">
        <v>215</v>
      </c>
      <c r="H189" s="18">
        <v>15218</v>
      </c>
      <c r="I189" s="5"/>
    </row>
    <row r="190" customHeight="1" spans="1:9">
      <c r="A190" s="18">
        <v>81</v>
      </c>
      <c r="B190" s="18" t="s">
        <v>337</v>
      </c>
      <c r="C190" s="19" t="s">
        <v>368</v>
      </c>
      <c r="D190" s="18">
        <v>129140008000069</v>
      </c>
      <c r="E190" s="12" t="str">
        <f>_xlfn.DISPIMG("ID_7D9152FFB8EB43AC826965B45E4026B9",1)</f>
        <v>=DISPIMG("ID_7D9152FFB8EB43AC826965B45E4026B9",1)</v>
      </c>
      <c r="F190" s="20" t="s">
        <v>369</v>
      </c>
      <c r="G190" s="19" t="s">
        <v>215</v>
      </c>
      <c r="H190" s="18">
        <v>19434</v>
      </c>
      <c r="I190" s="5"/>
    </row>
    <row r="191" customHeight="1" spans="1:9">
      <c r="A191" s="18">
        <v>82</v>
      </c>
      <c r="B191" s="18" t="s">
        <v>337</v>
      </c>
      <c r="C191" s="19" t="s">
        <v>370</v>
      </c>
      <c r="D191" s="18">
        <v>129140008000076</v>
      </c>
      <c r="E191" s="12" t="str">
        <f>_xlfn.DISPIMG("ID_4045773C092C400C950AB0B0429796D1",1)</f>
        <v>=DISPIMG("ID_4045773C092C400C950AB0B0429796D1",1)</v>
      </c>
      <c r="F191" s="20" t="s">
        <v>371</v>
      </c>
      <c r="G191" s="19" t="s">
        <v>215</v>
      </c>
      <c r="H191" s="18">
        <v>32481</v>
      </c>
      <c r="I191" s="5"/>
    </row>
    <row r="192" customHeight="1" spans="1:9">
      <c r="A192" s="18">
        <v>83</v>
      </c>
      <c r="B192" s="18" t="s">
        <v>337</v>
      </c>
      <c r="C192" s="19" t="s">
        <v>372</v>
      </c>
      <c r="D192" s="18">
        <v>129140008000077</v>
      </c>
      <c r="E192" s="12" t="str">
        <f>_xlfn.DISPIMG("ID_4045773C092C400C950AB0B0429796D1",1)</f>
        <v>=DISPIMG("ID_4045773C092C400C950AB0B0429796D1",1)</v>
      </c>
      <c r="F192" s="20" t="s">
        <v>373</v>
      </c>
      <c r="G192" s="19" t="s">
        <v>215</v>
      </c>
      <c r="H192" s="18">
        <v>32924</v>
      </c>
      <c r="I192" s="5"/>
    </row>
    <row r="193" customHeight="1" spans="1:11">
      <c r="A193" s="18">
        <v>84</v>
      </c>
      <c r="B193" s="18" t="s">
        <v>337</v>
      </c>
      <c r="C193" s="19" t="s">
        <v>374</v>
      </c>
      <c r="D193" s="18">
        <v>129140008000078</v>
      </c>
      <c r="E193" s="12" t="str">
        <f>_xlfn.DISPIMG("ID_74A5B2099EC1472E920B1F1B0BE7376C",1)</f>
        <v>=DISPIMG("ID_74A5B2099EC1472E920B1F1B0BE7376C",1)</v>
      </c>
      <c r="F193" s="20" t="s">
        <v>375</v>
      </c>
      <c r="G193" s="19" t="s">
        <v>215</v>
      </c>
      <c r="H193" s="18">
        <v>24519</v>
      </c>
      <c r="I193" s="5"/>
    </row>
    <row r="194" customHeight="1" spans="1:11">
      <c r="A194" s="18">
        <v>85</v>
      </c>
      <c r="B194" s="18" t="s">
        <v>337</v>
      </c>
      <c r="C194" s="19" t="s">
        <v>376</v>
      </c>
      <c r="D194" s="18">
        <v>129140008000079</v>
      </c>
      <c r="E194" s="12" t="str">
        <f>_xlfn.DISPIMG("ID_74A5B2099EC1472E920B1F1B0BE7376C",1)</f>
        <v>=DISPIMG("ID_74A5B2099EC1472E920B1F1B0BE7376C",1)</v>
      </c>
      <c r="F194" s="20" t="s">
        <v>377</v>
      </c>
      <c r="G194" s="19" t="s">
        <v>215</v>
      </c>
      <c r="H194" s="18">
        <v>26474</v>
      </c>
      <c r="I194" s="5"/>
    </row>
    <row r="195" customHeight="1" spans="1:11">
      <c r="A195" s="18">
        <v>86</v>
      </c>
      <c r="B195" s="18" t="s">
        <v>337</v>
      </c>
      <c r="C195" s="19" t="s">
        <v>378</v>
      </c>
      <c r="D195" s="18">
        <v>129140008000080</v>
      </c>
      <c r="E195" s="5" t="str">
        <f>_xlfn.DISPIMG("ID_4ADD7325302E41A383D1BA36B1445EFB",1)</f>
        <v>=DISPIMG("ID_4ADD7325302E41A383D1BA36B1445EFB",1)</v>
      </c>
      <c r="F195" s="20" t="s">
        <v>379</v>
      </c>
      <c r="G195" s="19" t="s">
        <v>215</v>
      </c>
      <c r="H195" s="18">
        <v>13803</v>
      </c>
      <c r="I195" s="5"/>
    </row>
    <row r="196" customHeight="1" spans="1:11">
      <c r="A196" s="18">
        <v>87</v>
      </c>
      <c r="B196" s="18" t="s">
        <v>337</v>
      </c>
      <c r="C196" s="19" t="s">
        <v>380</v>
      </c>
      <c r="D196" s="18">
        <v>129140008000081</v>
      </c>
      <c r="E196" s="5" t="str">
        <f>_xlfn.DISPIMG("ID_0FBEC9559A224E01BA35CF6CD6371317",1)</f>
        <v>=DISPIMG("ID_0FBEC9559A224E01BA35CF6CD6371317",1)</v>
      </c>
      <c r="F196" s="20" t="s">
        <v>381</v>
      </c>
      <c r="G196" s="19" t="s">
        <v>215</v>
      </c>
      <c r="H196" s="18">
        <v>48841</v>
      </c>
      <c r="I196" s="5"/>
    </row>
    <row r="197" customHeight="1" spans="1:11">
      <c r="A197" s="18">
        <v>88</v>
      </c>
      <c r="B197" s="18" t="s">
        <v>337</v>
      </c>
      <c r="C197" s="19" t="s">
        <v>382</v>
      </c>
      <c r="D197" s="18">
        <v>129140008000082</v>
      </c>
      <c r="E197" s="12" t="str">
        <f t="shared" ref="E197:E200" si="23">_xlfn.DISPIMG("ID_D5A5F9C76AAE419FB9B17CFBBDC58474",1)</f>
        <v>=DISPIMG("ID_D5A5F9C76AAE419FB9B17CFBBDC58474",1)</v>
      </c>
      <c r="F197" s="20" t="s">
        <v>383</v>
      </c>
      <c r="G197" s="19" t="s">
        <v>215</v>
      </c>
      <c r="H197" s="18">
        <v>4715</v>
      </c>
      <c r="I197" s="5"/>
    </row>
    <row r="198" customHeight="1" spans="1:11">
      <c r="A198" s="18">
        <v>89</v>
      </c>
      <c r="B198" s="18" t="s">
        <v>337</v>
      </c>
      <c r="C198" s="19" t="s">
        <v>384</v>
      </c>
      <c r="D198" s="18">
        <v>129140008000186</v>
      </c>
      <c r="E198" s="12" t="str">
        <f t="shared" si="23"/>
        <v>=DISPIMG("ID_D5A5F9C76AAE419FB9B17CFBBDC58474",1)</v>
      </c>
      <c r="F198" s="20" t="s">
        <v>385</v>
      </c>
      <c r="G198" s="19" t="s">
        <v>215</v>
      </c>
      <c r="H198" s="18">
        <v>4875</v>
      </c>
      <c r="I198" s="5"/>
    </row>
    <row r="199" customHeight="1" spans="1:11">
      <c r="A199" s="18">
        <v>90</v>
      </c>
      <c r="B199" s="18" t="s">
        <v>337</v>
      </c>
      <c r="C199" s="19" t="s">
        <v>386</v>
      </c>
      <c r="D199" s="18">
        <v>129140008000083</v>
      </c>
      <c r="E199" s="12" t="str">
        <f t="shared" si="23"/>
        <v>=DISPIMG("ID_D5A5F9C76AAE419FB9B17CFBBDC58474",1)</v>
      </c>
      <c r="F199" s="20" t="s">
        <v>387</v>
      </c>
      <c r="G199" s="19" t="s">
        <v>215</v>
      </c>
      <c r="H199" s="18">
        <v>4938</v>
      </c>
      <c r="I199" s="5"/>
    </row>
    <row r="200" customHeight="1" spans="1:11">
      <c r="A200" s="18">
        <v>91</v>
      </c>
      <c r="B200" s="18" t="s">
        <v>337</v>
      </c>
      <c r="C200" s="19" t="s">
        <v>388</v>
      </c>
      <c r="D200" s="18">
        <v>129140008000084</v>
      </c>
      <c r="E200" s="12" t="str">
        <f t="shared" si="23"/>
        <v>=DISPIMG("ID_D5A5F9C76AAE419FB9B17CFBBDC58474",1)</v>
      </c>
      <c r="F200" s="20" t="s">
        <v>389</v>
      </c>
      <c r="G200" s="19" t="s">
        <v>215</v>
      </c>
      <c r="H200" s="18">
        <v>4972</v>
      </c>
      <c r="I200" s="5"/>
    </row>
    <row r="201" customHeight="1" spans="1:11">
      <c r="A201" s="18">
        <v>92</v>
      </c>
      <c r="B201" s="18" t="s">
        <v>337</v>
      </c>
      <c r="C201" s="19" t="s">
        <v>390</v>
      </c>
      <c r="D201" s="18">
        <v>129140008000126</v>
      </c>
      <c r="E201" s="5" t="str">
        <f>_xlfn.DISPIMG("ID_C7AC5E91B11A403488EBD5F5A245C947",1)</f>
        <v>=DISPIMG("ID_C7AC5E91B11A403488EBD5F5A245C947",1)</v>
      </c>
      <c r="F201" s="20" t="s">
        <v>391</v>
      </c>
      <c r="G201" s="19" t="s">
        <v>215</v>
      </c>
      <c r="H201" s="18">
        <v>3320</v>
      </c>
      <c r="I201" s="5"/>
    </row>
    <row r="202" customHeight="1" spans="1:11">
      <c r="A202" s="18">
        <v>93</v>
      </c>
      <c r="B202" s="18" t="s">
        <v>337</v>
      </c>
      <c r="C202" s="19" t="s">
        <v>392</v>
      </c>
      <c r="D202" s="18">
        <v>129140008000127</v>
      </c>
      <c r="E202" s="5" t="str">
        <f>_xlfn.DISPIMG("ID_6F5B17F984624638833C2E93DF26B104",1)</f>
        <v>=DISPIMG("ID_6F5B17F984624638833C2E93DF26B104",1)</v>
      </c>
      <c r="F202" s="20" t="s">
        <v>393</v>
      </c>
      <c r="G202" s="19" t="s">
        <v>215</v>
      </c>
      <c r="H202" s="18">
        <v>4249</v>
      </c>
      <c r="I202" s="5"/>
    </row>
    <row r="203" customHeight="1" spans="1:11">
      <c r="A203" s="18">
        <v>94</v>
      </c>
      <c r="B203" s="18" t="s">
        <v>337</v>
      </c>
      <c r="C203" s="19" t="s">
        <v>394</v>
      </c>
      <c r="D203" s="18">
        <v>129140008000128</v>
      </c>
      <c r="E203" s="5"/>
      <c r="F203" s="20" t="s">
        <v>395</v>
      </c>
      <c r="G203" s="19" t="s">
        <v>215</v>
      </c>
      <c r="H203" s="18">
        <v>4739</v>
      </c>
      <c r="I203" s="5"/>
    </row>
    <row r="204" customHeight="1" spans="1:11">
      <c r="A204" s="18">
        <v>95</v>
      </c>
      <c r="B204" s="18" t="s">
        <v>337</v>
      </c>
      <c r="C204" s="19" t="s">
        <v>396</v>
      </c>
      <c r="D204" s="18">
        <v>129140008000130</v>
      </c>
      <c r="E204" s="5" t="str">
        <f>_xlfn.DISPIMG("ID_4179CD0BF2AA47008F48C008058B29BB",1)</f>
        <v>=DISPIMG("ID_4179CD0BF2AA47008F48C008058B29BB",1)</v>
      </c>
      <c r="F204" s="20" t="s">
        <v>397</v>
      </c>
      <c r="G204" s="19" t="s">
        <v>215</v>
      </c>
      <c r="H204" s="18">
        <v>15208</v>
      </c>
      <c r="I204" s="5"/>
    </row>
    <row r="205" customHeight="1" spans="1:11">
      <c r="A205" s="18">
        <v>96</v>
      </c>
      <c r="B205" s="18" t="s">
        <v>337</v>
      </c>
      <c r="C205" s="19" t="s">
        <v>398</v>
      </c>
      <c r="D205" s="18">
        <v>129140008000131</v>
      </c>
      <c r="E205" s="5" t="str">
        <f>_xlfn.DISPIMG("ID_7D67A36431754B0C9A82F287C5BE0EAE",1)</f>
        <v>=DISPIMG("ID_7D67A36431754B0C9A82F287C5BE0EAE",1)</v>
      </c>
      <c r="F205" s="20" t="s">
        <v>399</v>
      </c>
      <c r="G205" s="19" t="s">
        <v>215</v>
      </c>
      <c r="H205" s="18">
        <v>15208</v>
      </c>
      <c r="I205" s="5"/>
    </row>
    <row r="206" customHeight="1" spans="1:11">
      <c r="A206" s="18">
        <v>97</v>
      </c>
      <c r="B206" s="18" t="s">
        <v>337</v>
      </c>
      <c r="C206" s="19" t="s">
        <v>400</v>
      </c>
      <c r="D206" s="18">
        <v>121140013000001</v>
      </c>
      <c r="E206" s="5" t="str">
        <f>_xlfn.DISPIMG("ID_4B933C5CA97E418AB8C604FE4732CCEA",1)</f>
        <v>=DISPIMG("ID_4B933C5CA97E418AB8C604FE4732CCEA",1)</v>
      </c>
      <c r="F206" s="20" t="s">
        <v>401</v>
      </c>
      <c r="G206" s="19" t="s">
        <v>215</v>
      </c>
      <c r="H206" s="18">
        <v>2817</v>
      </c>
      <c r="I206" s="5"/>
    </row>
    <row r="207" customHeight="1" spans="1:11">
      <c r="A207" s="11">
        <v>1</v>
      </c>
      <c r="B207" s="11" t="s">
        <v>402</v>
      </c>
      <c r="C207" s="10" t="s">
        <v>403</v>
      </c>
      <c r="D207" s="11">
        <v>129140013000001</v>
      </c>
      <c r="E207" s="5" t="str">
        <f>_xlfn.DISPIMG("ID_78C915BF1E034B58994D05D0FF50FAFA",1)</f>
        <v>=DISPIMG("ID_78C915BF1E034B58994D05D0FF50FAFA",1)</v>
      </c>
      <c r="F207" s="10" t="s">
        <v>404</v>
      </c>
      <c r="G207" s="10" t="s">
        <v>405</v>
      </c>
      <c r="H207" s="11">
        <v>59</v>
      </c>
      <c r="I207" s="5"/>
      <c r="J207" s="10" t="s">
        <v>406</v>
      </c>
      <c r="K207" s="10" t="s">
        <v>407</v>
      </c>
    </row>
    <row r="208" customHeight="1" spans="1:11">
      <c r="A208" s="11">
        <v>2</v>
      </c>
      <c r="B208" s="11" t="s">
        <v>402</v>
      </c>
      <c r="C208" s="10" t="s">
        <v>408</v>
      </c>
      <c r="D208" s="11">
        <v>129140013000002</v>
      </c>
      <c r="E208" s="5" t="str">
        <f>_xlfn.DISPIMG("ID_20DBEB8298924701BC891A62ACF051A7",1)</f>
        <v>=DISPIMG("ID_20DBEB8298924701BC891A62ACF051A7",1)</v>
      </c>
      <c r="F208" s="10" t="s">
        <v>409</v>
      </c>
      <c r="G208" s="10" t="s">
        <v>405</v>
      </c>
      <c r="H208" s="11">
        <v>73</v>
      </c>
      <c r="I208" s="5"/>
      <c r="J208" s="10" t="s">
        <v>406</v>
      </c>
      <c r="K208" s="10" t="s">
        <v>407</v>
      </c>
    </row>
    <row r="209" customHeight="1" spans="1:11">
      <c r="A209" s="11">
        <v>3</v>
      </c>
      <c r="B209" s="11" t="s">
        <v>402</v>
      </c>
      <c r="C209" s="10" t="s">
        <v>410</v>
      </c>
      <c r="D209" s="11">
        <v>129140013000003</v>
      </c>
      <c r="E209" s="5" t="str">
        <f>_xlfn.DISPIMG("ID_18C2F124A9DE4CE0A91C00762ED54DD4",1)</f>
        <v>=DISPIMG("ID_18C2F124A9DE4CE0A91C00762ED54DD4",1)</v>
      </c>
      <c r="F209" s="10" t="s">
        <v>411</v>
      </c>
      <c r="G209" s="10" t="s">
        <v>405</v>
      </c>
      <c r="H209" s="11">
        <v>220</v>
      </c>
      <c r="I209" s="5"/>
      <c r="J209" s="10" t="s">
        <v>406</v>
      </c>
      <c r="K209" s="10" t="s">
        <v>407</v>
      </c>
    </row>
    <row r="210" customHeight="1" spans="1:11">
      <c r="A210" s="11">
        <v>4</v>
      </c>
      <c r="B210" s="11" t="s">
        <v>402</v>
      </c>
      <c r="C210" s="10" t="s">
        <v>412</v>
      </c>
      <c r="D210" s="11">
        <v>129140013000004</v>
      </c>
      <c r="E210" s="5" t="str">
        <f>_xlfn.DISPIMG("ID_1B1F3E60052A4E5FB260CD3D39266763",1)</f>
        <v>=DISPIMG("ID_1B1F3E60052A4E5FB260CD3D39266763",1)</v>
      </c>
      <c r="F210" s="10" t="s">
        <v>413</v>
      </c>
      <c r="G210" s="10" t="s">
        <v>405</v>
      </c>
      <c r="H210" s="11">
        <v>235</v>
      </c>
      <c r="I210" s="5"/>
      <c r="J210" s="10" t="s">
        <v>406</v>
      </c>
      <c r="K210" s="10" t="s">
        <v>407</v>
      </c>
    </row>
    <row r="211" customHeight="1" spans="1:11">
      <c r="A211" s="11">
        <v>5</v>
      </c>
      <c r="B211" s="11" t="s">
        <v>402</v>
      </c>
      <c r="C211" s="10" t="s">
        <v>414</v>
      </c>
      <c r="D211" s="11">
        <v>129140013000005</v>
      </c>
      <c r="E211" s="5" t="str">
        <f>_xlfn.DISPIMG("ID_BB7A78293C734B709737512562F9C8C2",1)</f>
        <v>=DISPIMG("ID_BB7A78293C734B709737512562F9C8C2",1)</v>
      </c>
      <c r="F211" s="10" t="s">
        <v>415</v>
      </c>
      <c r="G211" s="10" t="s">
        <v>405</v>
      </c>
      <c r="H211" s="11">
        <v>127</v>
      </c>
      <c r="I211" s="5"/>
      <c r="J211" s="10" t="s">
        <v>406</v>
      </c>
      <c r="K211" s="10" t="s">
        <v>407</v>
      </c>
    </row>
    <row r="212" customHeight="1" spans="1:11">
      <c r="A212" s="11">
        <v>6</v>
      </c>
      <c r="B212" s="11" t="s">
        <v>402</v>
      </c>
      <c r="C212" s="10" t="s">
        <v>416</v>
      </c>
      <c r="D212" s="11">
        <v>129140013000006</v>
      </c>
      <c r="E212" s="5" t="str">
        <f>_xlfn.DISPIMG("ID_5E3950F0C3C546129C0FE91627CE88C4",1)</f>
        <v>=DISPIMG("ID_5E3950F0C3C546129C0FE91627CE88C4",1)</v>
      </c>
      <c r="F212" s="10" t="s">
        <v>417</v>
      </c>
      <c r="G212" s="10" t="s">
        <v>405</v>
      </c>
      <c r="H212" s="11">
        <v>132</v>
      </c>
      <c r="I212" s="5"/>
      <c r="J212" s="10" t="s">
        <v>406</v>
      </c>
      <c r="K212" s="10" t="s">
        <v>407</v>
      </c>
    </row>
    <row r="213" customHeight="1" spans="1:11">
      <c r="A213" s="11">
        <v>7</v>
      </c>
      <c r="B213" s="11" t="s">
        <v>402</v>
      </c>
      <c r="C213" s="10" t="s">
        <v>418</v>
      </c>
      <c r="D213" s="11">
        <v>129140013000007</v>
      </c>
      <c r="E213" s="5" t="str">
        <f>_xlfn.DISPIMG("ID_1F0587B900844232ABF689A86695639F",1)</f>
        <v>=DISPIMG("ID_1F0587B900844232ABF689A86695639F",1)</v>
      </c>
      <c r="F213" s="10" t="s">
        <v>419</v>
      </c>
      <c r="G213" s="10" t="s">
        <v>405</v>
      </c>
      <c r="H213" s="11">
        <v>479</v>
      </c>
      <c r="I213" s="5"/>
      <c r="J213" s="10" t="s">
        <v>406</v>
      </c>
      <c r="K213" s="10" t="s">
        <v>407</v>
      </c>
    </row>
    <row r="214" customHeight="1" spans="1:11">
      <c r="A214" s="11">
        <v>8</v>
      </c>
      <c r="B214" s="11" t="s">
        <v>402</v>
      </c>
      <c r="C214" s="10" t="s">
        <v>420</v>
      </c>
      <c r="D214" s="11">
        <v>129140013000008</v>
      </c>
      <c r="E214" s="5" t="str">
        <f>_xlfn.DISPIMG("ID_8AC316060F654FA19D68B08771D955C3",1)</f>
        <v>=DISPIMG("ID_8AC316060F654FA19D68B08771D955C3",1)</v>
      </c>
      <c r="F214" s="10" t="s">
        <v>421</v>
      </c>
      <c r="G214" s="10" t="s">
        <v>405</v>
      </c>
      <c r="H214" s="11">
        <v>381</v>
      </c>
      <c r="I214" s="5"/>
      <c r="J214" s="10" t="s">
        <v>406</v>
      </c>
      <c r="K214" s="10" t="s">
        <v>407</v>
      </c>
    </row>
    <row r="215" customHeight="1" spans="1:11">
      <c r="A215" s="11">
        <v>9</v>
      </c>
      <c r="B215" s="11" t="s">
        <v>422</v>
      </c>
      <c r="C215" s="10" t="s">
        <v>423</v>
      </c>
      <c r="D215" s="11">
        <v>129140013000012</v>
      </c>
      <c r="E215" s="5" t="str">
        <f>_xlfn.DISPIMG("ID_618CC6698E3945BF816D22445FFE2231",1)</f>
        <v>=DISPIMG("ID_618CC6698E3945BF816D22445FFE2231",1)</v>
      </c>
      <c r="F215" s="19" t="s">
        <v>424</v>
      </c>
      <c r="G215" s="10" t="s">
        <v>405</v>
      </c>
      <c r="H215" s="11">
        <v>1222</v>
      </c>
      <c r="I215" s="5"/>
      <c r="J215" s="10" t="s">
        <v>425</v>
      </c>
      <c r="K215" s="10" t="s">
        <v>426</v>
      </c>
    </row>
    <row r="216" customHeight="1" spans="1:11">
      <c r="A216" s="11">
        <v>10</v>
      </c>
      <c r="B216" s="11" t="s">
        <v>422</v>
      </c>
      <c r="C216" s="10" t="s">
        <v>427</v>
      </c>
      <c r="D216" s="11">
        <v>129140013000013</v>
      </c>
      <c r="E216" s="5" t="str">
        <f>_xlfn.DISPIMG("ID_7C9900276D7C4420B39DED57EA88D192",1)</f>
        <v>=DISPIMG("ID_7C9900276D7C4420B39DED57EA88D192",1)</v>
      </c>
      <c r="F216" s="19" t="s">
        <v>428</v>
      </c>
      <c r="G216" s="10" t="s">
        <v>429</v>
      </c>
      <c r="H216" s="11">
        <v>122</v>
      </c>
      <c r="I216" s="5"/>
      <c r="J216" s="10" t="s">
        <v>425</v>
      </c>
      <c r="K216" s="10" t="s">
        <v>407</v>
      </c>
    </row>
    <row r="217" customHeight="1" spans="1:11">
      <c r="A217" s="11">
        <v>11</v>
      </c>
      <c r="B217" s="11" t="s">
        <v>422</v>
      </c>
      <c r="C217" s="10" t="s">
        <v>430</v>
      </c>
      <c r="D217" s="11">
        <v>129140013000014</v>
      </c>
      <c r="E217" s="5" t="str">
        <f>_xlfn.DISPIMG("ID_0F27A778405547DE99ECD344583FEF6B",1)</f>
        <v>=DISPIMG("ID_0F27A778405547DE99ECD344583FEF6B",1)</v>
      </c>
      <c r="F217" s="19" t="s">
        <v>431</v>
      </c>
      <c r="G217" s="10" t="s">
        <v>429</v>
      </c>
      <c r="H217" s="11">
        <v>122</v>
      </c>
      <c r="I217" s="5"/>
      <c r="J217" s="10" t="s">
        <v>425</v>
      </c>
      <c r="K217" s="10" t="s">
        <v>407</v>
      </c>
    </row>
    <row r="218" customHeight="1" spans="1:11">
      <c r="A218" s="11">
        <v>12</v>
      </c>
      <c r="B218" s="11" t="s">
        <v>422</v>
      </c>
      <c r="C218" s="10" t="s">
        <v>432</v>
      </c>
      <c r="D218" s="11">
        <v>129140013000015</v>
      </c>
      <c r="E218" s="5" t="str">
        <f>_xlfn.DISPIMG("ID_1478DA8C0F374EAB8553B67400AADA1F",1)</f>
        <v>=DISPIMG("ID_1478DA8C0F374EAB8553B67400AADA1F",1)</v>
      </c>
      <c r="F218" s="19" t="s">
        <v>433</v>
      </c>
      <c r="G218" s="10" t="s">
        <v>429</v>
      </c>
      <c r="H218" s="11">
        <v>71</v>
      </c>
      <c r="I218" s="5"/>
      <c r="J218" s="10" t="s">
        <v>434</v>
      </c>
      <c r="K218" s="10" t="s">
        <v>435</v>
      </c>
    </row>
    <row r="219" customHeight="1" spans="1:11">
      <c r="A219" s="11">
        <v>13</v>
      </c>
      <c r="B219" s="11" t="s">
        <v>422</v>
      </c>
      <c r="C219" s="10" t="s">
        <v>436</v>
      </c>
      <c r="D219" s="11">
        <v>129140013000016</v>
      </c>
      <c r="E219" s="5" t="str">
        <f>_xlfn.DISPIMG("ID_0B327D17346845309E184E83CEE16305",1)</f>
        <v>=DISPIMG("ID_0B327D17346845309E184E83CEE16305",1)</v>
      </c>
      <c r="F219" s="19" t="s">
        <v>437</v>
      </c>
      <c r="G219" s="10" t="s">
        <v>429</v>
      </c>
      <c r="H219" s="11">
        <v>98</v>
      </c>
      <c r="I219" s="5"/>
      <c r="J219" s="10" t="s">
        <v>434</v>
      </c>
      <c r="K219" s="10" t="s">
        <v>435</v>
      </c>
    </row>
    <row r="220" customHeight="1" spans="1:11">
      <c r="A220" s="11">
        <v>14</v>
      </c>
      <c r="B220" s="11" t="s">
        <v>422</v>
      </c>
      <c r="C220" s="10" t="s">
        <v>438</v>
      </c>
      <c r="D220" s="11">
        <v>129140013000017</v>
      </c>
      <c r="E220" s="5" t="str">
        <f>_xlfn.DISPIMG("ID_15002B610A76413D9F9D877B36B57081",1)</f>
        <v>=DISPIMG("ID_15002B610A76413D9F9D877B36B57081",1)</v>
      </c>
      <c r="F220" s="19" t="s">
        <v>439</v>
      </c>
      <c r="G220" s="10" t="s">
        <v>429</v>
      </c>
      <c r="H220" s="11">
        <v>71</v>
      </c>
      <c r="I220" s="5"/>
      <c r="J220" s="10" t="s">
        <v>434</v>
      </c>
      <c r="K220" s="10" t="s">
        <v>435</v>
      </c>
    </row>
    <row r="221" customHeight="1" spans="1:11">
      <c r="A221" s="11">
        <v>15</v>
      </c>
      <c r="B221" s="11" t="s">
        <v>422</v>
      </c>
      <c r="C221" s="10" t="s">
        <v>440</v>
      </c>
      <c r="D221" s="11">
        <v>129140013000018</v>
      </c>
      <c r="E221" s="5" t="str">
        <f>_xlfn.DISPIMG("ID_A8E1B86C7F404C7EA2AAAF8D9BE7A105",1)</f>
        <v>=DISPIMG("ID_A8E1B86C7F404C7EA2AAAF8D9BE7A105",1)</v>
      </c>
      <c r="F221" s="19" t="s">
        <v>441</v>
      </c>
      <c r="G221" s="10" t="s">
        <v>405</v>
      </c>
      <c r="H221" s="11">
        <v>1271</v>
      </c>
      <c r="I221" s="5"/>
      <c r="J221" s="10" t="s">
        <v>425</v>
      </c>
      <c r="K221" s="10" t="s">
        <v>426</v>
      </c>
    </row>
    <row r="222" customHeight="1" spans="1:11">
      <c r="A222" s="11">
        <v>16</v>
      </c>
      <c r="B222" s="11" t="s">
        <v>422</v>
      </c>
      <c r="C222" s="10" t="s">
        <v>442</v>
      </c>
      <c r="D222" s="11">
        <v>129140013000019</v>
      </c>
      <c r="E222" s="5" t="str">
        <f>_xlfn.DISPIMG("ID_8A11F59EC87041F5B93564083236B54D",1)</f>
        <v>=DISPIMG("ID_8A11F59EC87041F5B93564083236B54D",1)</v>
      </c>
      <c r="F222" s="19" t="s">
        <v>443</v>
      </c>
      <c r="G222" s="10" t="s">
        <v>429</v>
      </c>
      <c r="H222" s="11">
        <v>122</v>
      </c>
      <c r="I222" s="5"/>
      <c r="J222" s="10" t="s">
        <v>425</v>
      </c>
      <c r="K222" s="10" t="s">
        <v>407</v>
      </c>
    </row>
    <row r="223" customHeight="1" spans="1:11">
      <c r="A223" s="11">
        <v>17</v>
      </c>
      <c r="B223" s="11" t="s">
        <v>422</v>
      </c>
      <c r="C223" s="10" t="s">
        <v>444</v>
      </c>
      <c r="D223" s="11">
        <v>129140013000020</v>
      </c>
      <c r="E223" s="5" t="str">
        <f>_xlfn.DISPIMG("ID_7DC58F3960E64253B9E4D0130DEAA6F0",1)</f>
        <v>=DISPIMG("ID_7DC58F3960E64253B9E4D0130DEAA6F0",1)</v>
      </c>
      <c r="F223" s="19" t="s">
        <v>445</v>
      </c>
      <c r="G223" s="10" t="s">
        <v>429</v>
      </c>
      <c r="H223" s="11">
        <v>122</v>
      </c>
      <c r="I223" s="5"/>
      <c r="J223" s="10" t="s">
        <v>425</v>
      </c>
      <c r="K223" s="10" t="s">
        <v>407</v>
      </c>
    </row>
    <row r="224" customHeight="1" spans="1:11">
      <c r="A224" s="11">
        <v>18</v>
      </c>
      <c r="B224" s="11" t="s">
        <v>446</v>
      </c>
      <c r="C224" s="10" t="s">
        <v>447</v>
      </c>
      <c r="D224" s="11">
        <v>123140004000028</v>
      </c>
      <c r="E224" s="21" t="str">
        <f t="shared" ref="E224:E226" si="24">_xlfn.DISPIMG("ID_79EA225BFFF046539D25CBD7F2711487",1)</f>
        <v>=DISPIMG("ID_79EA225BFFF046539D25CBD7F2711487",1)</v>
      </c>
      <c r="F224" s="10" t="s">
        <v>448</v>
      </c>
      <c r="G224" s="10" t="s">
        <v>449</v>
      </c>
      <c r="H224" s="11">
        <v>29</v>
      </c>
      <c r="I224" s="5"/>
      <c r="J224" s="10" t="s">
        <v>450</v>
      </c>
      <c r="K224" s="10" t="s">
        <v>451</v>
      </c>
    </row>
    <row r="225" customHeight="1" spans="1:11">
      <c r="A225" s="11">
        <v>19</v>
      </c>
      <c r="B225" s="11" t="s">
        <v>446</v>
      </c>
      <c r="C225" s="10" t="s">
        <v>447</v>
      </c>
      <c r="D225" s="11">
        <v>123140004000029</v>
      </c>
      <c r="E225" s="21" t="str">
        <f t="shared" si="24"/>
        <v>=DISPIMG("ID_79EA225BFFF046539D25CBD7F2711487",1)</v>
      </c>
      <c r="F225" s="10" t="s">
        <v>452</v>
      </c>
      <c r="G225" s="10" t="s">
        <v>449</v>
      </c>
      <c r="H225" s="11">
        <v>169</v>
      </c>
      <c r="I225" s="5"/>
      <c r="J225" s="10" t="s">
        <v>450</v>
      </c>
      <c r="K225" s="10" t="s">
        <v>451</v>
      </c>
    </row>
    <row r="226" customHeight="1" spans="1:11">
      <c r="A226" s="11">
        <v>20</v>
      </c>
      <c r="B226" s="11" t="s">
        <v>446</v>
      </c>
      <c r="C226" s="10" t="s">
        <v>447</v>
      </c>
      <c r="D226" s="11">
        <v>123140004000030</v>
      </c>
      <c r="E226" s="21" t="str">
        <f t="shared" si="24"/>
        <v>=DISPIMG("ID_79EA225BFFF046539D25CBD7F2711487",1)</v>
      </c>
      <c r="F226" s="10" t="s">
        <v>453</v>
      </c>
      <c r="G226" s="10" t="s">
        <v>449</v>
      </c>
      <c r="H226" s="11">
        <v>225</v>
      </c>
      <c r="I226" s="5"/>
      <c r="J226" s="10" t="s">
        <v>450</v>
      </c>
      <c r="K226" s="10" t="s">
        <v>451</v>
      </c>
    </row>
    <row r="227" customHeight="1" spans="1:11">
      <c r="A227" s="11">
        <v>21</v>
      </c>
      <c r="B227" s="11" t="s">
        <v>446</v>
      </c>
      <c r="C227" s="10" t="s">
        <v>454</v>
      </c>
      <c r="D227" s="11">
        <v>123140004000044</v>
      </c>
      <c r="E227" s="5" t="str">
        <f>_xlfn.DISPIMG("ID_5D5720B0C0DC4325B85D28DFBB35BC01",1)</f>
        <v>=DISPIMG("ID_5D5720B0C0DC4325B85D28DFBB35BC01",1)</v>
      </c>
      <c r="F227" s="10" t="s">
        <v>455</v>
      </c>
      <c r="G227" s="10" t="s">
        <v>449</v>
      </c>
      <c r="H227" s="11">
        <v>89</v>
      </c>
      <c r="I227" s="5"/>
      <c r="J227" s="10" t="s">
        <v>456</v>
      </c>
      <c r="K227" s="10" t="s">
        <v>407</v>
      </c>
    </row>
    <row r="228" customHeight="1" spans="1:11">
      <c r="A228" s="11">
        <v>22</v>
      </c>
      <c r="B228" s="11" t="s">
        <v>446</v>
      </c>
      <c r="C228" s="10" t="s">
        <v>457</v>
      </c>
      <c r="D228" s="11">
        <v>123140004000046</v>
      </c>
      <c r="E228" s="5" t="str">
        <f>_xlfn.DISPIMG("ID_FC07A2198E9749538D9AEF0797C8A359",1)</f>
        <v>=DISPIMG("ID_FC07A2198E9749538D9AEF0797C8A359",1)</v>
      </c>
      <c r="F228" s="10" t="s">
        <v>458</v>
      </c>
      <c r="G228" s="10" t="s">
        <v>449</v>
      </c>
      <c r="H228" s="11">
        <v>49</v>
      </c>
      <c r="I228" s="5"/>
      <c r="J228" s="10" t="s">
        <v>459</v>
      </c>
      <c r="K228" s="10" t="s">
        <v>460</v>
      </c>
    </row>
    <row r="229" customHeight="1" spans="1:11">
      <c r="A229" s="11">
        <v>23</v>
      </c>
      <c r="B229" s="11" t="s">
        <v>446</v>
      </c>
      <c r="C229" s="10" t="s">
        <v>457</v>
      </c>
      <c r="D229" s="11">
        <v>123140004000048</v>
      </c>
      <c r="E229" s="5" t="str">
        <f>_xlfn.DISPIMG("ID_0FB54A1394574E8CB480B2D3664CF1BB",1)</f>
        <v>=DISPIMG("ID_0FB54A1394574E8CB480B2D3664CF1BB",1)</v>
      </c>
      <c r="F229" s="10" t="s">
        <v>458</v>
      </c>
      <c r="G229" s="10" t="s">
        <v>449</v>
      </c>
      <c r="H229" s="11">
        <v>49</v>
      </c>
      <c r="I229" s="5"/>
      <c r="J229" s="10" t="s">
        <v>461</v>
      </c>
      <c r="K229" s="10" t="s">
        <v>460</v>
      </c>
    </row>
    <row r="230" customHeight="1" spans="1:11">
      <c r="A230" s="11">
        <v>24</v>
      </c>
      <c r="B230" s="11" t="s">
        <v>446</v>
      </c>
      <c r="C230" s="10" t="s">
        <v>462</v>
      </c>
      <c r="D230" s="11">
        <v>123140004000050</v>
      </c>
      <c r="E230" s="12" t="str">
        <f t="shared" ref="E230:E232" si="25">_xlfn.DISPIMG("ID_916388296DBD4EC7AA37DC239636889B",1)</f>
        <v>=DISPIMG("ID_916388296DBD4EC7AA37DC239636889B",1)</v>
      </c>
      <c r="F230" s="10" t="s">
        <v>463</v>
      </c>
      <c r="G230" s="10" t="s">
        <v>449</v>
      </c>
      <c r="H230" s="11">
        <v>14</v>
      </c>
      <c r="I230" s="5"/>
      <c r="J230" s="10" t="s">
        <v>464</v>
      </c>
      <c r="K230" s="10" t="s">
        <v>407</v>
      </c>
    </row>
    <row r="231" customHeight="1" spans="1:11">
      <c r="A231" s="11">
        <v>25</v>
      </c>
      <c r="B231" s="11" t="s">
        <v>446</v>
      </c>
      <c r="C231" s="10" t="s">
        <v>462</v>
      </c>
      <c r="D231" s="11">
        <v>123140004000051</v>
      </c>
      <c r="E231" s="12" t="str">
        <f t="shared" si="25"/>
        <v>=DISPIMG("ID_916388296DBD4EC7AA37DC239636889B",1)</v>
      </c>
      <c r="F231" s="10" t="s">
        <v>465</v>
      </c>
      <c r="G231" s="10" t="s">
        <v>449</v>
      </c>
      <c r="H231" s="11">
        <v>18</v>
      </c>
      <c r="I231" s="5"/>
      <c r="J231" s="10" t="s">
        <v>464</v>
      </c>
      <c r="K231" s="10" t="s">
        <v>407</v>
      </c>
    </row>
    <row r="232" customHeight="1" spans="1:11">
      <c r="A232" s="11">
        <v>26</v>
      </c>
      <c r="B232" s="11" t="s">
        <v>446</v>
      </c>
      <c r="C232" s="10" t="s">
        <v>462</v>
      </c>
      <c r="D232" s="11">
        <v>123140004000052</v>
      </c>
      <c r="E232" s="12" t="str">
        <f t="shared" si="25"/>
        <v>=DISPIMG("ID_916388296DBD4EC7AA37DC239636889B",1)</v>
      </c>
      <c r="F232" s="10" t="s">
        <v>466</v>
      </c>
      <c r="G232" s="10" t="s">
        <v>449</v>
      </c>
      <c r="H232" s="11">
        <v>106</v>
      </c>
      <c r="I232" s="5"/>
      <c r="J232" s="10" t="s">
        <v>464</v>
      </c>
      <c r="K232" s="10" t="s">
        <v>407</v>
      </c>
    </row>
    <row r="233" customHeight="1" spans="1:11">
      <c r="A233" s="11">
        <v>27</v>
      </c>
      <c r="B233" s="11" t="s">
        <v>446</v>
      </c>
      <c r="C233" s="10" t="s">
        <v>462</v>
      </c>
      <c r="D233" s="11">
        <v>123140004000053</v>
      </c>
      <c r="E233" s="12" t="str">
        <f t="shared" ref="E233:E235" si="26">_xlfn.DISPIMG("ID_F49EE85636C840BCA8B59397D7F6513B",1)</f>
        <v>=DISPIMG("ID_F49EE85636C840BCA8B59397D7F6513B",1)</v>
      </c>
      <c r="F233" s="10" t="s">
        <v>463</v>
      </c>
      <c r="G233" s="10" t="s">
        <v>449</v>
      </c>
      <c r="H233" s="11">
        <v>14</v>
      </c>
      <c r="I233" s="5"/>
      <c r="J233" s="10" t="s">
        <v>467</v>
      </c>
      <c r="K233" s="10" t="s">
        <v>407</v>
      </c>
    </row>
    <row r="234" customHeight="1" spans="1:11">
      <c r="A234" s="11">
        <v>28</v>
      </c>
      <c r="B234" s="11" t="s">
        <v>446</v>
      </c>
      <c r="C234" s="10" t="s">
        <v>462</v>
      </c>
      <c r="D234" s="11">
        <v>123140004000054</v>
      </c>
      <c r="E234" s="12" t="str">
        <f t="shared" si="26"/>
        <v>=DISPIMG("ID_F49EE85636C840BCA8B59397D7F6513B",1)</v>
      </c>
      <c r="F234" s="10" t="s">
        <v>465</v>
      </c>
      <c r="G234" s="10" t="s">
        <v>449</v>
      </c>
      <c r="H234" s="11">
        <v>18</v>
      </c>
      <c r="I234" s="5"/>
      <c r="J234" s="10" t="s">
        <v>467</v>
      </c>
      <c r="K234" s="10" t="s">
        <v>407</v>
      </c>
    </row>
    <row r="235" customHeight="1" spans="1:11">
      <c r="A235" s="11">
        <v>29</v>
      </c>
      <c r="B235" s="11" t="s">
        <v>446</v>
      </c>
      <c r="C235" s="10" t="s">
        <v>462</v>
      </c>
      <c r="D235" s="11">
        <v>123140004000055</v>
      </c>
      <c r="E235" s="12" t="str">
        <f t="shared" si="26"/>
        <v>=DISPIMG("ID_F49EE85636C840BCA8B59397D7F6513B",1)</v>
      </c>
      <c r="F235" s="10" t="s">
        <v>466</v>
      </c>
      <c r="G235" s="10" t="s">
        <v>449</v>
      </c>
      <c r="H235" s="11">
        <v>106</v>
      </c>
      <c r="I235" s="5"/>
      <c r="J235" s="10" t="s">
        <v>467</v>
      </c>
      <c r="K235" s="10" t="s">
        <v>407</v>
      </c>
    </row>
    <row r="236" customHeight="1" spans="1:11">
      <c r="A236" s="11">
        <v>30</v>
      </c>
      <c r="B236" s="11" t="s">
        <v>446</v>
      </c>
      <c r="C236" s="10" t="s">
        <v>462</v>
      </c>
      <c r="D236" s="11">
        <v>123140004000056</v>
      </c>
      <c r="E236" s="21"/>
      <c r="F236" s="10" t="s">
        <v>463</v>
      </c>
      <c r="G236" s="10" t="s">
        <v>449</v>
      </c>
      <c r="H236" s="11">
        <v>18</v>
      </c>
      <c r="I236" s="5"/>
      <c r="J236" s="10" t="s">
        <v>464</v>
      </c>
      <c r="K236" s="10" t="s">
        <v>407</v>
      </c>
    </row>
    <row r="237" customHeight="1" spans="1:11">
      <c r="A237" s="11">
        <v>31</v>
      </c>
      <c r="B237" s="11" t="s">
        <v>446</v>
      </c>
      <c r="C237" s="10" t="s">
        <v>462</v>
      </c>
      <c r="D237" s="11">
        <v>123140004000057</v>
      </c>
      <c r="E237" s="22"/>
      <c r="F237" s="10" t="s">
        <v>465</v>
      </c>
      <c r="G237" s="10" t="s">
        <v>449</v>
      </c>
      <c r="H237" s="11">
        <v>23</v>
      </c>
      <c r="I237" s="5"/>
      <c r="J237" s="10" t="s">
        <v>464</v>
      </c>
      <c r="K237" s="10" t="s">
        <v>407</v>
      </c>
    </row>
    <row r="238" customHeight="1" spans="1:11">
      <c r="A238" s="15"/>
      <c r="B238" s="11" t="s">
        <v>446</v>
      </c>
      <c r="C238" s="15"/>
      <c r="D238" s="15"/>
      <c r="E238" s="22"/>
      <c r="F238" s="15"/>
      <c r="G238" s="15"/>
      <c r="H238" s="15"/>
      <c r="I238" s="5"/>
      <c r="J238" s="15"/>
      <c r="K238" s="15"/>
    </row>
    <row r="239" customHeight="1" spans="1:11">
      <c r="A239" s="11">
        <v>32</v>
      </c>
      <c r="B239" s="11" t="s">
        <v>446</v>
      </c>
      <c r="C239" s="10" t="s">
        <v>462</v>
      </c>
      <c r="D239" s="11">
        <v>123140004000058</v>
      </c>
      <c r="E239" s="23"/>
      <c r="F239" s="10" t="s">
        <v>466</v>
      </c>
      <c r="G239" s="10" t="s">
        <v>449</v>
      </c>
      <c r="H239" s="11">
        <v>140</v>
      </c>
      <c r="I239" s="5"/>
      <c r="J239" s="10" t="s">
        <v>464</v>
      </c>
      <c r="K239" s="10" t="s">
        <v>407</v>
      </c>
    </row>
    <row r="240" customHeight="1" spans="1:11">
      <c r="A240" s="11">
        <v>33</v>
      </c>
      <c r="B240" s="11" t="s">
        <v>446</v>
      </c>
      <c r="C240" s="10" t="s">
        <v>462</v>
      </c>
      <c r="D240" s="11">
        <v>123140004000059</v>
      </c>
      <c r="E240" s="24" t="str">
        <f t="shared" ref="E240:E242" si="27">_xlfn.DISPIMG("ID_2593C79F24E8400EA3BB39D911EB4E25",1)</f>
        <v>=DISPIMG("ID_2593C79F24E8400EA3BB39D911EB4E25",1)</v>
      </c>
      <c r="F240" s="10" t="s">
        <v>463</v>
      </c>
      <c r="G240" s="10" t="s">
        <v>449</v>
      </c>
      <c r="H240" s="11">
        <v>18</v>
      </c>
      <c r="I240" s="5"/>
      <c r="J240" s="10" t="s">
        <v>467</v>
      </c>
      <c r="K240" s="10" t="s">
        <v>407</v>
      </c>
    </row>
    <row r="241" customHeight="1" spans="1:11">
      <c r="A241" s="11">
        <v>34</v>
      </c>
      <c r="B241" s="11" t="s">
        <v>446</v>
      </c>
      <c r="C241" s="10" t="s">
        <v>462</v>
      </c>
      <c r="D241" s="11">
        <v>123140004000060</v>
      </c>
      <c r="E241" s="24" t="str">
        <f t="shared" si="27"/>
        <v>=DISPIMG("ID_2593C79F24E8400EA3BB39D911EB4E25",1)</v>
      </c>
      <c r="F241" s="10" t="s">
        <v>465</v>
      </c>
      <c r="G241" s="10" t="s">
        <v>449</v>
      </c>
      <c r="H241" s="11">
        <v>23</v>
      </c>
      <c r="I241" s="5"/>
      <c r="J241" s="10" t="s">
        <v>467</v>
      </c>
      <c r="K241" s="10" t="s">
        <v>407</v>
      </c>
    </row>
    <row r="242" customHeight="1" spans="1:11">
      <c r="A242" s="11">
        <v>35</v>
      </c>
      <c r="B242" s="11" t="s">
        <v>446</v>
      </c>
      <c r="C242" s="10" t="s">
        <v>462</v>
      </c>
      <c r="D242" s="11">
        <v>123140004000061</v>
      </c>
      <c r="E242" s="24" t="str">
        <f t="shared" si="27"/>
        <v>=DISPIMG("ID_2593C79F24E8400EA3BB39D911EB4E25",1)</v>
      </c>
      <c r="F242" s="10" t="s">
        <v>466</v>
      </c>
      <c r="G242" s="10" t="s">
        <v>449</v>
      </c>
      <c r="H242" s="11">
        <v>140</v>
      </c>
      <c r="I242" s="5"/>
      <c r="J242" s="10" t="s">
        <v>467</v>
      </c>
      <c r="K242" s="10" t="s">
        <v>407</v>
      </c>
    </row>
    <row r="243" customHeight="1" spans="1:11">
      <c r="A243" s="11">
        <v>36</v>
      </c>
      <c r="B243" s="11" t="s">
        <v>446</v>
      </c>
      <c r="C243" s="10" t="s">
        <v>468</v>
      </c>
      <c r="D243" s="11">
        <v>123140004000062</v>
      </c>
      <c r="E243" s="12" t="str">
        <f t="shared" ref="E243:E245" si="28">_xlfn.DISPIMG("ID_5162EDE6ABD54D3BAB55FAB5BB948117",1)</f>
        <v>=DISPIMG("ID_5162EDE6ABD54D3BAB55FAB5BB948117",1)</v>
      </c>
      <c r="F243" s="10" t="s">
        <v>469</v>
      </c>
      <c r="G243" s="10" t="s">
        <v>449</v>
      </c>
      <c r="H243" s="11">
        <v>32</v>
      </c>
      <c r="I243" s="5"/>
      <c r="J243" s="10" t="s">
        <v>464</v>
      </c>
      <c r="K243" s="10" t="s">
        <v>407</v>
      </c>
    </row>
    <row r="244" customHeight="1" spans="1:11">
      <c r="A244" s="11">
        <v>37</v>
      </c>
      <c r="B244" s="11" t="s">
        <v>446</v>
      </c>
      <c r="C244" s="10" t="s">
        <v>468</v>
      </c>
      <c r="D244" s="11">
        <v>123140004000063</v>
      </c>
      <c r="E244" s="12" t="str">
        <f t="shared" si="28"/>
        <v>=DISPIMG("ID_5162EDE6ABD54D3BAB55FAB5BB948117",1)</v>
      </c>
      <c r="F244" s="10" t="s">
        <v>470</v>
      </c>
      <c r="G244" s="10" t="s">
        <v>449</v>
      </c>
      <c r="H244" s="11">
        <v>52</v>
      </c>
      <c r="I244" s="5"/>
      <c r="J244" s="10" t="s">
        <v>464</v>
      </c>
      <c r="K244" s="10" t="s">
        <v>407</v>
      </c>
    </row>
    <row r="245" customHeight="1" spans="1:11">
      <c r="A245" s="11">
        <v>38</v>
      </c>
      <c r="B245" s="11" t="s">
        <v>446</v>
      </c>
      <c r="C245" s="10" t="s">
        <v>468</v>
      </c>
      <c r="D245" s="11">
        <v>123140004000064</v>
      </c>
      <c r="E245" s="12" t="str">
        <f t="shared" si="28"/>
        <v>=DISPIMG("ID_5162EDE6ABD54D3BAB55FAB5BB948117",1)</v>
      </c>
      <c r="F245" s="10" t="s">
        <v>471</v>
      </c>
      <c r="G245" s="10" t="s">
        <v>449</v>
      </c>
      <c r="H245" s="11">
        <v>78</v>
      </c>
      <c r="I245" s="5"/>
      <c r="J245" s="10" t="s">
        <v>464</v>
      </c>
      <c r="K245" s="10" t="s">
        <v>407</v>
      </c>
    </row>
    <row r="246" customHeight="1" spans="1:11">
      <c r="A246" s="11">
        <v>39</v>
      </c>
      <c r="B246" s="11" t="s">
        <v>446</v>
      </c>
      <c r="C246" s="10" t="s">
        <v>468</v>
      </c>
      <c r="D246" s="11">
        <v>123140004000065</v>
      </c>
      <c r="E246" s="12" t="str">
        <f t="shared" ref="E246:E248" si="29">_xlfn.DISPIMG("ID_1A888C0470BD4BEA91A8FC3D9D395717",1)</f>
        <v>=DISPIMG("ID_1A888C0470BD4BEA91A8FC3D9D395717",1)</v>
      </c>
      <c r="F246" s="10" t="s">
        <v>469</v>
      </c>
      <c r="G246" s="10" t="s">
        <v>449</v>
      </c>
      <c r="H246" s="11">
        <v>32</v>
      </c>
      <c r="I246" s="5"/>
      <c r="J246" s="10" t="s">
        <v>472</v>
      </c>
      <c r="K246" s="10" t="s">
        <v>407</v>
      </c>
    </row>
    <row r="247" customHeight="1" spans="1:11">
      <c r="A247" s="11">
        <v>40</v>
      </c>
      <c r="B247" s="11" t="s">
        <v>446</v>
      </c>
      <c r="C247" s="10" t="s">
        <v>468</v>
      </c>
      <c r="D247" s="11">
        <v>123140004000066</v>
      </c>
      <c r="E247" s="12" t="str">
        <f t="shared" si="29"/>
        <v>=DISPIMG("ID_1A888C0470BD4BEA91A8FC3D9D395717",1)</v>
      </c>
      <c r="F247" s="10" t="s">
        <v>470</v>
      </c>
      <c r="G247" s="10" t="s">
        <v>449</v>
      </c>
      <c r="H247" s="11">
        <v>52</v>
      </c>
      <c r="I247" s="5"/>
      <c r="J247" s="10" t="s">
        <v>472</v>
      </c>
      <c r="K247" s="10" t="s">
        <v>407</v>
      </c>
    </row>
    <row r="248" customHeight="1" spans="1:11">
      <c r="A248" s="11">
        <v>41</v>
      </c>
      <c r="B248" s="11" t="s">
        <v>446</v>
      </c>
      <c r="C248" s="10" t="s">
        <v>468</v>
      </c>
      <c r="D248" s="11">
        <v>123140004000067</v>
      </c>
      <c r="E248" s="12" t="str">
        <f t="shared" si="29"/>
        <v>=DISPIMG("ID_1A888C0470BD4BEA91A8FC3D9D395717",1)</v>
      </c>
      <c r="F248" s="10" t="s">
        <v>471</v>
      </c>
      <c r="G248" s="10" t="s">
        <v>449</v>
      </c>
      <c r="H248" s="11">
        <v>78</v>
      </c>
      <c r="I248" s="5"/>
      <c r="J248" s="10" t="s">
        <v>472</v>
      </c>
      <c r="K248" s="10" t="s">
        <v>407</v>
      </c>
    </row>
    <row r="249" customHeight="1" spans="1:11">
      <c r="A249" s="11">
        <v>42</v>
      </c>
      <c r="B249" s="11" t="s">
        <v>446</v>
      </c>
      <c r="C249" s="10" t="s">
        <v>468</v>
      </c>
      <c r="D249" s="11">
        <v>123140004000068</v>
      </c>
      <c r="E249" s="12" t="str">
        <f t="shared" ref="E249:E251" si="30">_xlfn.DISPIMG("ID_A8194AF5B0454FC2B76B98D3E0C825DE",1)</f>
        <v>=DISPIMG("ID_A8194AF5B0454FC2B76B98D3E0C825DE",1)</v>
      </c>
      <c r="F249" s="10" t="s">
        <v>469</v>
      </c>
      <c r="G249" s="10" t="s">
        <v>449</v>
      </c>
      <c r="H249" s="11">
        <v>32</v>
      </c>
      <c r="I249" s="5"/>
      <c r="J249" s="10" t="s">
        <v>406</v>
      </c>
      <c r="K249" s="10" t="s">
        <v>407</v>
      </c>
    </row>
    <row r="250" customHeight="1" spans="1:11">
      <c r="A250" s="11">
        <v>43</v>
      </c>
      <c r="B250" s="11" t="s">
        <v>446</v>
      </c>
      <c r="C250" s="10" t="s">
        <v>468</v>
      </c>
      <c r="D250" s="11">
        <v>123140004000069</v>
      </c>
      <c r="E250" s="12" t="str">
        <f t="shared" si="30"/>
        <v>=DISPIMG("ID_A8194AF5B0454FC2B76B98D3E0C825DE",1)</v>
      </c>
      <c r="F250" s="10" t="s">
        <v>470</v>
      </c>
      <c r="G250" s="10" t="s">
        <v>449</v>
      </c>
      <c r="H250" s="11">
        <v>52</v>
      </c>
      <c r="I250" s="5"/>
      <c r="J250" s="10" t="s">
        <v>406</v>
      </c>
      <c r="K250" s="10" t="s">
        <v>407</v>
      </c>
    </row>
    <row r="251" customHeight="1" spans="1:11">
      <c r="A251" s="11">
        <v>44</v>
      </c>
      <c r="B251" s="11" t="s">
        <v>446</v>
      </c>
      <c r="C251" s="10" t="s">
        <v>468</v>
      </c>
      <c r="D251" s="11">
        <v>123140004000070</v>
      </c>
      <c r="E251" s="12" t="str">
        <f t="shared" si="30"/>
        <v>=DISPIMG("ID_A8194AF5B0454FC2B76B98D3E0C825DE",1)</v>
      </c>
      <c r="F251" s="10" t="s">
        <v>471</v>
      </c>
      <c r="G251" s="10" t="s">
        <v>449</v>
      </c>
      <c r="H251" s="11">
        <v>78</v>
      </c>
      <c r="I251" s="5"/>
      <c r="J251" s="10" t="s">
        <v>406</v>
      </c>
      <c r="K251" s="10" t="s">
        <v>407</v>
      </c>
    </row>
    <row r="252" customHeight="1" spans="1:11">
      <c r="A252" s="11">
        <v>45</v>
      </c>
      <c r="B252" s="11" t="s">
        <v>446</v>
      </c>
      <c r="C252" s="10" t="s">
        <v>468</v>
      </c>
      <c r="D252" s="11">
        <v>123140004000071</v>
      </c>
      <c r="E252" s="12" t="str">
        <f t="shared" ref="E252:E254" si="31">_xlfn.DISPIMG("ID_E8F3A83C7BB7461186513162B37C68E1",1)</f>
        <v>=DISPIMG("ID_E8F3A83C7BB7461186513162B37C68E1",1)</v>
      </c>
      <c r="F252" s="10" t="s">
        <v>473</v>
      </c>
      <c r="G252" s="10" t="s">
        <v>449</v>
      </c>
      <c r="H252" s="11">
        <v>118</v>
      </c>
      <c r="I252" s="5"/>
      <c r="J252" s="10" t="s">
        <v>464</v>
      </c>
      <c r="K252" s="10" t="s">
        <v>407</v>
      </c>
    </row>
    <row r="253" customHeight="1" spans="1:11">
      <c r="A253" s="11">
        <v>46</v>
      </c>
      <c r="B253" s="11" t="s">
        <v>446</v>
      </c>
      <c r="C253" s="10" t="s">
        <v>468</v>
      </c>
      <c r="D253" s="11">
        <v>123140004000072</v>
      </c>
      <c r="E253" s="12" t="str">
        <f t="shared" si="31"/>
        <v>=DISPIMG("ID_E8F3A83C7BB7461186513162B37C68E1",1)</v>
      </c>
      <c r="F253" s="10" t="s">
        <v>474</v>
      </c>
      <c r="G253" s="10" t="s">
        <v>449</v>
      </c>
      <c r="H253" s="11">
        <v>151</v>
      </c>
      <c r="I253" s="5"/>
      <c r="J253" s="10" t="s">
        <v>464</v>
      </c>
      <c r="K253" s="10" t="s">
        <v>407</v>
      </c>
    </row>
    <row r="254" customHeight="1" spans="1:11">
      <c r="A254" s="11">
        <v>47</v>
      </c>
      <c r="B254" s="11" t="s">
        <v>446</v>
      </c>
      <c r="C254" s="10" t="s">
        <v>468</v>
      </c>
      <c r="D254" s="11">
        <v>123140004000073</v>
      </c>
      <c r="E254" s="12" t="str">
        <f t="shared" si="31"/>
        <v>=DISPIMG("ID_E8F3A83C7BB7461186513162B37C68E1",1)</v>
      </c>
      <c r="F254" s="10" t="s">
        <v>475</v>
      </c>
      <c r="G254" s="10" t="s">
        <v>449</v>
      </c>
      <c r="H254" s="11">
        <v>757</v>
      </c>
      <c r="I254" s="5"/>
      <c r="J254" s="10" t="s">
        <v>464</v>
      </c>
      <c r="K254" s="10" t="s">
        <v>407</v>
      </c>
    </row>
    <row r="255" customHeight="1" spans="1:11">
      <c r="A255" s="11">
        <v>48</v>
      </c>
      <c r="B255" s="11" t="s">
        <v>446</v>
      </c>
      <c r="C255" s="10" t="s">
        <v>468</v>
      </c>
      <c r="D255" s="11">
        <v>123140004000074</v>
      </c>
      <c r="E255" s="12" t="str">
        <f t="shared" ref="E255:E257" si="32">_xlfn.DISPIMG("ID_E9DF8647A3214EBEA0145F6CB1B237F3",1)</f>
        <v>=DISPIMG("ID_E9DF8647A3214EBEA0145F6CB1B237F3",1)</v>
      </c>
      <c r="F255" s="10" t="s">
        <v>473</v>
      </c>
      <c r="G255" s="10" t="s">
        <v>449</v>
      </c>
      <c r="H255" s="11">
        <v>118</v>
      </c>
      <c r="I255" s="5"/>
      <c r="J255" s="10" t="s">
        <v>476</v>
      </c>
      <c r="K255" s="10" t="s">
        <v>407</v>
      </c>
    </row>
    <row r="256" customHeight="1" spans="1:11">
      <c r="A256" s="11">
        <v>49</v>
      </c>
      <c r="B256" s="11" t="s">
        <v>446</v>
      </c>
      <c r="C256" s="10" t="s">
        <v>468</v>
      </c>
      <c r="D256" s="11">
        <v>123140004000075</v>
      </c>
      <c r="E256" s="12" t="str">
        <f t="shared" si="32"/>
        <v>=DISPIMG("ID_E9DF8647A3214EBEA0145F6CB1B237F3",1)</v>
      </c>
      <c r="F256" s="10" t="s">
        <v>474</v>
      </c>
      <c r="G256" s="10" t="s">
        <v>449</v>
      </c>
      <c r="H256" s="11">
        <v>151</v>
      </c>
      <c r="I256" s="5"/>
      <c r="J256" s="10" t="s">
        <v>476</v>
      </c>
      <c r="K256" s="10" t="s">
        <v>407</v>
      </c>
    </row>
    <row r="257" customHeight="1" spans="1:11">
      <c r="A257" s="11">
        <v>50</v>
      </c>
      <c r="B257" s="11" t="s">
        <v>446</v>
      </c>
      <c r="C257" s="10" t="s">
        <v>468</v>
      </c>
      <c r="D257" s="11">
        <v>123140004000076</v>
      </c>
      <c r="E257" s="12" t="str">
        <f t="shared" si="32"/>
        <v>=DISPIMG("ID_E9DF8647A3214EBEA0145F6CB1B237F3",1)</v>
      </c>
      <c r="F257" s="10" t="s">
        <v>475</v>
      </c>
      <c r="G257" s="10" t="s">
        <v>449</v>
      </c>
      <c r="H257" s="11">
        <v>757</v>
      </c>
      <c r="I257" s="5"/>
      <c r="J257" s="10" t="s">
        <v>476</v>
      </c>
      <c r="K257" s="10" t="s">
        <v>407</v>
      </c>
    </row>
    <row r="258" customHeight="1" spans="1:11">
      <c r="A258" s="11">
        <v>51</v>
      </c>
      <c r="B258" s="11" t="s">
        <v>446</v>
      </c>
      <c r="C258" s="10" t="s">
        <v>477</v>
      </c>
      <c r="D258" s="11">
        <v>123140004000080</v>
      </c>
      <c r="E258" s="24" t="str">
        <f t="shared" ref="E258:E260" si="33">_xlfn.DISPIMG("ID_98A36C2477FE4BA98727B6A17FBA25E0",1)</f>
        <v>=DISPIMG("ID_98A36C2477FE4BA98727B6A17FBA25E0",1)</v>
      </c>
      <c r="F258" s="10" t="s">
        <v>465</v>
      </c>
      <c r="G258" s="10" t="s">
        <v>449</v>
      </c>
      <c r="H258" s="11">
        <v>161</v>
      </c>
      <c r="I258" s="5"/>
      <c r="J258" s="10" t="s">
        <v>478</v>
      </c>
      <c r="K258" s="10" t="s">
        <v>479</v>
      </c>
    </row>
    <row r="259" customHeight="1" spans="1:11">
      <c r="A259" s="11">
        <v>52</v>
      </c>
      <c r="B259" s="11" t="s">
        <v>446</v>
      </c>
      <c r="C259" s="10" t="s">
        <v>477</v>
      </c>
      <c r="D259" s="11">
        <v>123140004000081</v>
      </c>
      <c r="E259" s="24" t="str">
        <f t="shared" si="33"/>
        <v>=DISPIMG("ID_98A36C2477FE4BA98727B6A17FBA25E0",1)</v>
      </c>
      <c r="F259" s="10" t="s">
        <v>480</v>
      </c>
      <c r="G259" s="10" t="s">
        <v>449</v>
      </c>
      <c r="H259" s="11">
        <v>180</v>
      </c>
      <c r="I259" s="5"/>
      <c r="J259" s="10" t="s">
        <v>478</v>
      </c>
      <c r="K259" s="10" t="s">
        <v>479</v>
      </c>
    </row>
    <row r="260" customHeight="1" spans="1:11">
      <c r="A260" s="11">
        <v>53</v>
      </c>
      <c r="B260" s="11" t="s">
        <v>446</v>
      </c>
      <c r="C260" s="10" t="s">
        <v>477</v>
      </c>
      <c r="D260" s="11">
        <v>123140004000082</v>
      </c>
      <c r="E260" s="24" t="str">
        <f t="shared" si="33"/>
        <v>=DISPIMG("ID_98A36C2477FE4BA98727B6A17FBA25E0",1)</v>
      </c>
      <c r="F260" s="10" t="s">
        <v>481</v>
      </c>
      <c r="G260" s="10" t="s">
        <v>449</v>
      </c>
      <c r="H260" s="11">
        <v>303</v>
      </c>
      <c r="I260" s="5"/>
      <c r="J260" s="10" t="s">
        <v>478</v>
      </c>
      <c r="K260" s="10" t="s">
        <v>479</v>
      </c>
    </row>
    <row r="261" customHeight="1" spans="1:11">
      <c r="A261" s="11">
        <v>54</v>
      </c>
      <c r="B261" s="11" t="s">
        <v>446</v>
      </c>
      <c r="C261" s="10" t="s">
        <v>477</v>
      </c>
      <c r="D261" s="11">
        <v>123140004000083</v>
      </c>
      <c r="E261" s="17" t="str">
        <f t="shared" ref="E261:E263" si="34">_xlfn.DISPIMG("ID_9C2E288374934785B0ECD61E867040C1",1)</f>
        <v>=DISPIMG("ID_9C2E288374934785B0ECD61E867040C1",1)</v>
      </c>
      <c r="F261" s="10" t="s">
        <v>465</v>
      </c>
      <c r="G261" s="10" t="s">
        <v>449</v>
      </c>
      <c r="H261" s="11">
        <v>170</v>
      </c>
      <c r="I261" s="5"/>
      <c r="J261" s="10" t="s">
        <v>482</v>
      </c>
      <c r="K261" s="10" t="s">
        <v>479</v>
      </c>
    </row>
    <row r="262" customHeight="1" spans="1:11">
      <c r="A262" s="11">
        <v>55</v>
      </c>
      <c r="B262" s="11" t="s">
        <v>446</v>
      </c>
      <c r="C262" s="10" t="s">
        <v>477</v>
      </c>
      <c r="D262" s="11">
        <v>123140004000084</v>
      </c>
      <c r="E262" s="17" t="str">
        <f t="shared" si="34"/>
        <v>=DISPIMG("ID_9C2E288374934785B0ECD61E867040C1",1)</v>
      </c>
      <c r="F262" s="10" t="s">
        <v>480</v>
      </c>
      <c r="G262" s="10" t="s">
        <v>449</v>
      </c>
      <c r="H262" s="11">
        <v>189</v>
      </c>
      <c r="I262" s="5"/>
      <c r="J262" s="10" t="s">
        <v>482</v>
      </c>
      <c r="K262" s="10" t="s">
        <v>479</v>
      </c>
    </row>
    <row r="263" customHeight="1" spans="1:11">
      <c r="A263" s="11">
        <v>56</v>
      </c>
      <c r="B263" s="11" t="s">
        <v>446</v>
      </c>
      <c r="C263" s="10" t="s">
        <v>477</v>
      </c>
      <c r="D263" s="11">
        <v>123140004000085</v>
      </c>
      <c r="E263" s="17" t="str">
        <f t="shared" si="34"/>
        <v>=DISPIMG("ID_9C2E288374934785B0ECD61E867040C1",1)</v>
      </c>
      <c r="F263" s="10" t="s">
        <v>481</v>
      </c>
      <c r="G263" s="10" t="s">
        <v>449</v>
      </c>
      <c r="H263" s="11">
        <v>331</v>
      </c>
      <c r="I263" s="5"/>
      <c r="J263" s="10" t="s">
        <v>482</v>
      </c>
      <c r="K263" s="10" t="s">
        <v>479</v>
      </c>
    </row>
    <row r="264" customHeight="1" spans="1:11">
      <c r="A264" s="11">
        <v>57</v>
      </c>
      <c r="B264" s="11" t="s">
        <v>446</v>
      </c>
      <c r="C264" s="10" t="s">
        <v>483</v>
      </c>
      <c r="D264" s="11">
        <v>123140004000086</v>
      </c>
      <c r="E264" s="5" t="str">
        <f>_xlfn.DISPIMG("ID_20EFE6B54E7C42E4814BE15C3095CFFB",1)</f>
        <v>=DISPIMG("ID_20EFE6B54E7C42E4814BE15C3095CFFB",1)</v>
      </c>
      <c r="F264" s="10" t="s">
        <v>458</v>
      </c>
      <c r="G264" s="10" t="s">
        <v>449</v>
      </c>
      <c r="H264" s="11">
        <v>20</v>
      </c>
      <c r="I264" s="5"/>
      <c r="J264" s="10" t="s">
        <v>484</v>
      </c>
      <c r="K264" s="10" t="s">
        <v>407</v>
      </c>
    </row>
    <row r="265" customHeight="1" spans="1:11">
      <c r="A265" s="11">
        <v>58</v>
      </c>
      <c r="B265" s="11" t="s">
        <v>446</v>
      </c>
      <c r="C265" s="10" t="s">
        <v>483</v>
      </c>
      <c r="D265" s="11">
        <v>123140004000090</v>
      </c>
      <c r="E265" s="5" t="str">
        <f>_xlfn.DISPIMG("ID_311E576259564542993383E228A32FA3",1)</f>
        <v>=DISPIMG("ID_311E576259564542993383E228A32FA3",1)</v>
      </c>
      <c r="F265" s="10" t="s">
        <v>458</v>
      </c>
      <c r="G265" s="10" t="s">
        <v>449</v>
      </c>
      <c r="H265" s="11">
        <v>20</v>
      </c>
      <c r="I265" s="5"/>
      <c r="J265" s="10" t="s">
        <v>485</v>
      </c>
      <c r="K265" s="10" t="s">
        <v>407</v>
      </c>
    </row>
    <row r="266" customHeight="1" spans="1:11">
      <c r="A266" s="11">
        <v>59</v>
      </c>
      <c r="B266" s="11" t="s">
        <v>446</v>
      </c>
      <c r="C266" s="10" t="s">
        <v>483</v>
      </c>
      <c r="D266" s="11">
        <v>123140004000087</v>
      </c>
      <c r="E266" s="21" t="str">
        <f t="shared" ref="E266:E268" si="35">_xlfn.DISPIMG("ID_C0EB3EB745C94DDAB11DB758B28BD3A5",1)</f>
        <v>=DISPIMG("ID_C0EB3EB745C94DDAB11DB758B28BD3A5",1)</v>
      </c>
      <c r="F266" s="10" t="s">
        <v>463</v>
      </c>
      <c r="G266" s="10" t="s">
        <v>449</v>
      </c>
      <c r="H266" s="11">
        <v>38</v>
      </c>
      <c r="I266" s="5"/>
      <c r="J266" s="10" t="s">
        <v>484</v>
      </c>
      <c r="K266" s="10" t="s">
        <v>407</v>
      </c>
    </row>
    <row r="267" customHeight="1" spans="1:11">
      <c r="A267" s="11">
        <v>60</v>
      </c>
      <c r="B267" s="11" t="s">
        <v>446</v>
      </c>
      <c r="C267" s="10" t="s">
        <v>483</v>
      </c>
      <c r="D267" s="11">
        <v>123140004000088</v>
      </c>
      <c r="E267" s="21" t="str">
        <f t="shared" si="35"/>
        <v>=DISPIMG("ID_C0EB3EB745C94DDAB11DB758B28BD3A5",1)</v>
      </c>
      <c r="F267" s="10" t="s">
        <v>486</v>
      </c>
      <c r="G267" s="10" t="s">
        <v>449</v>
      </c>
      <c r="H267" s="11">
        <v>50</v>
      </c>
      <c r="I267" s="5"/>
      <c r="J267" s="10" t="s">
        <v>484</v>
      </c>
      <c r="K267" s="10" t="s">
        <v>407</v>
      </c>
    </row>
    <row r="268" customHeight="1" spans="1:11">
      <c r="A268" s="11">
        <v>61</v>
      </c>
      <c r="B268" s="11" t="s">
        <v>446</v>
      </c>
      <c r="C268" s="10" t="s">
        <v>483</v>
      </c>
      <c r="D268" s="11">
        <v>123140004000089</v>
      </c>
      <c r="E268" s="21" t="str">
        <f t="shared" si="35"/>
        <v>=DISPIMG("ID_C0EB3EB745C94DDAB11DB758B28BD3A5",1)</v>
      </c>
      <c r="F268" s="10" t="s">
        <v>481</v>
      </c>
      <c r="G268" s="10" t="s">
        <v>449</v>
      </c>
      <c r="H268" s="11">
        <v>65</v>
      </c>
      <c r="I268" s="5"/>
      <c r="J268" s="10" t="s">
        <v>484</v>
      </c>
      <c r="K268" s="10" t="s">
        <v>407</v>
      </c>
    </row>
    <row r="269" customHeight="1" spans="1:11">
      <c r="A269" s="11">
        <v>62</v>
      </c>
      <c r="B269" s="11" t="s">
        <v>446</v>
      </c>
      <c r="C269" s="10" t="s">
        <v>483</v>
      </c>
      <c r="D269" s="11">
        <v>123140004000091</v>
      </c>
      <c r="E269" s="21" t="str">
        <f t="shared" ref="E269:E271" si="36">_xlfn.DISPIMG("ID_4FCB55B94850441CBB938BC48EDFC054",1)</f>
        <v>=DISPIMG("ID_4FCB55B94850441CBB938BC48EDFC054",1)</v>
      </c>
      <c r="F269" s="10" t="s">
        <v>463</v>
      </c>
      <c r="G269" s="10" t="s">
        <v>449</v>
      </c>
      <c r="H269" s="11">
        <v>38</v>
      </c>
      <c r="I269" s="5"/>
      <c r="J269" s="10" t="s">
        <v>485</v>
      </c>
      <c r="K269" s="10" t="s">
        <v>407</v>
      </c>
    </row>
    <row r="270" customHeight="1" spans="1:11">
      <c r="A270" s="11">
        <v>63</v>
      </c>
      <c r="B270" s="11" t="s">
        <v>446</v>
      </c>
      <c r="C270" s="10" t="s">
        <v>483</v>
      </c>
      <c r="D270" s="11">
        <v>123140004000092</v>
      </c>
      <c r="E270" s="21" t="str">
        <f t="shared" si="36"/>
        <v>=DISPIMG("ID_4FCB55B94850441CBB938BC48EDFC054",1)</v>
      </c>
      <c r="F270" s="10" t="s">
        <v>486</v>
      </c>
      <c r="G270" s="10" t="s">
        <v>449</v>
      </c>
      <c r="H270" s="11">
        <v>50</v>
      </c>
      <c r="I270" s="5"/>
      <c r="J270" s="10" t="s">
        <v>485</v>
      </c>
      <c r="K270" s="10" t="s">
        <v>407</v>
      </c>
    </row>
    <row r="271" customHeight="1" spans="1:11">
      <c r="A271" s="11">
        <v>64</v>
      </c>
      <c r="B271" s="11" t="s">
        <v>446</v>
      </c>
      <c r="C271" s="10" t="s">
        <v>483</v>
      </c>
      <c r="D271" s="11">
        <v>123140004000093</v>
      </c>
      <c r="E271" s="21" t="str">
        <f t="shared" si="36"/>
        <v>=DISPIMG("ID_4FCB55B94850441CBB938BC48EDFC054",1)</v>
      </c>
      <c r="F271" s="10" t="s">
        <v>481</v>
      </c>
      <c r="G271" s="10" t="s">
        <v>449</v>
      </c>
      <c r="H271" s="11">
        <v>65</v>
      </c>
      <c r="I271" s="5"/>
      <c r="J271" s="10" t="s">
        <v>485</v>
      </c>
      <c r="K271" s="10" t="s">
        <v>407</v>
      </c>
    </row>
    <row r="272" customHeight="1" spans="1:11">
      <c r="A272" s="11">
        <v>65</v>
      </c>
      <c r="B272" s="11" t="s">
        <v>446</v>
      </c>
      <c r="C272" s="10" t="s">
        <v>462</v>
      </c>
      <c r="D272" s="11">
        <v>123140004000094</v>
      </c>
      <c r="E272" s="12" t="str">
        <f t="shared" ref="E272:E274" si="37">_xlfn.DISPIMG("ID_013276C4F08E45EF81239E0D939C2666",1)</f>
        <v>=DISPIMG("ID_013276C4F08E45EF81239E0D939C2666",1)</v>
      </c>
      <c r="F272" s="10" t="s">
        <v>463</v>
      </c>
      <c r="G272" s="10" t="s">
        <v>449</v>
      </c>
      <c r="H272" s="11">
        <v>36</v>
      </c>
      <c r="I272" s="5"/>
      <c r="J272" s="10" t="s">
        <v>487</v>
      </c>
      <c r="K272" s="10" t="s">
        <v>407</v>
      </c>
    </row>
    <row r="273" customHeight="1" spans="1:11">
      <c r="A273" s="11">
        <v>66</v>
      </c>
      <c r="B273" s="11" t="s">
        <v>446</v>
      </c>
      <c r="C273" s="10" t="s">
        <v>462</v>
      </c>
      <c r="D273" s="11">
        <v>123140004000095</v>
      </c>
      <c r="E273" s="12" t="str">
        <f t="shared" si="37"/>
        <v>=DISPIMG("ID_013276C4F08E45EF81239E0D939C2666",1)</v>
      </c>
      <c r="F273" s="10" t="s">
        <v>465</v>
      </c>
      <c r="G273" s="10" t="s">
        <v>449</v>
      </c>
      <c r="H273" s="11">
        <v>45</v>
      </c>
      <c r="I273" s="5"/>
      <c r="J273" s="10" t="s">
        <v>487</v>
      </c>
      <c r="K273" s="10" t="s">
        <v>407</v>
      </c>
    </row>
    <row r="274" customHeight="1" spans="1:11">
      <c r="A274" s="11">
        <v>67</v>
      </c>
      <c r="B274" s="11" t="s">
        <v>446</v>
      </c>
      <c r="C274" s="10" t="s">
        <v>462</v>
      </c>
      <c r="D274" s="11">
        <v>123140004000096</v>
      </c>
      <c r="E274" s="12" t="str">
        <f t="shared" si="37"/>
        <v>=DISPIMG("ID_013276C4F08E45EF81239E0D939C2666",1)</v>
      </c>
      <c r="F274" s="10" t="s">
        <v>486</v>
      </c>
      <c r="G274" s="10" t="s">
        <v>449</v>
      </c>
      <c r="H274" s="11">
        <v>51</v>
      </c>
      <c r="I274" s="5"/>
      <c r="J274" s="10" t="s">
        <v>487</v>
      </c>
      <c r="K274" s="10" t="s">
        <v>407</v>
      </c>
    </row>
    <row r="275" customHeight="1" spans="1:11">
      <c r="A275" s="7">
        <v>1</v>
      </c>
      <c r="B275" s="7" t="s">
        <v>488</v>
      </c>
      <c r="C275" s="25" t="s">
        <v>489</v>
      </c>
      <c r="D275" s="7">
        <v>117140002000001</v>
      </c>
      <c r="E275" s="12" t="str">
        <f t="shared" ref="E275:E280" si="38">_xlfn.DISPIMG("ID_019B9EBA11934E63AA3AA166D150B92B",1)</f>
        <v>=DISPIMG("ID_019B9EBA11934E63AA3AA166D150B92B",1)</v>
      </c>
      <c r="F275" s="20" t="s">
        <v>490</v>
      </c>
      <c r="G275" s="25" t="s">
        <v>491</v>
      </c>
      <c r="H275" s="7">
        <v>100</v>
      </c>
      <c r="I275" s="5"/>
    </row>
    <row r="276" customHeight="1" spans="1:11">
      <c r="A276" s="7">
        <v>2</v>
      </c>
      <c r="B276" s="7" t="s">
        <v>488</v>
      </c>
      <c r="C276" s="25" t="s">
        <v>492</v>
      </c>
      <c r="D276" s="7">
        <v>117140002000002</v>
      </c>
      <c r="E276" s="12" t="str">
        <f t="shared" si="38"/>
        <v>=DISPIMG("ID_019B9EBA11934E63AA3AA166D150B92B",1)</v>
      </c>
      <c r="F276" s="20" t="s">
        <v>493</v>
      </c>
      <c r="G276" s="25" t="s">
        <v>491</v>
      </c>
      <c r="H276" s="7">
        <v>140</v>
      </c>
      <c r="I276" s="5"/>
    </row>
    <row r="277" customHeight="1" spans="1:11">
      <c r="A277" s="7">
        <v>3</v>
      </c>
      <c r="B277" s="7" t="s">
        <v>488</v>
      </c>
      <c r="C277" s="25" t="s">
        <v>494</v>
      </c>
      <c r="D277" s="7">
        <v>117140002000003</v>
      </c>
      <c r="E277" s="12" t="str">
        <f t="shared" si="38"/>
        <v>=DISPIMG("ID_019B9EBA11934E63AA3AA166D150B92B",1)</v>
      </c>
      <c r="F277" s="20" t="s">
        <v>495</v>
      </c>
      <c r="G277" s="25" t="s">
        <v>491</v>
      </c>
      <c r="H277" s="7">
        <v>176</v>
      </c>
      <c r="I277" s="5"/>
    </row>
    <row r="278" customHeight="1" spans="1:11">
      <c r="A278" s="7">
        <v>4</v>
      </c>
      <c r="B278" s="7" t="s">
        <v>488</v>
      </c>
      <c r="C278" s="25" t="s">
        <v>496</v>
      </c>
      <c r="D278" s="7">
        <v>117140002000004</v>
      </c>
      <c r="E278" s="12" t="str">
        <f t="shared" si="38"/>
        <v>=DISPIMG("ID_019B9EBA11934E63AA3AA166D150B92B",1)</v>
      </c>
      <c r="F278" s="20" t="s">
        <v>497</v>
      </c>
      <c r="G278" s="25" t="s">
        <v>491</v>
      </c>
      <c r="H278" s="7">
        <v>196</v>
      </c>
      <c r="I278" s="5"/>
    </row>
    <row r="279" customHeight="1" spans="1:11">
      <c r="A279" s="7">
        <v>5</v>
      </c>
      <c r="B279" s="7" t="s">
        <v>488</v>
      </c>
      <c r="C279" s="25" t="s">
        <v>498</v>
      </c>
      <c r="D279" s="7">
        <v>117140002000005</v>
      </c>
      <c r="E279" s="12" t="str">
        <f t="shared" si="38"/>
        <v>=DISPIMG("ID_019B9EBA11934E63AA3AA166D150B92B",1)</v>
      </c>
      <c r="F279" s="20" t="s">
        <v>499</v>
      </c>
      <c r="G279" s="25" t="s">
        <v>491</v>
      </c>
      <c r="H279" s="7">
        <v>220</v>
      </c>
      <c r="I279" s="5"/>
    </row>
    <row r="280" customHeight="1" spans="1:11">
      <c r="A280" s="7">
        <v>6</v>
      </c>
      <c r="B280" s="7" t="s">
        <v>488</v>
      </c>
      <c r="C280" s="25" t="s">
        <v>500</v>
      </c>
      <c r="D280" s="7">
        <v>117140002000006</v>
      </c>
      <c r="E280" s="12" t="str">
        <f t="shared" si="38"/>
        <v>=DISPIMG("ID_019B9EBA11934E63AA3AA166D150B92B",1)</v>
      </c>
      <c r="F280" s="20" t="s">
        <v>501</v>
      </c>
      <c r="G280" s="25" t="s">
        <v>491</v>
      </c>
      <c r="H280" s="7">
        <v>260</v>
      </c>
      <c r="I280" s="5"/>
    </row>
    <row r="281" customHeight="1" spans="1:11">
      <c r="A281" s="7">
        <v>7</v>
      </c>
      <c r="B281" s="7" t="s">
        <v>488</v>
      </c>
      <c r="C281" s="25" t="s">
        <v>502</v>
      </c>
      <c r="D281" s="7">
        <v>117140002000007</v>
      </c>
      <c r="E281" s="12" t="str">
        <f t="shared" ref="E281:E286" si="39">_xlfn.DISPIMG("ID_A61C18782239427688436CF340E9286A",1)</f>
        <v>=DISPIMG("ID_A61C18782239427688436CF340E9286A",1)</v>
      </c>
      <c r="F281" s="20" t="s">
        <v>503</v>
      </c>
      <c r="G281" s="25" t="s">
        <v>491</v>
      </c>
      <c r="H281" s="7">
        <v>80</v>
      </c>
      <c r="I281" s="5"/>
    </row>
    <row r="282" customHeight="1" spans="1:11">
      <c r="A282" s="7">
        <v>8</v>
      </c>
      <c r="B282" s="7" t="s">
        <v>488</v>
      </c>
      <c r="C282" s="25" t="s">
        <v>504</v>
      </c>
      <c r="D282" s="7">
        <v>117140002000008</v>
      </c>
      <c r="E282" s="12" t="str">
        <f t="shared" si="39"/>
        <v>=DISPIMG("ID_A61C18782239427688436CF340E9286A",1)</v>
      </c>
      <c r="F282" s="20" t="s">
        <v>505</v>
      </c>
      <c r="G282" s="25" t="s">
        <v>491</v>
      </c>
      <c r="H282" s="7">
        <v>90</v>
      </c>
      <c r="I282" s="5"/>
    </row>
    <row r="283" customHeight="1" spans="1:11">
      <c r="A283" s="7">
        <v>9</v>
      </c>
      <c r="B283" s="7" t="s">
        <v>488</v>
      </c>
      <c r="C283" s="25" t="s">
        <v>506</v>
      </c>
      <c r="D283" s="7">
        <v>117140002000009</v>
      </c>
      <c r="E283" s="12" t="str">
        <f t="shared" si="39"/>
        <v>=DISPIMG("ID_A61C18782239427688436CF340E9286A",1)</v>
      </c>
      <c r="F283" s="20" t="s">
        <v>507</v>
      </c>
      <c r="G283" s="25" t="s">
        <v>491</v>
      </c>
      <c r="H283" s="7">
        <v>108</v>
      </c>
      <c r="I283" s="5"/>
    </row>
    <row r="284" customHeight="1" spans="1:11">
      <c r="A284" s="7">
        <v>10</v>
      </c>
      <c r="B284" s="7" t="s">
        <v>488</v>
      </c>
      <c r="C284" s="25" t="s">
        <v>508</v>
      </c>
      <c r="D284" s="7">
        <v>117140002000010</v>
      </c>
      <c r="E284" s="12" t="str">
        <f t="shared" si="39"/>
        <v>=DISPIMG("ID_A61C18782239427688436CF340E9286A",1)</v>
      </c>
      <c r="F284" s="20" t="s">
        <v>509</v>
      </c>
      <c r="G284" s="25" t="s">
        <v>491</v>
      </c>
      <c r="H284" s="7">
        <v>132</v>
      </c>
      <c r="I284" s="5"/>
    </row>
    <row r="285" customHeight="1" spans="1:11">
      <c r="A285" s="7">
        <v>11</v>
      </c>
      <c r="B285" s="7" t="s">
        <v>488</v>
      </c>
      <c r="C285" s="25" t="s">
        <v>510</v>
      </c>
      <c r="D285" s="7">
        <v>117140002000011</v>
      </c>
      <c r="E285" s="12" t="str">
        <f t="shared" si="39"/>
        <v>=DISPIMG("ID_A61C18782239427688436CF340E9286A",1)</v>
      </c>
      <c r="F285" s="20" t="s">
        <v>511</v>
      </c>
      <c r="G285" s="25" t="s">
        <v>491</v>
      </c>
      <c r="H285" s="7">
        <v>144</v>
      </c>
      <c r="I285" s="5"/>
    </row>
    <row r="286" customHeight="1" spans="1:11">
      <c r="A286" s="7">
        <v>12</v>
      </c>
      <c r="B286" s="7" t="s">
        <v>488</v>
      </c>
      <c r="C286" s="25" t="s">
        <v>512</v>
      </c>
      <c r="D286" s="7">
        <v>117140002000012</v>
      </c>
      <c r="E286" s="12" t="str">
        <f t="shared" si="39"/>
        <v>=DISPIMG("ID_A61C18782239427688436CF340E9286A",1)</v>
      </c>
      <c r="F286" s="20" t="s">
        <v>513</v>
      </c>
      <c r="G286" s="25" t="s">
        <v>491</v>
      </c>
      <c r="H286" s="7">
        <v>176</v>
      </c>
      <c r="I286" s="5"/>
    </row>
    <row r="287" customHeight="1" spans="1:11">
      <c r="A287" s="7">
        <v>13</v>
      </c>
      <c r="B287" s="7" t="s">
        <v>488</v>
      </c>
      <c r="C287" s="25" t="s">
        <v>514</v>
      </c>
      <c r="D287" s="7">
        <v>117140002000013</v>
      </c>
      <c r="E287" s="12" t="str">
        <f t="shared" ref="E287:E296" si="40">_xlfn.DISPIMG("ID_250922F09CD7456CBEB780398274DF11",1)</f>
        <v>=DISPIMG("ID_250922F09CD7456CBEB780398274DF11",1)</v>
      </c>
      <c r="F287" s="20" t="s">
        <v>515</v>
      </c>
      <c r="G287" s="25" t="s">
        <v>491</v>
      </c>
      <c r="H287" s="7">
        <v>76</v>
      </c>
      <c r="I287" s="5"/>
    </row>
    <row r="288" customHeight="1" spans="1:11">
      <c r="A288" s="7">
        <v>14</v>
      </c>
      <c r="B288" s="7" t="s">
        <v>488</v>
      </c>
      <c r="C288" s="25" t="s">
        <v>516</v>
      </c>
      <c r="D288" s="7">
        <v>117140002000014</v>
      </c>
      <c r="E288" s="12" t="str">
        <f t="shared" si="40"/>
        <v>=DISPIMG("ID_250922F09CD7456CBEB780398274DF11",1)</v>
      </c>
      <c r="F288" s="20" t="s">
        <v>517</v>
      </c>
      <c r="G288" s="25" t="s">
        <v>491</v>
      </c>
      <c r="H288" s="7">
        <v>104</v>
      </c>
      <c r="I288" s="5"/>
    </row>
    <row r="289" customHeight="1" spans="1:9">
      <c r="A289" s="7">
        <v>15</v>
      </c>
      <c r="B289" s="7" t="s">
        <v>488</v>
      </c>
      <c r="C289" s="25" t="s">
        <v>518</v>
      </c>
      <c r="D289" s="7">
        <v>117140002000015</v>
      </c>
      <c r="E289" s="12" t="str">
        <f t="shared" si="40"/>
        <v>=DISPIMG("ID_250922F09CD7456CBEB780398274DF11",1)</v>
      </c>
      <c r="F289" s="20" t="s">
        <v>519</v>
      </c>
      <c r="G289" s="25" t="s">
        <v>491</v>
      </c>
      <c r="H289" s="7">
        <v>140</v>
      </c>
      <c r="I289" s="5"/>
    </row>
    <row r="290" customHeight="1" spans="1:9">
      <c r="A290" s="7">
        <v>16</v>
      </c>
      <c r="B290" s="7" t="s">
        <v>488</v>
      </c>
      <c r="C290" s="25" t="s">
        <v>520</v>
      </c>
      <c r="D290" s="7">
        <v>117140002000016</v>
      </c>
      <c r="E290" s="12" t="str">
        <f t="shared" si="40"/>
        <v>=DISPIMG("ID_250922F09CD7456CBEB780398274DF11",1)</v>
      </c>
      <c r="F290" s="20" t="s">
        <v>521</v>
      </c>
      <c r="G290" s="25" t="s">
        <v>491</v>
      </c>
      <c r="H290" s="7">
        <v>152</v>
      </c>
      <c r="I290" s="5"/>
    </row>
    <row r="291" customHeight="1" spans="1:9">
      <c r="A291" s="7">
        <v>17</v>
      </c>
      <c r="B291" s="7" t="s">
        <v>488</v>
      </c>
      <c r="C291" s="25" t="s">
        <v>522</v>
      </c>
      <c r="D291" s="7">
        <v>117140002000017</v>
      </c>
      <c r="E291" s="12" t="str">
        <f t="shared" si="40"/>
        <v>=DISPIMG("ID_250922F09CD7456CBEB780398274DF11",1)</v>
      </c>
      <c r="F291" s="20" t="s">
        <v>523</v>
      </c>
      <c r="G291" s="25" t="s">
        <v>491</v>
      </c>
      <c r="H291" s="7">
        <v>164</v>
      </c>
      <c r="I291" s="5"/>
    </row>
    <row r="292" customHeight="1" spans="1:9">
      <c r="A292" s="7">
        <v>18</v>
      </c>
      <c r="B292" s="7" t="s">
        <v>488</v>
      </c>
      <c r="C292" s="25" t="s">
        <v>524</v>
      </c>
      <c r="D292" s="7">
        <v>117140002000018</v>
      </c>
      <c r="E292" s="12" t="str">
        <f t="shared" si="40"/>
        <v>=DISPIMG("ID_250922F09CD7456CBEB780398274DF11",1)</v>
      </c>
      <c r="F292" s="20" t="s">
        <v>525</v>
      </c>
      <c r="G292" s="25" t="s">
        <v>491</v>
      </c>
      <c r="H292" s="7">
        <v>192</v>
      </c>
      <c r="I292" s="5"/>
    </row>
    <row r="293" customHeight="1" spans="1:9">
      <c r="A293" s="7">
        <v>19</v>
      </c>
      <c r="B293" s="7" t="s">
        <v>488</v>
      </c>
      <c r="C293" s="25" t="s">
        <v>526</v>
      </c>
      <c r="D293" s="7">
        <v>117140002000051</v>
      </c>
      <c r="E293" s="12" t="str">
        <f t="shared" si="40"/>
        <v>=DISPIMG("ID_250922F09CD7456CBEB780398274DF11",1)</v>
      </c>
      <c r="F293" s="20" t="s">
        <v>527</v>
      </c>
      <c r="G293" s="25" t="s">
        <v>491</v>
      </c>
      <c r="H293" s="7">
        <v>246</v>
      </c>
      <c r="I293" s="5"/>
    </row>
    <row r="294" customHeight="1" spans="1:9">
      <c r="A294" s="7">
        <v>20</v>
      </c>
      <c r="B294" s="7" t="s">
        <v>488</v>
      </c>
      <c r="C294" s="25" t="s">
        <v>528</v>
      </c>
      <c r="D294" s="7">
        <v>117140002000052</v>
      </c>
      <c r="E294" s="12" t="str">
        <f t="shared" si="40"/>
        <v>=DISPIMG("ID_250922F09CD7456CBEB780398274DF11",1)</v>
      </c>
      <c r="F294" s="20" t="s">
        <v>529</v>
      </c>
      <c r="G294" s="25" t="s">
        <v>491</v>
      </c>
      <c r="H294" s="7">
        <v>295</v>
      </c>
      <c r="I294" s="5"/>
    </row>
    <row r="295" customHeight="1" spans="1:9">
      <c r="A295" s="7">
        <v>21</v>
      </c>
      <c r="B295" s="7" t="s">
        <v>488</v>
      </c>
      <c r="C295" s="25" t="s">
        <v>530</v>
      </c>
      <c r="D295" s="7">
        <v>117140002000053</v>
      </c>
      <c r="E295" s="12" t="str">
        <f t="shared" si="40"/>
        <v>=DISPIMG("ID_250922F09CD7456CBEB780398274DF11",1)</v>
      </c>
      <c r="F295" s="20" t="s">
        <v>531</v>
      </c>
      <c r="G295" s="25" t="s">
        <v>491</v>
      </c>
      <c r="H295" s="7">
        <v>377</v>
      </c>
      <c r="I295" s="5"/>
    </row>
    <row r="296" customHeight="1" spans="1:9">
      <c r="A296" s="7">
        <v>22</v>
      </c>
      <c r="B296" s="7" t="s">
        <v>488</v>
      </c>
      <c r="C296" s="25" t="s">
        <v>532</v>
      </c>
      <c r="D296" s="7">
        <v>117140002000054</v>
      </c>
      <c r="E296" s="12" t="str">
        <f t="shared" si="40"/>
        <v>=DISPIMG("ID_250922F09CD7456CBEB780398274DF11",1)</v>
      </c>
      <c r="F296" s="20" t="s">
        <v>533</v>
      </c>
      <c r="G296" s="25" t="s">
        <v>491</v>
      </c>
      <c r="H296" s="7">
        <v>443</v>
      </c>
      <c r="I296" s="5"/>
    </row>
    <row r="297" customHeight="1" spans="1:9">
      <c r="A297" s="7">
        <v>23</v>
      </c>
      <c r="B297" s="7" t="s">
        <v>488</v>
      </c>
      <c r="C297" s="25" t="s">
        <v>534</v>
      </c>
      <c r="D297" s="7">
        <v>117140002000019</v>
      </c>
      <c r="E297" s="12" t="str">
        <f t="shared" ref="E297:E306" si="41">_xlfn.DISPIMG("ID_100580A99CB94542ADB56A762D38CF61",1)</f>
        <v>=DISPIMG("ID_100580A99CB94542ADB56A762D38CF61",1)</v>
      </c>
      <c r="F297" s="20" t="s">
        <v>535</v>
      </c>
      <c r="G297" s="25" t="s">
        <v>491</v>
      </c>
      <c r="H297" s="7">
        <v>88</v>
      </c>
      <c r="I297" s="5"/>
    </row>
    <row r="298" customHeight="1" spans="1:9">
      <c r="A298" s="7">
        <v>24</v>
      </c>
      <c r="B298" s="7" t="s">
        <v>488</v>
      </c>
      <c r="C298" s="25" t="s">
        <v>536</v>
      </c>
      <c r="D298" s="7">
        <v>117140002000020</v>
      </c>
      <c r="E298" s="12" t="str">
        <f t="shared" si="41"/>
        <v>=DISPIMG("ID_100580A99CB94542ADB56A762D38CF61",1)</v>
      </c>
      <c r="F298" s="20" t="s">
        <v>537</v>
      </c>
      <c r="G298" s="25" t="s">
        <v>491</v>
      </c>
      <c r="H298" s="7">
        <v>116</v>
      </c>
      <c r="I298" s="5"/>
    </row>
    <row r="299" customHeight="1" spans="1:9">
      <c r="A299" s="7">
        <v>25</v>
      </c>
      <c r="B299" s="7" t="s">
        <v>488</v>
      </c>
      <c r="C299" s="25" t="s">
        <v>538</v>
      </c>
      <c r="D299" s="7">
        <v>117140002000021</v>
      </c>
      <c r="E299" s="12" t="str">
        <f t="shared" si="41"/>
        <v>=DISPIMG("ID_100580A99CB94542ADB56A762D38CF61",1)</v>
      </c>
      <c r="F299" s="20" t="s">
        <v>539</v>
      </c>
      <c r="G299" s="25" t="s">
        <v>491</v>
      </c>
      <c r="H299" s="7">
        <v>144</v>
      </c>
      <c r="I299" s="5"/>
    </row>
    <row r="300" customHeight="1" spans="1:9">
      <c r="A300" s="7">
        <v>26</v>
      </c>
      <c r="B300" s="7" t="s">
        <v>488</v>
      </c>
      <c r="C300" s="25" t="s">
        <v>540</v>
      </c>
      <c r="D300" s="7">
        <v>117140002000022</v>
      </c>
      <c r="E300" s="12" t="str">
        <f t="shared" si="41"/>
        <v>=DISPIMG("ID_100580A99CB94542ADB56A762D38CF61",1)</v>
      </c>
      <c r="F300" s="20" t="s">
        <v>541</v>
      </c>
      <c r="G300" s="25" t="s">
        <v>491</v>
      </c>
      <c r="H300" s="7">
        <v>164</v>
      </c>
      <c r="I300" s="5"/>
    </row>
    <row r="301" customHeight="1" spans="1:9">
      <c r="A301" s="7">
        <v>27</v>
      </c>
      <c r="B301" s="7" t="s">
        <v>488</v>
      </c>
      <c r="C301" s="25" t="s">
        <v>542</v>
      </c>
      <c r="D301" s="7">
        <v>117140002000023</v>
      </c>
      <c r="E301" s="12" t="str">
        <f t="shared" si="41"/>
        <v>=DISPIMG("ID_100580A99CB94542ADB56A762D38CF61",1)</v>
      </c>
      <c r="F301" s="20" t="s">
        <v>543</v>
      </c>
      <c r="G301" s="25" t="s">
        <v>491</v>
      </c>
      <c r="H301" s="7">
        <v>184</v>
      </c>
      <c r="I301" s="5"/>
    </row>
    <row r="302" customHeight="1" spans="1:9">
      <c r="A302" s="7">
        <v>28</v>
      </c>
      <c r="B302" s="7" t="s">
        <v>488</v>
      </c>
      <c r="C302" s="25" t="s">
        <v>544</v>
      </c>
      <c r="D302" s="7">
        <v>117140002000024</v>
      </c>
      <c r="E302" s="12" t="str">
        <f t="shared" si="41"/>
        <v>=DISPIMG("ID_100580A99CB94542ADB56A762D38CF61",1)</v>
      </c>
      <c r="F302" s="20" t="s">
        <v>545</v>
      </c>
      <c r="G302" s="25" t="s">
        <v>491</v>
      </c>
      <c r="H302" s="7">
        <v>224</v>
      </c>
      <c r="I302" s="5"/>
    </row>
    <row r="303" customHeight="1" spans="1:9">
      <c r="A303" s="7">
        <v>29</v>
      </c>
      <c r="B303" s="7" t="s">
        <v>488</v>
      </c>
      <c r="C303" s="25" t="s">
        <v>546</v>
      </c>
      <c r="D303" s="7">
        <v>117140002000055</v>
      </c>
      <c r="E303" s="12" t="str">
        <f t="shared" si="41"/>
        <v>=DISPIMG("ID_100580A99CB94542ADB56A762D38CF61",1)</v>
      </c>
      <c r="F303" s="20" t="s">
        <v>547</v>
      </c>
      <c r="G303" s="25" t="s">
        <v>491</v>
      </c>
      <c r="H303" s="7">
        <v>276</v>
      </c>
      <c r="I303" s="5"/>
    </row>
    <row r="304" customHeight="1" spans="1:9">
      <c r="A304" s="7">
        <v>30</v>
      </c>
      <c r="B304" s="7" t="s">
        <v>488</v>
      </c>
      <c r="C304" s="25" t="s">
        <v>548</v>
      </c>
      <c r="D304" s="7">
        <v>117140002000056</v>
      </c>
      <c r="E304" s="12" t="str">
        <f t="shared" si="41"/>
        <v>=DISPIMG("ID_100580A99CB94542ADB56A762D38CF61",1)</v>
      </c>
      <c r="F304" s="20" t="s">
        <v>549</v>
      </c>
      <c r="G304" s="25" t="s">
        <v>491</v>
      </c>
      <c r="H304" s="7">
        <v>331</v>
      </c>
      <c r="I304" s="5"/>
    </row>
    <row r="305" customHeight="1" spans="1:9">
      <c r="A305" s="7">
        <v>31</v>
      </c>
      <c r="B305" s="7" t="s">
        <v>488</v>
      </c>
      <c r="C305" s="25" t="s">
        <v>550</v>
      </c>
      <c r="D305" s="7">
        <v>117140002000057</v>
      </c>
      <c r="E305" s="12" t="str">
        <f t="shared" si="41"/>
        <v>=DISPIMG("ID_100580A99CB94542ADB56A762D38CF61",1)</v>
      </c>
      <c r="F305" s="20" t="s">
        <v>551</v>
      </c>
      <c r="G305" s="25" t="s">
        <v>491</v>
      </c>
      <c r="H305" s="7">
        <v>423</v>
      </c>
      <c r="I305" s="5"/>
    </row>
    <row r="306" customHeight="1" spans="1:9">
      <c r="A306" s="7">
        <v>32</v>
      </c>
      <c r="B306" s="7" t="s">
        <v>488</v>
      </c>
      <c r="C306" s="25" t="s">
        <v>552</v>
      </c>
      <c r="D306" s="7">
        <v>117140002000058</v>
      </c>
      <c r="E306" s="12" t="str">
        <f t="shared" si="41"/>
        <v>=DISPIMG("ID_100580A99CB94542ADB56A762D38CF61",1)</v>
      </c>
      <c r="F306" s="20" t="s">
        <v>553</v>
      </c>
      <c r="G306" s="25" t="s">
        <v>491</v>
      </c>
      <c r="H306" s="7">
        <v>497</v>
      </c>
      <c r="I306" s="5"/>
    </row>
    <row r="307" customHeight="1" spans="1:9">
      <c r="A307" s="7">
        <v>33</v>
      </c>
      <c r="B307" s="7" t="s">
        <v>488</v>
      </c>
      <c r="C307" s="25" t="s">
        <v>554</v>
      </c>
      <c r="D307" s="7">
        <v>117140002000025</v>
      </c>
      <c r="E307" s="12" t="str">
        <f t="shared" ref="E307:E314" si="42">_xlfn.DISPIMG("ID_9DDBF9B8B73449F091230421D42B0A8D",1)</f>
        <v>=DISPIMG("ID_9DDBF9B8B73449F091230421D42B0A8D",1)</v>
      </c>
      <c r="F307" s="20" t="s">
        <v>555</v>
      </c>
      <c r="G307" s="25" t="s">
        <v>491</v>
      </c>
      <c r="H307" s="7">
        <v>312</v>
      </c>
      <c r="I307" s="5"/>
    </row>
    <row r="308" customHeight="1" spans="1:9">
      <c r="A308" s="7">
        <v>34</v>
      </c>
      <c r="B308" s="7" t="s">
        <v>488</v>
      </c>
      <c r="C308" s="25" t="s">
        <v>556</v>
      </c>
      <c r="D308" s="7">
        <v>117140002000050</v>
      </c>
      <c r="E308" s="12" t="str">
        <f t="shared" si="42"/>
        <v>=DISPIMG("ID_9DDBF9B8B73449F091230421D42B0A8D",1)</v>
      </c>
      <c r="F308" s="20" t="s">
        <v>557</v>
      </c>
      <c r="G308" s="25" t="s">
        <v>491</v>
      </c>
      <c r="H308" s="7">
        <v>348</v>
      </c>
      <c r="I308" s="5"/>
    </row>
    <row r="309" customHeight="1" spans="1:9">
      <c r="A309" s="7">
        <v>35</v>
      </c>
      <c r="B309" s="7" t="s">
        <v>488</v>
      </c>
      <c r="C309" s="25" t="s">
        <v>558</v>
      </c>
      <c r="D309" s="7">
        <v>117140002000026</v>
      </c>
      <c r="E309" s="12" t="str">
        <f t="shared" si="42"/>
        <v>=DISPIMG("ID_9DDBF9B8B73449F091230421D42B0A8D",1)</v>
      </c>
      <c r="F309" s="20" t="s">
        <v>559</v>
      </c>
      <c r="G309" s="25" t="s">
        <v>491</v>
      </c>
      <c r="H309" s="7">
        <v>348</v>
      </c>
      <c r="I309" s="5"/>
    </row>
    <row r="310" customHeight="1" spans="1:9">
      <c r="A310" s="7">
        <v>36</v>
      </c>
      <c r="B310" s="7" t="s">
        <v>488</v>
      </c>
      <c r="C310" s="25" t="s">
        <v>560</v>
      </c>
      <c r="D310" s="7">
        <v>117140002000027</v>
      </c>
      <c r="E310" s="12" t="str">
        <f t="shared" si="42"/>
        <v>=DISPIMG("ID_9DDBF9B8B73449F091230421D42B0A8D",1)</v>
      </c>
      <c r="F310" s="20" t="s">
        <v>561</v>
      </c>
      <c r="G310" s="25" t="s">
        <v>491</v>
      </c>
      <c r="H310" s="7">
        <v>396</v>
      </c>
      <c r="I310" s="5"/>
    </row>
    <row r="311" customHeight="1" spans="1:9">
      <c r="A311" s="7">
        <v>37</v>
      </c>
      <c r="B311" s="7" t="s">
        <v>488</v>
      </c>
      <c r="C311" s="25" t="s">
        <v>562</v>
      </c>
      <c r="D311" s="7">
        <v>117140002000028</v>
      </c>
      <c r="E311" s="12" t="str">
        <f t="shared" si="42"/>
        <v>=DISPIMG("ID_9DDBF9B8B73449F091230421D42B0A8D",1)</v>
      </c>
      <c r="F311" s="20" t="s">
        <v>563</v>
      </c>
      <c r="G311" s="25" t="s">
        <v>491</v>
      </c>
      <c r="H311" s="7">
        <v>432</v>
      </c>
      <c r="I311" s="5"/>
    </row>
    <row r="312" customHeight="1" spans="1:9">
      <c r="A312" s="7">
        <v>38</v>
      </c>
      <c r="B312" s="7" t="s">
        <v>488</v>
      </c>
      <c r="C312" s="25" t="s">
        <v>564</v>
      </c>
      <c r="D312" s="7">
        <v>117140002000029</v>
      </c>
      <c r="E312" s="12" t="str">
        <f t="shared" si="42"/>
        <v>=DISPIMG("ID_9DDBF9B8B73449F091230421D42B0A8D",1)</v>
      </c>
      <c r="F312" s="20" t="s">
        <v>565</v>
      </c>
      <c r="G312" s="25" t="s">
        <v>491</v>
      </c>
      <c r="H312" s="7">
        <v>472</v>
      </c>
      <c r="I312" s="5"/>
    </row>
    <row r="313" customHeight="1" spans="1:9">
      <c r="A313" s="7">
        <v>39</v>
      </c>
      <c r="B313" s="7" t="s">
        <v>488</v>
      </c>
      <c r="C313" s="25" t="s">
        <v>566</v>
      </c>
      <c r="D313" s="7">
        <v>117140002000030</v>
      </c>
      <c r="E313" s="12" t="str">
        <f t="shared" si="42"/>
        <v>=DISPIMG("ID_9DDBF9B8B73449F091230421D42B0A8D",1)</v>
      </c>
      <c r="F313" s="20" t="s">
        <v>567</v>
      </c>
      <c r="G313" s="25" t="s">
        <v>491</v>
      </c>
      <c r="H313" s="7">
        <v>512</v>
      </c>
      <c r="I313" s="5"/>
    </row>
    <row r="314" customHeight="1" spans="1:9">
      <c r="A314" s="7">
        <v>40</v>
      </c>
      <c r="B314" s="7" t="s">
        <v>488</v>
      </c>
      <c r="C314" s="25" t="s">
        <v>568</v>
      </c>
      <c r="D314" s="7">
        <v>117140002000104</v>
      </c>
      <c r="E314" s="12" t="str">
        <f t="shared" si="42"/>
        <v>=DISPIMG("ID_9DDBF9B8B73449F091230421D42B0A8D",1)</v>
      </c>
      <c r="F314" s="20" t="s">
        <v>569</v>
      </c>
      <c r="G314" s="25" t="s">
        <v>491</v>
      </c>
      <c r="H314" s="7">
        <v>614</v>
      </c>
      <c r="I314" s="5"/>
    </row>
    <row r="315" customHeight="1" spans="1:9">
      <c r="A315" s="7">
        <v>41</v>
      </c>
      <c r="B315" s="7" t="s">
        <v>488</v>
      </c>
      <c r="C315" s="25" t="s">
        <v>570</v>
      </c>
      <c r="D315" s="7">
        <v>117140002000031</v>
      </c>
      <c r="E315" s="12" t="str">
        <f t="shared" ref="E315:E320" si="43">_xlfn.DISPIMG("ID_7FC6A8BEB5124EC3AE9A34D9B5FCAA24",1)</f>
        <v>=DISPIMG("ID_7FC6A8BEB5124EC3AE9A34D9B5FCAA24",1)</v>
      </c>
      <c r="F315" s="20" t="s">
        <v>571</v>
      </c>
      <c r="G315" s="25" t="s">
        <v>491</v>
      </c>
      <c r="H315" s="7">
        <v>180</v>
      </c>
      <c r="I315" s="5"/>
    </row>
    <row r="316" customHeight="1" spans="1:9">
      <c r="A316" s="7">
        <v>42</v>
      </c>
      <c r="B316" s="7" t="s">
        <v>488</v>
      </c>
      <c r="C316" s="25" t="s">
        <v>572</v>
      </c>
      <c r="D316" s="7">
        <v>117140002000032</v>
      </c>
      <c r="E316" s="12" t="str">
        <f t="shared" si="43"/>
        <v>=DISPIMG("ID_7FC6A8BEB5124EC3AE9A34D9B5FCAA24",1)</v>
      </c>
      <c r="F316" s="20" t="s">
        <v>573</v>
      </c>
      <c r="G316" s="25" t="s">
        <v>491</v>
      </c>
      <c r="H316" s="7">
        <v>212</v>
      </c>
      <c r="I316" s="5"/>
    </row>
    <row r="317" customHeight="1" spans="1:9">
      <c r="A317" s="7">
        <v>43</v>
      </c>
      <c r="B317" s="7" t="s">
        <v>488</v>
      </c>
      <c r="C317" s="25" t="s">
        <v>574</v>
      </c>
      <c r="D317" s="7">
        <v>117140002000033</v>
      </c>
      <c r="E317" s="12" t="str">
        <f t="shared" si="43"/>
        <v>=DISPIMG("ID_7FC6A8BEB5124EC3AE9A34D9B5FCAA24",1)</v>
      </c>
      <c r="F317" s="20" t="s">
        <v>575</v>
      </c>
      <c r="G317" s="25" t="s">
        <v>491</v>
      </c>
      <c r="H317" s="7">
        <v>252</v>
      </c>
      <c r="I317" s="5"/>
    </row>
    <row r="318" customHeight="1" spans="1:9">
      <c r="A318" s="7">
        <v>44</v>
      </c>
      <c r="B318" s="7" t="s">
        <v>488</v>
      </c>
      <c r="C318" s="25" t="s">
        <v>576</v>
      </c>
      <c r="D318" s="7">
        <v>117140002000034</v>
      </c>
      <c r="E318" s="12" t="str">
        <f t="shared" si="43"/>
        <v>=DISPIMG("ID_7FC6A8BEB5124EC3AE9A34D9B5FCAA24",1)</v>
      </c>
      <c r="F318" s="20" t="s">
        <v>577</v>
      </c>
      <c r="G318" s="25" t="s">
        <v>491</v>
      </c>
      <c r="H318" s="7">
        <v>276</v>
      </c>
      <c r="I318" s="5"/>
    </row>
    <row r="319" customHeight="1" spans="1:9">
      <c r="A319" s="7">
        <v>45</v>
      </c>
      <c r="B319" s="7" t="s">
        <v>488</v>
      </c>
      <c r="C319" s="25" t="s">
        <v>578</v>
      </c>
      <c r="D319" s="7">
        <v>117140002000035</v>
      </c>
      <c r="E319" s="12" t="str">
        <f t="shared" si="43"/>
        <v>=DISPIMG("ID_7FC6A8BEB5124EC3AE9A34D9B5FCAA24",1)</v>
      </c>
      <c r="F319" s="20" t="s">
        <v>579</v>
      </c>
      <c r="G319" s="25" t="s">
        <v>491</v>
      </c>
      <c r="H319" s="7">
        <v>300</v>
      </c>
      <c r="I319" s="5"/>
    </row>
    <row r="320" customHeight="1" spans="1:9">
      <c r="A320" s="7">
        <v>46</v>
      </c>
      <c r="B320" s="7" t="s">
        <v>488</v>
      </c>
      <c r="C320" s="25" t="s">
        <v>580</v>
      </c>
      <c r="D320" s="7">
        <v>117140002000036</v>
      </c>
      <c r="E320" s="12" t="str">
        <f t="shared" si="43"/>
        <v>=DISPIMG("ID_7FC6A8BEB5124EC3AE9A34D9B5FCAA24",1)</v>
      </c>
      <c r="F320" s="20" t="s">
        <v>581</v>
      </c>
      <c r="G320" s="25" t="s">
        <v>491</v>
      </c>
      <c r="H320" s="7">
        <v>336</v>
      </c>
      <c r="I320" s="5"/>
    </row>
    <row r="321" customHeight="1" spans="1:9">
      <c r="A321" s="7">
        <v>47</v>
      </c>
      <c r="B321" s="7" t="s">
        <v>488</v>
      </c>
      <c r="C321" s="25" t="s">
        <v>582</v>
      </c>
      <c r="D321" s="7">
        <v>117140001000001</v>
      </c>
      <c r="E321" s="5" t="str">
        <f>_xlfn.DISPIMG("ID_362428915D634650A3880CAAE3171340",1)</f>
        <v>=DISPIMG("ID_362428915D634650A3880CAAE3171340",1)</v>
      </c>
      <c r="F321" s="20" t="s">
        <v>583</v>
      </c>
      <c r="G321" s="25" t="s">
        <v>491</v>
      </c>
      <c r="H321" s="7">
        <v>340</v>
      </c>
      <c r="I321" s="25" t="s">
        <v>584</v>
      </c>
    </row>
    <row r="322" customHeight="1" spans="1:9">
      <c r="A322" s="7">
        <v>48</v>
      </c>
      <c r="B322" s="7" t="s">
        <v>488</v>
      </c>
      <c r="C322" s="25" t="s">
        <v>585</v>
      </c>
      <c r="D322" s="7">
        <v>117140001000002</v>
      </c>
      <c r="E322" s="5"/>
      <c r="F322" s="20" t="s">
        <v>586</v>
      </c>
      <c r="G322" s="25" t="s">
        <v>491</v>
      </c>
      <c r="H322" s="7">
        <v>180</v>
      </c>
      <c r="I322" s="25" t="s">
        <v>584</v>
      </c>
    </row>
    <row r="323" customHeight="1" spans="1:9">
      <c r="A323" s="7">
        <v>49</v>
      </c>
      <c r="B323" s="7" t="s">
        <v>488</v>
      </c>
      <c r="C323" s="25" t="s">
        <v>587</v>
      </c>
      <c r="D323" s="7">
        <v>117140003000001</v>
      </c>
      <c r="E323" s="5" t="str">
        <f>_xlfn.DISPIMG("ID_51F5A9889CA749DC93717F42F268BB4E",1)</f>
        <v>=DISPIMG("ID_51F5A9889CA749DC93717F42F268BB4E",1)</v>
      </c>
      <c r="F323" s="20" t="s">
        <v>588</v>
      </c>
      <c r="G323" s="25" t="s">
        <v>491</v>
      </c>
      <c r="H323" s="7">
        <v>112</v>
      </c>
      <c r="I323" s="25" t="s">
        <v>589</v>
      </c>
    </row>
    <row r="324" customHeight="1" spans="1:9">
      <c r="A324" s="7">
        <v>50</v>
      </c>
      <c r="B324" s="7" t="s">
        <v>488</v>
      </c>
      <c r="C324" s="25" t="s">
        <v>590</v>
      </c>
      <c r="D324" s="7">
        <v>117140003000002</v>
      </c>
      <c r="E324" s="5" t="str">
        <f>_xlfn.DISPIMG("ID_73D1BC8764214A32AE9FC4BFF12FDCEC",1)</f>
        <v>=DISPIMG("ID_73D1BC8764214A32AE9FC4BFF12FDCEC",1)</v>
      </c>
      <c r="F324" s="20" t="s">
        <v>591</v>
      </c>
      <c r="G324" s="25" t="s">
        <v>491</v>
      </c>
      <c r="H324" s="7">
        <v>172</v>
      </c>
      <c r="I324" s="25" t="s">
        <v>589</v>
      </c>
    </row>
    <row r="325" customHeight="1" spans="1:9">
      <c r="A325" s="7">
        <v>51</v>
      </c>
      <c r="B325" s="7" t="s">
        <v>488</v>
      </c>
      <c r="C325" s="25" t="s">
        <v>592</v>
      </c>
      <c r="D325" s="7">
        <v>117140003000003</v>
      </c>
      <c r="E325" s="5" t="str">
        <f>_xlfn.DISPIMG("ID_B589300093914FB48F0F7F1198AD91AF",1)</f>
        <v>=DISPIMG("ID_B589300093914FB48F0F7F1198AD91AF",1)</v>
      </c>
      <c r="F325" s="20" t="s">
        <v>593</v>
      </c>
      <c r="G325" s="25" t="s">
        <v>491</v>
      </c>
      <c r="H325" s="7">
        <v>112</v>
      </c>
      <c r="I325" s="25" t="s">
        <v>589</v>
      </c>
    </row>
    <row r="326" customHeight="1" spans="1:9">
      <c r="A326" s="7">
        <v>52</v>
      </c>
      <c r="B326" s="7" t="s">
        <v>488</v>
      </c>
      <c r="C326" s="25" t="s">
        <v>594</v>
      </c>
      <c r="D326" s="7">
        <v>117140003000004</v>
      </c>
      <c r="E326" s="5" t="str">
        <f>_xlfn.DISPIMG("ID_1FCA3B0E3FF14DF2B353FA4D0480E98D",1)</f>
        <v>=DISPIMG("ID_1FCA3B0E3FF14DF2B353FA4D0480E98D",1)</v>
      </c>
      <c r="F326" s="20" t="s">
        <v>595</v>
      </c>
      <c r="G326" s="25" t="s">
        <v>491</v>
      </c>
      <c r="H326" s="7">
        <v>128</v>
      </c>
      <c r="I326" s="25" t="s">
        <v>589</v>
      </c>
    </row>
    <row r="327" customHeight="1" spans="1:9">
      <c r="A327" s="7">
        <v>53</v>
      </c>
      <c r="B327" s="7" t="s">
        <v>488</v>
      </c>
      <c r="C327" s="25" t="s">
        <v>596</v>
      </c>
      <c r="D327" s="7">
        <v>117140003000005</v>
      </c>
      <c r="E327" s="5" t="str">
        <f>_xlfn.DISPIMG("ID_6D8E3E3EF96645729362A50E5ADE9740",1)</f>
        <v>=DISPIMG("ID_6D8E3E3EF96645729362A50E5ADE9740",1)</v>
      </c>
      <c r="F327" s="20" t="s">
        <v>597</v>
      </c>
      <c r="G327" s="25" t="s">
        <v>491</v>
      </c>
      <c r="H327" s="7">
        <v>132</v>
      </c>
      <c r="I327" s="25" t="s">
        <v>589</v>
      </c>
    </row>
    <row r="328" customHeight="1" spans="1:9">
      <c r="A328" s="7">
        <v>54</v>
      </c>
      <c r="B328" s="7" t="s">
        <v>488</v>
      </c>
      <c r="C328" s="25" t="s">
        <v>598</v>
      </c>
      <c r="D328" s="7">
        <v>117140004000001</v>
      </c>
      <c r="E328" s="5" t="str">
        <f>_xlfn.DISPIMG("ID_F2A88992A95F4090BFA56EB8F4D38B63",1)</f>
        <v>=DISPIMG("ID_F2A88992A95F4090BFA56EB8F4D38B63",1)</v>
      </c>
      <c r="F328" s="20" t="s">
        <v>599</v>
      </c>
      <c r="G328" s="25" t="s">
        <v>491</v>
      </c>
      <c r="H328" s="7">
        <v>14</v>
      </c>
      <c r="I328" s="5"/>
    </row>
    <row r="329" customHeight="1" spans="1:9">
      <c r="A329" s="7">
        <v>55</v>
      </c>
      <c r="B329" s="7" t="s">
        <v>488</v>
      </c>
      <c r="C329" s="25" t="s">
        <v>587</v>
      </c>
      <c r="D329" s="7">
        <v>117140003000006</v>
      </c>
      <c r="E329" s="5" t="str">
        <f>_xlfn.DISPIMG("ID_6211CDB5F765447080F09D2350440F4B",1)</f>
        <v>=DISPIMG("ID_6211CDB5F765447080F09D2350440F4B",1)</v>
      </c>
      <c r="F329" s="20" t="s">
        <v>600</v>
      </c>
      <c r="G329" s="25" t="s">
        <v>491</v>
      </c>
      <c r="H329" s="7">
        <v>180</v>
      </c>
      <c r="I329" s="25" t="s">
        <v>601</v>
      </c>
    </row>
    <row r="330" customHeight="1" spans="1:9">
      <c r="A330" s="7">
        <v>56</v>
      </c>
      <c r="B330" s="7" t="s">
        <v>488</v>
      </c>
      <c r="C330" s="25" t="s">
        <v>590</v>
      </c>
      <c r="D330" s="7">
        <v>117140003000009</v>
      </c>
      <c r="E330" s="5" t="str">
        <f>_xlfn.DISPIMG("ID_748D3E172B7F4982996EFB398B46DEFA",1)</f>
        <v>=DISPIMG("ID_748D3E172B7F4982996EFB398B46DEFA",1)</v>
      </c>
      <c r="F330" s="20" t="s">
        <v>602</v>
      </c>
      <c r="G330" s="25" t="s">
        <v>491</v>
      </c>
      <c r="H330" s="7">
        <v>192</v>
      </c>
      <c r="I330" s="25" t="s">
        <v>601</v>
      </c>
    </row>
    <row r="331" customHeight="1" spans="1:9">
      <c r="A331" s="7">
        <v>57</v>
      </c>
      <c r="B331" s="7" t="s">
        <v>488</v>
      </c>
      <c r="C331" s="25" t="s">
        <v>603</v>
      </c>
      <c r="D331" s="7">
        <v>117140003000008</v>
      </c>
      <c r="E331" s="5" t="str">
        <f>_xlfn.DISPIMG("ID_154892925B394B7AB47EDC3FE6A36648",1)</f>
        <v>=DISPIMG("ID_154892925B394B7AB47EDC3FE6A36648",1)</v>
      </c>
      <c r="F331" s="20" t="s">
        <v>604</v>
      </c>
      <c r="G331" s="25" t="s">
        <v>491</v>
      </c>
      <c r="H331" s="7">
        <v>196</v>
      </c>
      <c r="I331" s="25" t="s">
        <v>601</v>
      </c>
    </row>
    <row r="332" customHeight="1" spans="1:9">
      <c r="A332" s="7">
        <v>58</v>
      </c>
      <c r="B332" s="7" t="s">
        <v>488</v>
      </c>
      <c r="C332" s="25" t="s">
        <v>592</v>
      </c>
      <c r="D332" s="7">
        <v>117140003000007</v>
      </c>
      <c r="E332" s="5" t="str">
        <f>_xlfn.DISPIMG("ID_49F52F5261A74BC2ACBDCF36588A2340",1)</f>
        <v>=DISPIMG("ID_49F52F5261A74BC2ACBDCF36588A2340",1)</v>
      </c>
      <c r="F332" s="20" t="s">
        <v>600</v>
      </c>
      <c r="G332" s="25" t="s">
        <v>491</v>
      </c>
      <c r="H332" s="7">
        <v>180</v>
      </c>
      <c r="I332" s="25" t="s">
        <v>601</v>
      </c>
    </row>
    <row r="333" customHeight="1" spans="1:9">
      <c r="A333" s="7">
        <v>59</v>
      </c>
      <c r="B333" s="7" t="s">
        <v>488</v>
      </c>
      <c r="C333" s="25" t="s">
        <v>594</v>
      </c>
      <c r="D333" s="7">
        <v>117140003000010</v>
      </c>
      <c r="E333" s="5" t="str">
        <f>_xlfn.DISPIMG("ID_E4CA80B6F1EF4C73BEBD9612A805CB41",1)</f>
        <v>=DISPIMG("ID_E4CA80B6F1EF4C73BEBD9612A805CB41",1)</v>
      </c>
      <c r="F333" s="20" t="s">
        <v>595</v>
      </c>
      <c r="G333" s="25" t="s">
        <v>491</v>
      </c>
      <c r="H333" s="7">
        <v>184</v>
      </c>
      <c r="I333" s="25" t="s">
        <v>601</v>
      </c>
    </row>
    <row r="334" customHeight="1" spans="1:9">
      <c r="A334" s="7">
        <v>60</v>
      </c>
      <c r="B334" s="7" t="s">
        <v>488</v>
      </c>
      <c r="C334" s="25" t="s">
        <v>605</v>
      </c>
      <c r="D334" s="7">
        <v>117140004000002</v>
      </c>
      <c r="E334" s="5" t="str">
        <f>_xlfn.DISPIMG("ID_1A97698E0D42436A9159D396387F69E4",1)</f>
        <v>=DISPIMG("ID_1A97698E0D42436A9159D396387F69E4",1)</v>
      </c>
      <c r="F334" s="20" t="s">
        <v>599</v>
      </c>
      <c r="G334" s="25" t="s">
        <v>491</v>
      </c>
      <c r="H334" s="7">
        <v>12</v>
      </c>
      <c r="I334" s="5"/>
    </row>
    <row r="335" customHeight="1" spans="1:9">
      <c r="A335" s="7">
        <v>61</v>
      </c>
      <c r="B335" s="7" t="s">
        <v>488</v>
      </c>
      <c r="C335" s="25" t="s">
        <v>606</v>
      </c>
      <c r="D335" s="7">
        <v>117140005000001</v>
      </c>
      <c r="E335" s="5" t="str">
        <f>_xlfn.DISPIMG("ID_E674601E68BD4824B76409B5CC2839DD",1)</f>
        <v>=DISPIMG("ID_E674601E68BD4824B76409B5CC2839DD",1)</v>
      </c>
      <c r="F335" s="20" t="s">
        <v>607</v>
      </c>
      <c r="G335" s="25" t="s">
        <v>491</v>
      </c>
      <c r="H335" s="7">
        <v>22</v>
      </c>
      <c r="I335" s="5"/>
    </row>
    <row r="336" customHeight="1" spans="1:9">
      <c r="A336" s="7">
        <v>62</v>
      </c>
      <c r="B336" s="7" t="s">
        <v>488</v>
      </c>
      <c r="C336" s="25" t="s">
        <v>608</v>
      </c>
      <c r="D336" s="7">
        <v>117140002000059</v>
      </c>
      <c r="E336" s="17" t="str">
        <f t="shared" ref="E336:E341" si="44">_xlfn.DISPIMG("ID_8A22543A2F0149F9AF8B48EBC8F5496A",1)</f>
        <v>=DISPIMG("ID_8A22543A2F0149F9AF8B48EBC8F5496A",1)</v>
      </c>
      <c r="F336" s="20" t="s">
        <v>609</v>
      </c>
      <c r="G336" s="25" t="s">
        <v>491</v>
      </c>
      <c r="H336" s="7">
        <v>80</v>
      </c>
      <c r="I336" s="21"/>
    </row>
    <row r="337" customHeight="1" spans="1:9">
      <c r="A337" s="7">
        <v>63</v>
      </c>
      <c r="B337" s="7" t="s">
        <v>488</v>
      </c>
      <c r="C337" s="25" t="s">
        <v>610</v>
      </c>
      <c r="D337" s="7">
        <v>117140002000060</v>
      </c>
      <c r="E337" s="17" t="str">
        <f t="shared" si="44"/>
        <v>=DISPIMG("ID_8A22543A2F0149F9AF8B48EBC8F5496A",1)</v>
      </c>
      <c r="F337" s="20" t="s">
        <v>611</v>
      </c>
      <c r="G337" s="25" t="s">
        <v>491</v>
      </c>
      <c r="H337" s="7">
        <v>90</v>
      </c>
      <c r="I337" s="21"/>
    </row>
    <row r="338" customHeight="1" spans="1:9">
      <c r="A338" s="7">
        <v>64</v>
      </c>
      <c r="B338" s="7" t="s">
        <v>488</v>
      </c>
      <c r="C338" s="25" t="s">
        <v>612</v>
      </c>
      <c r="D338" s="7">
        <v>117140002000061</v>
      </c>
      <c r="E338" s="17" t="str">
        <f t="shared" si="44"/>
        <v>=DISPIMG("ID_8A22543A2F0149F9AF8B48EBC8F5496A",1)</v>
      </c>
      <c r="F338" s="20" t="s">
        <v>613</v>
      </c>
      <c r="G338" s="25" t="s">
        <v>491</v>
      </c>
      <c r="H338" s="7">
        <v>108</v>
      </c>
      <c r="I338" s="21"/>
    </row>
    <row r="339" customHeight="1" spans="1:9">
      <c r="A339" s="7">
        <v>65</v>
      </c>
      <c r="B339" s="7" t="s">
        <v>488</v>
      </c>
      <c r="C339" s="25" t="s">
        <v>614</v>
      </c>
      <c r="D339" s="7">
        <v>117140002000062</v>
      </c>
      <c r="E339" s="17" t="str">
        <f t="shared" si="44"/>
        <v>=DISPIMG("ID_8A22543A2F0149F9AF8B48EBC8F5496A",1)</v>
      </c>
      <c r="F339" s="20" t="s">
        <v>615</v>
      </c>
      <c r="G339" s="25" t="s">
        <v>491</v>
      </c>
      <c r="H339" s="7">
        <v>132</v>
      </c>
      <c r="I339" s="21"/>
    </row>
    <row r="340" customHeight="1" spans="1:9">
      <c r="A340" s="7">
        <v>66</v>
      </c>
      <c r="B340" s="7" t="s">
        <v>488</v>
      </c>
      <c r="C340" s="25" t="s">
        <v>616</v>
      </c>
      <c r="D340" s="7">
        <v>117140002000063</v>
      </c>
      <c r="E340" s="17" t="str">
        <f t="shared" si="44"/>
        <v>=DISPIMG("ID_8A22543A2F0149F9AF8B48EBC8F5496A",1)</v>
      </c>
      <c r="F340" s="20" t="s">
        <v>617</v>
      </c>
      <c r="G340" s="25" t="s">
        <v>491</v>
      </c>
      <c r="H340" s="7">
        <v>144</v>
      </c>
      <c r="I340" s="21"/>
    </row>
    <row r="341" customHeight="1" spans="1:9">
      <c r="A341" s="7">
        <v>67</v>
      </c>
      <c r="B341" s="7" t="s">
        <v>488</v>
      </c>
      <c r="C341" s="25" t="s">
        <v>618</v>
      </c>
      <c r="D341" s="7">
        <v>117140002000064</v>
      </c>
      <c r="E341" s="17" t="str">
        <f t="shared" si="44"/>
        <v>=DISPIMG("ID_8A22543A2F0149F9AF8B48EBC8F5496A",1)</v>
      </c>
      <c r="F341" s="20" t="s">
        <v>619</v>
      </c>
      <c r="G341" s="25" t="s">
        <v>491</v>
      </c>
      <c r="H341" s="7">
        <v>176</v>
      </c>
      <c r="I341" s="5"/>
    </row>
    <row r="342" customHeight="1" spans="1:9">
      <c r="A342" s="7">
        <v>68</v>
      </c>
      <c r="B342" s="7" t="s">
        <v>488</v>
      </c>
      <c r="C342" s="25" t="s">
        <v>620</v>
      </c>
      <c r="D342" s="7">
        <v>117140002000065</v>
      </c>
      <c r="E342" s="12" t="str">
        <f t="shared" ref="E342:E349" si="45">_xlfn.DISPIMG("ID_1C8E0CADC8294975A3C56F682B2A9706",1)</f>
        <v>=DISPIMG("ID_1C8E0CADC8294975A3C56F682B2A9706",1)</v>
      </c>
      <c r="F342" s="20" t="s">
        <v>621</v>
      </c>
      <c r="G342" s="25" t="s">
        <v>491</v>
      </c>
      <c r="H342" s="7">
        <v>312</v>
      </c>
      <c r="I342" s="5"/>
    </row>
    <row r="343" customHeight="1" spans="1:9">
      <c r="A343" s="7">
        <v>69</v>
      </c>
      <c r="B343" s="7" t="s">
        <v>488</v>
      </c>
      <c r="C343" s="25" t="s">
        <v>622</v>
      </c>
      <c r="D343" s="7">
        <v>117140002000066</v>
      </c>
      <c r="E343" s="12" t="str">
        <f t="shared" si="45"/>
        <v>=DISPIMG("ID_1C8E0CADC8294975A3C56F682B2A9706",1)</v>
      </c>
      <c r="F343" s="20" t="s">
        <v>623</v>
      </c>
      <c r="G343" s="25" t="s">
        <v>491</v>
      </c>
      <c r="H343" s="7">
        <v>348</v>
      </c>
      <c r="I343" s="5"/>
    </row>
    <row r="344" customHeight="1" spans="1:9">
      <c r="A344" s="7">
        <v>70</v>
      </c>
      <c r="B344" s="7" t="s">
        <v>488</v>
      </c>
      <c r="C344" s="25" t="s">
        <v>624</v>
      </c>
      <c r="D344" s="7">
        <v>117140002000067</v>
      </c>
      <c r="E344" s="12" t="str">
        <f t="shared" si="45"/>
        <v>=DISPIMG("ID_1C8E0CADC8294975A3C56F682B2A9706",1)</v>
      </c>
      <c r="F344" s="20" t="s">
        <v>625</v>
      </c>
      <c r="G344" s="25" t="s">
        <v>491</v>
      </c>
      <c r="H344" s="7">
        <v>348</v>
      </c>
      <c r="I344" s="5"/>
    </row>
    <row r="345" customHeight="1" spans="1:9">
      <c r="A345" s="7">
        <v>71</v>
      </c>
      <c r="B345" s="7" t="s">
        <v>488</v>
      </c>
      <c r="C345" s="25" t="s">
        <v>626</v>
      </c>
      <c r="D345" s="7">
        <v>117140002000068</v>
      </c>
      <c r="E345" s="12" t="str">
        <f t="shared" si="45"/>
        <v>=DISPIMG("ID_1C8E0CADC8294975A3C56F682B2A9706",1)</v>
      </c>
      <c r="F345" s="20" t="s">
        <v>627</v>
      </c>
      <c r="G345" s="25" t="s">
        <v>491</v>
      </c>
      <c r="H345" s="7">
        <v>396</v>
      </c>
      <c r="I345" s="5"/>
    </row>
    <row r="346" customHeight="1" spans="1:9">
      <c r="A346" s="7">
        <v>72</v>
      </c>
      <c r="B346" s="7" t="s">
        <v>488</v>
      </c>
      <c r="C346" s="25" t="s">
        <v>628</v>
      </c>
      <c r="D346" s="7">
        <v>117140002000069</v>
      </c>
      <c r="E346" s="12" t="str">
        <f t="shared" si="45"/>
        <v>=DISPIMG("ID_1C8E0CADC8294975A3C56F682B2A9706",1)</v>
      </c>
      <c r="F346" s="20" t="s">
        <v>629</v>
      </c>
      <c r="G346" s="25" t="s">
        <v>491</v>
      </c>
      <c r="H346" s="7">
        <v>432</v>
      </c>
      <c r="I346" s="5"/>
    </row>
    <row r="347" customHeight="1" spans="1:9">
      <c r="A347" s="7">
        <v>73</v>
      </c>
      <c r="B347" s="7" t="s">
        <v>488</v>
      </c>
      <c r="C347" s="25" t="s">
        <v>630</v>
      </c>
      <c r="D347" s="7">
        <v>117140002000070</v>
      </c>
      <c r="E347" s="12" t="str">
        <f t="shared" si="45"/>
        <v>=DISPIMG("ID_1C8E0CADC8294975A3C56F682B2A9706",1)</v>
      </c>
      <c r="F347" s="20" t="s">
        <v>631</v>
      </c>
      <c r="G347" s="25" t="s">
        <v>491</v>
      </c>
      <c r="H347" s="7">
        <v>472</v>
      </c>
      <c r="I347" s="5"/>
    </row>
    <row r="348" customHeight="1" spans="1:9">
      <c r="A348" s="7">
        <v>74</v>
      </c>
      <c r="B348" s="7" t="s">
        <v>488</v>
      </c>
      <c r="C348" s="25" t="s">
        <v>632</v>
      </c>
      <c r="D348" s="7">
        <v>117140002000071</v>
      </c>
      <c r="E348" s="12" t="str">
        <f t="shared" si="45"/>
        <v>=DISPIMG("ID_1C8E0CADC8294975A3C56F682B2A9706",1)</v>
      </c>
      <c r="F348" s="20" t="s">
        <v>633</v>
      </c>
      <c r="G348" s="25" t="s">
        <v>491</v>
      </c>
      <c r="H348" s="7">
        <v>512</v>
      </c>
      <c r="I348" s="5"/>
    </row>
    <row r="349" customHeight="1" spans="1:9">
      <c r="A349" s="7">
        <v>75</v>
      </c>
      <c r="B349" s="7" t="s">
        <v>488</v>
      </c>
      <c r="C349" s="25" t="s">
        <v>634</v>
      </c>
      <c r="D349" s="7">
        <v>117140002000105</v>
      </c>
      <c r="E349" s="12" t="str">
        <f t="shared" si="45"/>
        <v>=DISPIMG("ID_1C8E0CADC8294975A3C56F682B2A9706",1)</v>
      </c>
      <c r="F349" s="20" t="s">
        <v>635</v>
      </c>
      <c r="G349" s="25" t="s">
        <v>491</v>
      </c>
      <c r="H349" s="7">
        <v>614</v>
      </c>
      <c r="I349" s="5"/>
    </row>
    <row r="350" customHeight="1" spans="1:9">
      <c r="A350" s="7">
        <v>76</v>
      </c>
      <c r="B350" s="7" t="s">
        <v>488</v>
      </c>
      <c r="C350" s="25" t="s">
        <v>636</v>
      </c>
      <c r="D350" s="7">
        <v>117140002000072</v>
      </c>
      <c r="E350" s="12" t="str">
        <f t="shared" ref="E350:E355" si="46">_xlfn.DISPIMG("ID_36CDB97A3AFD4378A4407EFFD585B361",1)</f>
        <v>=DISPIMG("ID_36CDB97A3AFD4378A4407EFFD585B361",1)</v>
      </c>
      <c r="F350" s="20" t="s">
        <v>637</v>
      </c>
      <c r="G350" s="25" t="s">
        <v>491</v>
      </c>
      <c r="H350" s="7">
        <v>100</v>
      </c>
      <c r="I350" s="5"/>
    </row>
    <row r="351" customHeight="1" spans="1:9">
      <c r="A351" s="7">
        <v>77</v>
      </c>
      <c r="B351" s="7" t="s">
        <v>488</v>
      </c>
      <c r="C351" s="25" t="s">
        <v>638</v>
      </c>
      <c r="D351" s="7">
        <v>117140002000073</v>
      </c>
      <c r="E351" s="12" t="str">
        <f t="shared" si="46"/>
        <v>=DISPIMG("ID_36CDB97A3AFD4378A4407EFFD585B361",1)</v>
      </c>
      <c r="F351" s="20" t="s">
        <v>639</v>
      </c>
      <c r="G351" s="25" t="s">
        <v>491</v>
      </c>
      <c r="H351" s="7">
        <v>140</v>
      </c>
      <c r="I351" s="5"/>
    </row>
    <row r="352" customHeight="1" spans="1:9">
      <c r="A352" s="7">
        <v>78</v>
      </c>
      <c r="B352" s="7" t="s">
        <v>488</v>
      </c>
      <c r="C352" s="25" t="s">
        <v>640</v>
      </c>
      <c r="D352" s="7">
        <v>117140002000074</v>
      </c>
      <c r="E352" s="12" t="str">
        <f t="shared" si="46"/>
        <v>=DISPIMG("ID_36CDB97A3AFD4378A4407EFFD585B361",1)</v>
      </c>
      <c r="F352" s="20" t="s">
        <v>641</v>
      </c>
      <c r="G352" s="25" t="s">
        <v>491</v>
      </c>
      <c r="H352" s="7">
        <v>176</v>
      </c>
      <c r="I352" s="5"/>
    </row>
    <row r="353" customHeight="1" spans="1:9">
      <c r="A353" s="7">
        <v>79</v>
      </c>
      <c r="B353" s="7" t="s">
        <v>488</v>
      </c>
      <c r="C353" s="25" t="s">
        <v>642</v>
      </c>
      <c r="D353" s="7">
        <v>117140002000075</v>
      </c>
      <c r="E353" s="12" t="str">
        <f t="shared" si="46"/>
        <v>=DISPIMG("ID_36CDB97A3AFD4378A4407EFFD585B361",1)</v>
      </c>
      <c r="F353" s="20" t="s">
        <v>643</v>
      </c>
      <c r="G353" s="25" t="s">
        <v>491</v>
      </c>
      <c r="H353" s="7">
        <v>196</v>
      </c>
      <c r="I353" s="5"/>
    </row>
    <row r="354" customHeight="1" spans="1:9">
      <c r="A354" s="7">
        <v>80</v>
      </c>
      <c r="B354" s="7" t="s">
        <v>488</v>
      </c>
      <c r="C354" s="25" t="s">
        <v>644</v>
      </c>
      <c r="D354" s="7">
        <v>117140002000076</v>
      </c>
      <c r="E354" s="12" t="str">
        <f t="shared" si="46"/>
        <v>=DISPIMG("ID_36CDB97A3AFD4378A4407EFFD585B361",1)</v>
      </c>
      <c r="F354" s="20" t="s">
        <v>645</v>
      </c>
      <c r="G354" s="25" t="s">
        <v>491</v>
      </c>
      <c r="H354" s="7">
        <v>220</v>
      </c>
      <c r="I354" s="5"/>
    </row>
    <row r="355" customHeight="1" spans="1:9">
      <c r="A355" s="7">
        <v>81</v>
      </c>
      <c r="B355" s="7" t="s">
        <v>488</v>
      </c>
      <c r="C355" s="25" t="s">
        <v>646</v>
      </c>
      <c r="D355" s="7">
        <v>117140002000077</v>
      </c>
      <c r="E355" s="12" t="str">
        <f t="shared" si="46"/>
        <v>=DISPIMG("ID_36CDB97A3AFD4378A4407EFFD585B361",1)</v>
      </c>
      <c r="F355" s="20" t="s">
        <v>647</v>
      </c>
      <c r="G355" s="25" t="s">
        <v>491</v>
      </c>
      <c r="H355" s="7">
        <v>260</v>
      </c>
      <c r="I355" s="5"/>
    </row>
    <row r="356" customHeight="1" spans="1:9">
      <c r="A356" s="7">
        <v>82</v>
      </c>
      <c r="B356" s="7" t="s">
        <v>488</v>
      </c>
      <c r="C356" s="25" t="s">
        <v>648</v>
      </c>
      <c r="D356" s="7">
        <v>117140002000078</v>
      </c>
      <c r="E356" s="12" t="str">
        <f t="shared" ref="E356:E365" si="47">_xlfn.DISPIMG("ID_96E4E35CE7104114BD9626DAB705AD41",1)</f>
        <v>=DISPIMG("ID_96E4E35CE7104114BD9626DAB705AD41",1)</v>
      </c>
      <c r="F356" s="20" t="s">
        <v>649</v>
      </c>
      <c r="G356" s="25" t="s">
        <v>491</v>
      </c>
      <c r="H356" s="7">
        <v>76</v>
      </c>
      <c r="I356" s="5"/>
    </row>
    <row r="357" customHeight="1" spans="1:9">
      <c r="A357" s="7">
        <v>83</v>
      </c>
      <c r="B357" s="7" t="s">
        <v>488</v>
      </c>
      <c r="C357" s="25" t="s">
        <v>650</v>
      </c>
      <c r="D357" s="7">
        <v>117140002000079</v>
      </c>
      <c r="E357" s="12" t="str">
        <f t="shared" si="47"/>
        <v>=DISPIMG("ID_96E4E35CE7104114BD9626DAB705AD41",1)</v>
      </c>
      <c r="F357" s="20" t="s">
        <v>651</v>
      </c>
      <c r="G357" s="25" t="s">
        <v>491</v>
      </c>
      <c r="H357" s="7">
        <v>104</v>
      </c>
      <c r="I357" s="5"/>
    </row>
    <row r="358" customHeight="1" spans="1:9">
      <c r="A358" s="7">
        <v>84</v>
      </c>
      <c r="B358" s="7" t="s">
        <v>488</v>
      </c>
      <c r="C358" s="25" t="s">
        <v>652</v>
      </c>
      <c r="D358" s="7">
        <v>117140002000080</v>
      </c>
      <c r="E358" s="12" t="str">
        <f t="shared" si="47"/>
        <v>=DISPIMG("ID_96E4E35CE7104114BD9626DAB705AD41",1)</v>
      </c>
      <c r="F358" s="20" t="s">
        <v>653</v>
      </c>
      <c r="G358" s="25" t="s">
        <v>491</v>
      </c>
      <c r="H358" s="7">
        <v>140</v>
      </c>
      <c r="I358" s="5"/>
    </row>
    <row r="359" customHeight="1" spans="1:9">
      <c r="A359" s="7">
        <v>85</v>
      </c>
      <c r="B359" s="7" t="s">
        <v>488</v>
      </c>
      <c r="C359" s="25" t="s">
        <v>654</v>
      </c>
      <c r="D359" s="7">
        <v>117140002000081</v>
      </c>
      <c r="E359" s="12" t="str">
        <f t="shared" si="47"/>
        <v>=DISPIMG("ID_96E4E35CE7104114BD9626DAB705AD41",1)</v>
      </c>
      <c r="F359" s="20" t="s">
        <v>655</v>
      </c>
      <c r="G359" s="25" t="s">
        <v>491</v>
      </c>
      <c r="H359" s="7">
        <v>152</v>
      </c>
      <c r="I359" s="5"/>
    </row>
    <row r="360" customHeight="1" spans="1:9">
      <c r="A360" s="7">
        <v>86</v>
      </c>
      <c r="B360" s="7" t="s">
        <v>488</v>
      </c>
      <c r="C360" s="25" t="s">
        <v>656</v>
      </c>
      <c r="D360" s="7">
        <v>117140002000082</v>
      </c>
      <c r="E360" s="12" t="str">
        <f t="shared" si="47"/>
        <v>=DISPIMG("ID_96E4E35CE7104114BD9626DAB705AD41",1)</v>
      </c>
      <c r="F360" s="20" t="s">
        <v>657</v>
      </c>
      <c r="G360" s="25" t="s">
        <v>491</v>
      </c>
      <c r="H360" s="7">
        <v>164</v>
      </c>
      <c r="I360" s="5"/>
    </row>
    <row r="361" customHeight="1" spans="1:9">
      <c r="A361" s="7">
        <v>87</v>
      </c>
      <c r="B361" s="7" t="s">
        <v>488</v>
      </c>
      <c r="C361" s="25" t="s">
        <v>658</v>
      </c>
      <c r="D361" s="7">
        <v>117140002000083</v>
      </c>
      <c r="E361" s="12" t="str">
        <f t="shared" si="47"/>
        <v>=DISPIMG("ID_96E4E35CE7104114BD9626DAB705AD41",1)</v>
      </c>
      <c r="F361" s="20" t="s">
        <v>659</v>
      </c>
      <c r="G361" s="25" t="s">
        <v>491</v>
      </c>
      <c r="H361" s="7">
        <v>192</v>
      </c>
      <c r="I361" s="5"/>
    </row>
    <row r="362" customHeight="1" spans="1:9">
      <c r="A362" s="7">
        <v>88</v>
      </c>
      <c r="B362" s="7" t="s">
        <v>488</v>
      </c>
      <c r="C362" s="25" t="s">
        <v>660</v>
      </c>
      <c r="D362" s="7">
        <v>117140002000084</v>
      </c>
      <c r="E362" s="12" t="str">
        <f t="shared" si="47"/>
        <v>=DISPIMG("ID_96E4E35CE7104114BD9626DAB705AD41",1)</v>
      </c>
      <c r="F362" s="20" t="s">
        <v>661</v>
      </c>
      <c r="G362" s="25" t="s">
        <v>491</v>
      </c>
      <c r="H362" s="7">
        <v>246</v>
      </c>
      <c r="I362" s="5"/>
    </row>
    <row r="363" customHeight="1" spans="1:9">
      <c r="A363" s="7">
        <v>89</v>
      </c>
      <c r="B363" s="7" t="s">
        <v>488</v>
      </c>
      <c r="C363" s="25" t="s">
        <v>662</v>
      </c>
      <c r="D363" s="7">
        <v>117140002000085</v>
      </c>
      <c r="E363" s="12" t="str">
        <f t="shared" si="47"/>
        <v>=DISPIMG("ID_96E4E35CE7104114BD9626DAB705AD41",1)</v>
      </c>
      <c r="F363" s="20" t="s">
        <v>663</v>
      </c>
      <c r="G363" s="25" t="s">
        <v>491</v>
      </c>
      <c r="H363" s="7">
        <v>295</v>
      </c>
      <c r="I363" s="5"/>
    </row>
    <row r="364" customHeight="1" spans="1:9">
      <c r="A364" s="7">
        <v>90</v>
      </c>
      <c r="B364" s="7" t="s">
        <v>488</v>
      </c>
      <c r="C364" s="25" t="s">
        <v>664</v>
      </c>
      <c r="D364" s="7">
        <v>117140002000086</v>
      </c>
      <c r="E364" s="12" t="str">
        <f t="shared" si="47"/>
        <v>=DISPIMG("ID_96E4E35CE7104114BD9626DAB705AD41",1)</v>
      </c>
      <c r="F364" s="20" t="s">
        <v>665</v>
      </c>
      <c r="G364" s="25" t="s">
        <v>491</v>
      </c>
      <c r="H364" s="7">
        <v>377</v>
      </c>
      <c r="I364" s="5"/>
    </row>
    <row r="365" customHeight="1" spans="1:9">
      <c r="A365" s="7">
        <v>91</v>
      </c>
      <c r="B365" s="7" t="s">
        <v>488</v>
      </c>
      <c r="C365" s="25" t="s">
        <v>666</v>
      </c>
      <c r="D365" s="7">
        <v>117140002000087</v>
      </c>
      <c r="E365" s="12" t="str">
        <f t="shared" si="47"/>
        <v>=DISPIMG("ID_96E4E35CE7104114BD9626DAB705AD41",1)</v>
      </c>
      <c r="F365" s="20" t="s">
        <v>667</v>
      </c>
      <c r="G365" s="25" t="s">
        <v>491</v>
      </c>
      <c r="H365" s="7">
        <v>443</v>
      </c>
      <c r="I365" s="5"/>
    </row>
    <row r="366" customHeight="1" spans="1:9">
      <c r="A366" s="7">
        <v>92</v>
      </c>
      <c r="B366" s="7" t="s">
        <v>488</v>
      </c>
      <c r="C366" s="25" t="s">
        <v>668</v>
      </c>
      <c r="D366" s="7">
        <v>117140002000088</v>
      </c>
      <c r="E366" s="12" t="str">
        <f t="shared" ref="E366:E375" si="48">_xlfn.DISPIMG("ID_628AF3A02E9F4660A8356B4124B4E131",1)</f>
        <v>=DISPIMG("ID_628AF3A02E9F4660A8356B4124B4E131",1)</v>
      </c>
      <c r="F366" s="20" t="s">
        <v>669</v>
      </c>
      <c r="G366" s="25" t="s">
        <v>491</v>
      </c>
      <c r="H366" s="7">
        <v>88</v>
      </c>
      <c r="I366" s="5"/>
    </row>
    <row r="367" customHeight="1" spans="1:9">
      <c r="A367" s="7">
        <v>93</v>
      </c>
      <c r="B367" s="7" t="s">
        <v>488</v>
      </c>
      <c r="C367" s="25" t="s">
        <v>670</v>
      </c>
      <c r="D367" s="7">
        <v>117140002000089</v>
      </c>
      <c r="E367" s="12" t="str">
        <f t="shared" si="48"/>
        <v>=DISPIMG("ID_628AF3A02E9F4660A8356B4124B4E131",1)</v>
      </c>
      <c r="F367" s="20" t="s">
        <v>671</v>
      </c>
      <c r="G367" s="25" t="s">
        <v>491</v>
      </c>
      <c r="H367" s="7">
        <v>116</v>
      </c>
      <c r="I367" s="5"/>
    </row>
    <row r="368" customHeight="1" spans="1:9">
      <c r="A368" s="7">
        <v>94</v>
      </c>
      <c r="B368" s="7" t="s">
        <v>488</v>
      </c>
      <c r="C368" s="25" t="s">
        <v>672</v>
      </c>
      <c r="D368" s="7">
        <v>117140002000090</v>
      </c>
      <c r="E368" s="12" t="str">
        <f t="shared" si="48"/>
        <v>=DISPIMG("ID_628AF3A02E9F4660A8356B4124B4E131",1)</v>
      </c>
      <c r="F368" s="20" t="s">
        <v>673</v>
      </c>
      <c r="G368" s="25" t="s">
        <v>491</v>
      </c>
      <c r="H368" s="7">
        <v>144</v>
      </c>
      <c r="I368" s="5"/>
    </row>
    <row r="369" customHeight="1" spans="1:9">
      <c r="A369" s="7">
        <v>95</v>
      </c>
      <c r="B369" s="7" t="s">
        <v>488</v>
      </c>
      <c r="C369" s="25" t="s">
        <v>674</v>
      </c>
      <c r="D369" s="7">
        <v>117140002000091</v>
      </c>
      <c r="E369" s="12" t="str">
        <f t="shared" si="48"/>
        <v>=DISPIMG("ID_628AF3A02E9F4660A8356B4124B4E131",1)</v>
      </c>
      <c r="F369" s="20" t="s">
        <v>675</v>
      </c>
      <c r="G369" s="25" t="s">
        <v>491</v>
      </c>
      <c r="H369" s="7">
        <v>164</v>
      </c>
      <c r="I369" s="5"/>
    </row>
    <row r="370" customHeight="1" spans="1:9">
      <c r="A370" s="7">
        <v>96</v>
      </c>
      <c r="B370" s="7" t="s">
        <v>488</v>
      </c>
      <c r="C370" s="25" t="s">
        <v>676</v>
      </c>
      <c r="D370" s="7">
        <v>117140002000092</v>
      </c>
      <c r="E370" s="12" t="str">
        <f t="shared" si="48"/>
        <v>=DISPIMG("ID_628AF3A02E9F4660A8356B4124B4E131",1)</v>
      </c>
      <c r="F370" s="20" t="s">
        <v>677</v>
      </c>
      <c r="G370" s="25" t="s">
        <v>491</v>
      </c>
      <c r="H370" s="7">
        <v>184</v>
      </c>
      <c r="I370" s="5"/>
    </row>
    <row r="371" customHeight="1" spans="1:9">
      <c r="A371" s="7">
        <v>97</v>
      </c>
      <c r="B371" s="7" t="s">
        <v>488</v>
      </c>
      <c r="C371" s="25" t="s">
        <v>678</v>
      </c>
      <c r="D371" s="7">
        <v>117140002000093</v>
      </c>
      <c r="E371" s="12" t="str">
        <f t="shared" si="48"/>
        <v>=DISPIMG("ID_628AF3A02E9F4660A8356B4124B4E131",1)</v>
      </c>
      <c r="F371" s="20" t="s">
        <v>679</v>
      </c>
      <c r="G371" s="25" t="s">
        <v>491</v>
      </c>
      <c r="H371" s="7">
        <v>224</v>
      </c>
      <c r="I371" s="5"/>
    </row>
    <row r="372" customHeight="1" spans="1:9">
      <c r="A372" s="7">
        <v>98</v>
      </c>
      <c r="B372" s="7" t="s">
        <v>488</v>
      </c>
      <c r="C372" s="25" t="s">
        <v>680</v>
      </c>
      <c r="D372" s="7">
        <v>117140002000094</v>
      </c>
      <c r="E372" s="12" t="str">
        <f t="shared" si="48"/>
        <v>=DISPIMG("ID_628AF3A02E9F4660A8356B4124B4E131",1)</v>
      </c>
      <c r="F372" s="20" t="s">
        <v>681</v>
      </c>
      <c r="G372" s="25" t="s">
        <v>491</v>
      </c>
      <c r="H372" s="7">
        <v>276</v>
      </c>
      <c r="I372" s="5"/>
    </row>
    <row r="373" customHeight="1" spans="1:9">
      <c r="A373" s="7">
        <v>99</v>
      </c>
      <c r="B373" s="7" t="s">
        <v>488</v>
      </c>
      <c r="C373" s="25" t="s">
        <v>682</v>
      </c>
      <c r="D373" s="7">
        <v>117140002000095</v>
      </c>
      <c r="E373" s="12" t="str">
        <f t="shared" si="48"/>
        <v>=DISPIMG("ID_628AF3A02E9F4660A8356B4124B4E131",1)</v>
      </c>
      <c r="F373" s="20" t="s">
        <v>683</v>
      </c>
      <c r="G373" s="25" t="s">
        <v>491</v>
      </c>
      <c r="H373" s="7">
        <v>331</v>
      </c>
      <c r="I373" s="5"/>
    </row>
    <row r="374" customHeight="1" spans="1:9">
      <c r="A374" s="7">
        <v>100</v>
      </c>
      <c r="B374" s="7" t="s">
        <v>488</v>
      </c>
      <c r="C374" s="25" t="s">
        <v>684</v>
      </c>
      <c r="D374" s="7">
        <v>117140002000096</v>
      </c>
      <c r="E374" s="12" t="str">
        <f t="shared" si="48"/>
        <v>=DISPIMG("ID_628AF3A02E9F4660A8356B4124B4E131",1)</v>
      </c>
      <c r="F374" s="20" t="s">
        <v>685</v>
      </c>
      <c r="G374" s="25" t="s">
        <v>491</v>
      </c>
      <c r="H374" s="7">
        <v>423</v>
      </c>
      <c r="I374" s="5"/>
    </row>
    <row r="375" customHeight="1" spans="1:9">
      <c r="A375" s="7">
        <v>101</v>
      </c>
      <c r="B375" s="7" t="s">
        <v>488</v>
      </c>
      <c r="C375" s="25" t="s">
        <v>686</v>
      </c>
      <c r="D375" s="7">
        <v>117140002000097</v>
      </c>
      <c r="E375" s="12" t="str">
        <f t="shared" si="48"/>
        <v>=DISPIMG("ID_628AF3A02E9F4660A8356B4124B4E131",1)</v>
      </c>
      <c r="F375" s="20" t="s">
        <v>687</v>
      </c>
      <c r="G375" s="25" t="s">
        <v>491</v>
      </c>
      <c r="H375" s="7">
        <v>497</v>
      </c>
      <c r="I375" s="5"/>
    </row>
    <row r="376" customHeight="1" spans="1:9">
      <c r="A376" s="7">
        <v>102</v>
      </c>
      <c r="B376" s="7" t="s">
        <v>488</v>
      </c>
      <c r="C376" s="25" t="s">
        <v>688</v>
      </c>
      <c r="D376" s="7">
        <v>117140002000098</v>
      </c>
      <c r="E376" s="12" t="str">
        <f t="shared" ref="E376:E381" si="49">_xlfn.DISPIMG("ID_A798D1EF5573438F9834C12BCDD56DD9",1)</f>
        <v>=DISPIMG("ID_A798D1EF5573438F9834C12BCDD56DD9",1)</v>
      </c>
      <c r="F376" s="20" t="s">
        <v>689</v>
      </c>
      <c r="G376" s="25" t="s">
        <v>491</v>
      </c>
      <c r="H376" s="7">
        <v>180</v>
      </c>
      <c r="I376" s="5"/>
    </row>
    <row r="377" customHeight="1" spans="1:9">
      <c r="A377" s="7">
        <v>103</v>
      </c>
      <c r="B377" s="7" t="s">
        <v>488</v>
      </c>
      <c r="C377" s="25" t="s">
        <v>690</v>
      </c>
      <c r="D377" s="7">
        <v>117140002000099</v>
      </c>
      <c r="E377" s="12" t="str">
        <f t="shared" si="49"/>
        <v>=DISPIMG("ID_A798D1EF5573438F9834C12BCDD56DD9",1)</v>
      </c>
      <c r="F377" s="20" t="s">
        <v>691</v>
      </c>
      <c r="G377" s="25" t="s">
        <v>491</v>
      </c>
      <c r="H377" s="7">
        <v>212</v>
      </c>
      <c r="I377" s="5"/>
    </row>
    <row r="378" customHeight="1" spans="1:9">
      <c r="A378" s="7">
        <v>104</v>
      </c>
      <c r="B378" s="7" t="s">
        <v>488</v>
      </c>
      <c r="C378" s="25" t="s">
        <v>692</v>
      </c>
      <c r="D378" s="7">
        <v>117140002000100</v>
      </c>
      <c r="E378" s="12" t="str">
        <f t="shared" si="49"/>
        <v>=DISPIMG("ID_A798D1EF5573438F9834C12BCDD56DD9",1)</v>
      </c>
      <c r="F378" s="20" t="s">
        <v>693</v>
      </c>
      <c r="G378" s="25" t="s">
        <v>491</v>
      </c>
      <c r="H378" s="7">
        <v>252</v>
      </c>
      <c r="I378" s="5"/>
    </row>
    <row r="379" customHeight="1" spans="1:9">
      <c r="A379" s="7">
        <v>105</v>
      </c>
      <c r="B379" s="7" t="s">
        <v>488</v>
      </c>
      <c r="C379" s="25" t="s">
        <v>694</v>
      </c>
      <c r="D379" s="7">
        <v>117140002000101</v>
      </c>
      <c r="E379" s="12" t="str">
        <f t="shared" si="49"/>
        <v>=DISPIMG("ID_A798D1EF5573438F9834C12BCDD56DD9",1)</v>
      </c>
      <c r="F379" s="20" t="s">
        <v>695</v>
      </c>
      <c r="G379" s="25" t="s">
        <v>491</v>
      </c>
      <c r="H379" s="7">
        <v>276</v>
      </c>
      <c r="I379" s="5"/>
    </row>
    <row r="380" customHeight="1" spans="1:9">
      <c r="A380" s="7">
        <v>106</v>
      </c>
      <c r="B380" s="7" t="s">
        <v>488</v>
      </c>
      <c r="C380" s="25" t="s">
        <v>696</v>
      </c>
      <c r="D380" s="7">
        <v>117140002000102</v>
      </c>
      <c r="E380" s="12" t="str">
        <f t="shared" si="49"/>
        <v>=DISPIMG("ID_A798D1EF5573438F9834C12BCDD56DD9",1)</v>
      </c>
      <c r="F380" s="20" t="s">
        <v>697</v>
      </c>
      <c r="G380" s="25" t="s">
        <v>491</v>
      </c>
      <c r="H380" s="7">
        <v>300</v>
      </c>
      <c r="I380" s="5"/>
    </row>
    <row r="381" customHeight="1" spans="1:9">
      <c r="A381" s="7">
        <v>107</v>
      </c>
      <c r="B381" s="7" t="s">
        <v>488</v>
      </c>
      <c r="C381" s="25" t="s">
        <v>698</v>
      </c>
      <c r="D381" s="7">
        <v>117140002000103</v>
      </c>
      <c r="E381" s="12" t="str">
        <f t="shared" si="49"/>
        <v>=DISPIMG("ID_A798D1EF5573438F9834C12BCDD56DD9",1)</v>
      </c>
      <c r="F381" s="20" t="s">
        <v>699</v>
      </c>
      <c r="G381" s="25" t="s">
        <v>491</v>
      </c>
      <c r="H381" s="7">
        <v>336</v>
      </c>
      <c r="I381" s="5"/>
    </row>
  </sheetData>
  <mergeCells count="28">
    <mergeCell ref="A237:A238"/>
    <mergeCell ref="C37:C38"/>
    <mergeCell ref="C237:C238"/>
    <mergeCell ref="D237:D238"/>
    <mergeCell ref="E29:E30"/>
    <mergeCell ref="E183:E184"/>
    <mergeCell ref="E202:E203"/>
    <mergeCell ref="E237:E238"/>
    <mergeCell ref="E321:E322"/>
    <mergeCell ref="F237:F238"/>
    <mergeCell ref="G237:G238"/>
    <mergeCell ref="H237:H238"/>
    <mergeCell ref="I64:I65"/>
    <mergeCell ref="I237:I238"/>
    <mergeCell ref="I275:I280"/>
    <mergeCell ref="I281:I286"/>
    <mergeCell ref="I287:I296"/>
    <mergeCell ref="I297:I306"/>
    <mergeCell ref="I307:I314"/>
    <mergeCell ref="I315:I320"/>
    <mergeCell ref="I336:I340"/>
    <mergeCell ref="I342:I349"/>
    <mergeCell ref="I350:I355"/>
    <mergeCell ref="I356:I365"/>
    <mergeCell ref="I366:I375"/>
    <mergeCell ref="I376:I381"/>
    <mergeCell ref="J237:J238"/>
    <mergeCell ref="K237:K23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PScript5.dll Version 5.2.2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&lt;322D54484F52B3A3B9E6CEE5BDF0C7E5B5A5323032342D30362D36362E786C7378&gt;</dc:title>
  <dc:creator>LENOVO</dc:creator>
  <cp:lastModifiedBy>周献良</cp:lastModifiedBy>
  <dcterms:created xsi:type="dcterms:W3CDTF">2024-06-06T12:09:00Z</dcterms:created>
  <dcterms:modified xsi:type="dcterms:W3CDTF">2026-06-13T22:34:06Z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2026-03-01T01:21:08Z</vt:filetime>
  </property>
  <property fmtid="{D5CDD505-2E9C-101B-9397-08002B2CF9AE}" pid="4" name="ICV">
    <vt:lpwstr>64F4F54B16F146329B83775EE42954A6_13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