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600" windowHeight="5970"/>
  </bookViews>
  <sheets>
    <sheet name="边际贡献" sheetId="10" r:id="rId1"/>
  </sheets>
  <calcPr calcId="144525"/>
</workbook>
</file>

<file path=xl/calcChain.xml><?xml version="1.0" encoding="utf-8"?>
<calcChain xmlns="http://schemas.openxmlformats.org/spreadsheetml/2006/main">
  <c r="AI23" i="10"/>
  <c r="R23"/>
  <c r="T23" s="1"/>
  <c r="N23"/>
  <c r="M23"/>
  <c r="O23" s="1"/>
  <c r="H23"/>
  <c r="I23" s="1"/>
  <c r="AI22"/>
  <c r="AH22"/>
  <c r="AF22"/>
  <c r="AC22"/>
  <c r="AB22"/>
  <c r="X22"/>
  <c r="AD22" s="1"/>
  <c r="W22"/>
  <c r="Z22" s="1"/>
  <c r="V22"/>
  <c r="Q22"/>
  <c r="L22"/>
  <c r="G22"/>
  <c r="F22"/>
  <c r="E22"/>
  <c r="AI21"/>
  <c r="AH21"/>
  <c r="AF21"/>
  <c r="AC21"/>
  <c r="AB21"/>
  <c r="X21"/>
  <c r="AD21" s="1"/>
  <c r="W21"/>
  <c r="Y21" s="1"/>
  <c r="V21"/>
  <c r="Q21"/>
  <c r="L21"/>
  <c r="F21"/>
  <c r="E21"/>
  <c r="AI20"/>
  <c r="AH20"/>
  <c r="AF20"/>
  <c r="AC20"/>
  <c r="AB20"/>
  <c r="X20"/>
  <c r="AD20" s="1"/>
  <c r="W20"/>
  <c r="Z20" s="1"/>
  <c r="V20"/>
  <c r="Q20"/>
  <c r="L20"/>
  <c r="F20"/>
  <c r="E20"/>
  <c r="AI19"/>
  <c r="AH19"/>
  <c r="AF19"/>
  <c r="AC19"/>
  <c r="AB19"/>
  <c r="X19"/>
  <c r="AD19" s="1"/>
  <c r="W19"/>
  <c r="V19"/>
  <c r="Q19"/>
  <c r="L19"/>
  <c r="G19"/>
  <c r="F19"/>
  <c r="E19"/>
  <c r="AI18"/>
  <c r="AH18"/>
  <c r="AF18"/>
  <c r="AC18"/>
  <c r="AB18"/>
  <c r="X18"/>
  <c r="AD18" s="1"/>
  <c r="W18"/>
  <c r="Z18" s="1"/>
  <c r="V18"/>
  <c r="Q18"/>
  <c r="L18"/>
  <c r="G18"/>
  <c r="F18"/>
  <c r="E18"/>
  <c r="AI17"/>
  <c r="AH17"/>
  <c r="AF17"/>
  <c r="AC17"/>
  <c r="AB17"/>
  <c r="X17"/>
  <c r="AD17" s="1"/>
  <c r="W17"/>
  <c r="Y17" s="1"/>
  <c r="V17"/>
  <c r="Q17"/>
  <c r="L17"/>
  <c r="F17"/>
  <c r="E17"/>
  <c r="AI16"/>
  <c r="AH16"/>
  <c r="AF16"/>
  <c r="AC16"/>
  <c r="AB16"/>
  <c r="X16"/>
  <c r="AD16" s="1"/>
  <c r="W16"/>
  <c r="Z16" s="1"/>
  <c r="V16"/>
  <c r="Q16"/>
  <c r="L16"/>
  <c r="F16"/>
  <c r="E16"/>
  <c r="AI15"/>
  <c r="AH15"/>
  <c r="AF15"/>
  <c r="AC15"/>
  <c r="AB15"/>
  <c r="X15"/>
  <c r="AD15" s="1"/>
  <c r="W15"/>
  <c r="Z15" s="1"/>
  <c r="V15"/>
  <c r="Q15"/>
  <c r="L15"/>
  <c r="F15"/>
  <c r="E15"/>
  <c r="AI14"/>
  <c r="AH14"/>
  <c r="AF14"/>
  <c r="AC14"/>
  <c r="AB14"/>
  <c r="X14"/>
  <c r="AD14" s="1"/>
  <c r="W14"/>
  <c r="Z14" s="1"/>
  <c r="V14"/>
  <c r="Q14"/>
  <c r="L14"/>
  <c r="G14"/>
  <c r="F14"/>
  <c r="E14"/>
  <c r="AI13"/>
  <c r="AH13"/>
  <c r="AF13"/>
  <c r="AC13"/>
  <c r="AB13"/>
  <c r="X13"/>
  <c r="AD13" s="1"/>
  <c r="W13"/>
  <c r="Z13" s="1"/>
  <c r="V13"/>
  <c r="Q13"/>
  <c r="L13"/>
  <c r="F13"/>
  <c r="E13"/>
  <c r="AI12"/>
  <c r="AH12"/>
  <c r="AF12"/>
  <c r="AC12"/>
  <c r="AB12"/>
  <c r="X12"/>
  <c r="AD12" s="1"/>
  <c r="W12"/>
  <c r="Z12" s="1"/>
  <c r="V12"/>
  <c r="Q12"/>
  <c r="L12"/>
  <c r="G12"/>
  <c r="F12"/>
  <c r="E12"/>
  <c r="AI11"/>
  <c r="AH11"/>
  <c r="AF11"/>
  <c r="AC11"/>
  <c r="AB11"/>
  <c r="X11"/>
  <c r="AD11" s="1"/>
  <c r="W11"/>
  <c r="Z11" s="1"/>
  <c r="V11"/>
  <c r="Q11"/>
  <c r="L11"/>
  <c r="G11"/>
  <c r="F11"/>
  <c r="E11"/>
  <c r="AI10"/>
  <c r="AH10"/>
  <c r="AF10"/>
  <c r="AC10"/>
  <c r="AB10"/>
  <c r="X10"/>
  <c r="AD10" s="1"/>
  <c r="W10"/>
  <c r="Z10" s="1"/>
  <c r="V10"/>
  <c r="Q10"/>
  <c r="L10"/>
  <c r="F10"/>
  <c r="E10"/>
  <c r="AI9"/>
  <c r="AH9"/>
  <c r="AF9"/>
  <c r="AC9"/>
  <c r="AB9"/>
  <c r="X9"/>
  <c r="AD9" s="1"/>
  <c r="W9"/>
  <c r="Z9" s="1"/>
  <c r="V9"/>
  <c r="Q9"/>
  <c r="L9"/>
  <c r="F9"/>
  <c r="E9"/>
  <c r="AI8"/>
  <c r="AH8"/>
  <c r="AF8"/>
  <c r="AC8"/>
  <c r="AB8"/>
  <c r="X8"/>
  <c r="AD8" s="1"/>
  <c r="W8"/>
  <c r="Z8" s="1"/>
  <c r="V8"/>
  <c r="Q8"/>
  <c r="L8"/>
  <c r="F8"/>
  <c r="E8"/>
  <c r="AI7"/>
  <c r="AH7"/>
  <c r="AF7"/>
  <c r="AC7"/>
  <c r="AB7"/>
  <c r="X7"/>
  <c r="AD7" s="1"/>
  <c r="W7"/>
  <c r="Z7" s="1"/>
  <c r="V7"/>
  <c r="Q7"/>
  <c r="L7"/>
  <c r="F7"/>
  <c r="E7"/>
  <c r="AI6"/>
  <c r="AH6"/>
  <c r="AF6"/>
  <c r="AC6"/>
  <c r="AB6"/>
  <c r="X6"/>
  <c r="AD6" s="1"/>
  <c r="W6"/>
  <c r="Z6" s="1"/>
  <c r="V6"/>
  <c r="Q6"/>
  <c r="L6"/>
  <c r="G6"/>
  <c r="F6"/>
  <c r="E6"/>
  <c r="AI5"/>
  <c r="AH5"/>
  <c r="AF5"/>
  <c r="AC5"/>
  <c r="AB5"/>
  <c r="X5"/>
  <c r="AD5" s="1"/>
  <c r="W5"/>
  <c r="Z5" s="1"/>
  <c r="V5"/>
  <c r="Q5"/>
  <c r="L5"/>
  <c r="F5"/>
  <c r="E5"/>
  <c r="AI4"/>
  <c r="AH4"/>
  <c r="AF4"/>
  <c r="X4"/>
  <c r="W4"/>
  <c r="Z4" s="1"/>
  <c r="AB4" s="1"/>
  <c r="AC4" s="1"/>
  <c r="V4"/>
  <c r="Q4"/>
  <c r="L4"/>
  <c r="E4"/>
  <c r="AI3"/>
  <c r="AH3"/>
  <c r="AF3"/>
  <c r="X3"/>
  <c r="W3"/>
  <c r="V3"/>
  <c r="Q3"/>
  <c r="L3"/>
  <c r="E3"/>
  <c r="G8" l="1"/>
  <c r="G15"/>
  <c r="G10"/>
  <c r="S23"/>
  <c r="G9"/>
  <c r="G20"/>
  <c r="Y6"/>
  <c r="Y14"/>
  <c r="G5"/>
  <c r="Y12"/>
  <c r="G16"/>
  <c r="G7"/>
  <c r="G17"/>
  <c r="G21"/>
  <c r="Y8"/>
  <c r="Y16"/>
  <c r="Y20"/>
  <c r="K23"/>
  <c r="G13"/>
  <c r="X23"/>
  <c r="Y10"/>
  <c r="P23"/>
  <c r="Q23" s="1"/>
  <c r="Y4"/>
  <c r="Y5"/>
  <c r="Y7"/>
  <c r="Y9"/>
  <c r="Y11"/>
  <c r="Y13"/>
  <c r="Y15"/>
  <c r="Y18"/>
  <c r="Z19"/>
  <c r="Y22"/>
  <c r="J23"/>
  <c r="W23"/>
  <c r="C23" s="1"/>
  <c r="Y19"/>
  <c r="Y3"/>
  <c r="Z17"/>
  <c r="Z21"/>
  <c r="AA3"/>
  <c r="AA4"/>
  <c r="AE4"/>
  <c r="F4" s="1"/>
  <c r="AA5"/>
  <c r="AE5"/>
  <c r="AA6"/>
  <c r="AE6"/>
  <c r="AA7"/>
  <c r="AE7"/>
  <c r="AA8"/>
  <c r="AE8"/>
  <c r="AA9"/>
  <c r="AE9"/>
  <c r="AA10"/>
  <c r="AE10"/>
  <c r="AA11"/>
  <c r="AE11"/>
  <c r="AA12"/>
  <c r="AE12"/>
  <c r="AA13"/>
  <c r="AE13"/>
  <c r="AA14"/>
  <c r="AE14"/>
  <c r="AA15"/>
  <c r="AE15"/>
  <c r="AA16"/>
  <c r="AE16"/>
  <c r="AA17"/>
  <c r="AE17"/>
  <c r="AA18"/>
  <c r="AE18"/>
  <c r="AA19"/>
  <c r="AE19"/>
  <c r="AA20"/>
  <c r="AE20"/>
  <c r="AA21"/>
  <c r="AE21"/>
  <c r="AA22"/>
  <c r="AE22"/>
  <c r="U23"/>
  <c r="V23" s="1"/>
  <c r="Z3"/>
  <c r="AB3" s="1"/>
  <c r="AC3" s="1"/>
  <c r="G3" l="1"/>
  <c r="Y23"/>
  <c r="L23"/>
  <c r="AA23" s="1"/>
  <c r="G4"/>
  <c r="Z23"/>
  <c r="AF23"/>
  <c r="AE3"/>
  <c r="AD3" s="1"/>
  <c r="AD4"/>
  <c r="G23" l="1"/>
  <c r="AE23"/>
  <c r="D23" s="1"/>
  <c r="F3"/>
  <c r="E23" l="1"/>
  <c r="AH23"/>
  <c r="F23" s="1"/>
  <c r="AB23"/>
  <c r="AC23" s="1"/>
  <c r="AD23" s="1"/>
</calcChain>
</file>

<file path=xl/sharedStrings.xml><?xml version="1.0" encoding="utf-8"?>
<sst xmlns="http://schemas.openxmlformats.org/spreadsheetml/2006/main" count="44" uniqueCount="26">
  <si>
    <t>序号</t>
    <phoneticPr fontId="2" type="noConversion"/>
  </si>
  <si>
    <t>日期</t>
    <phoneticPr fontId="2" type="noConversion"/>
  </si>
  <si>
    <t>备注：</t>
    <phoneticPr fontId="2" type="noConversion"/>
  </si>
  <si>
    <t>原料市场价</t>
    <phoneticPr fontId="2" type="noConversion"/>
  </si>
  <si>
    <t>采购量</t>
    <phoneticPr fontId="2" type="noConversion"/>
  </si>
  <si>
    <t>采购单价</t>
    <phoneticPr fontId="2" type="noConversion"/>
  </si>
  <si>
    <t>合计</t>
    <phoneticPr fontId="2" type="noConversion"/>
  </si>
  <si>
    <t>实际采购量</t>
    <phoneticPr fontId="2" type="noConversion"/>
  </si>
  <si>
    <t>实际采购单价</t>
    <phoneticPr fontId="2" type="noConversion"/>
  </si>
  <si>
    <t>采购额</t>
    <phoneticPr fontId="2" type="noConversion"/>
  </si>
  <si>
    <t>蛋白含量</t>
    <phoneticPr fontId="2" type="noConversion"/>
  </si>
  <si>
    <t>理论46%</t>
    <phoneticPr fontId="2" type="noConversion"/>
  </si>
  <si>
    <t>损耗率</t>
    <phoneticPr fontId="2" type="noConversion"/>
  </si>
  <si>
    <t>转换为46%损耗</t>
    <phoneticPr fontId="2" type="noConversion"/>
  </si>
  <si>
    <t>边际贡献</t>
    <phoneticPr fontId="2" type="noConversion"/>
  </si>
  <si>
    <t>成品量</t>
    <phoneticPr fontId="2" type="noConversion"/>
  </si>
  <si>
    <t>转换为46%单价</t>
    <phoneticPr fontId="2" type="noConversion"/>
  </si>
  <si>
    <t>品控</t>
    <phoneticPr fontId="2" type="noConversion"/>
  </si>
  <si>
    <t>采购</t>
    <phoneticPr fontId="2" type="noConversion"/>
  </si>
  <si>
    <t>1、表中标黄色的为填入内容，同时也是影响边际贡献的重要变量；</t>
    <phoneticPr fontId="2" type="noConversion"/>
  </si>
  <si>
    <t>2、采购边际贡献是基于品控贡献的基础上，再增加原料实际采购蛋白含量的变量；</t>
    <phoneticPr fontId="2" type="noConversion"/>
  </si>
  <si>
    <t>3、生产边际贡献因为数据采集、实际影响较多，故暂未设置；</t>
    <phoneticPr fontId="2" type="noConversion"/>
  </si>
  <si>
    <t>客户需求</t>
    <phoneticPr fontId="2" type="noConversion"/>
  </si>
  <si>
    <t>水份</t>
    <phoneticPr fontId="2" type="noConversion"/>
  </si>
  <si>
    <t>蛋白</t>
    <phoneticPr fontId="2" type="noConversion"/>
  </si>
  <si>
    <t>干基蛋白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</si>
</sst>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43" fontId="4" fillId="0" borderId="1" xfId="1" applyFont="1" applyBorder="1">
      <alignment vertical="center"/>
    </xf>
    <xf numFmtId="43" fontId="4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43" fontId="4" fillId="0" borderId="0" xfId="1" applyFont="1">
      <alignment vertical="center"/>
    </xf>
    <xf numFmtId="43" fontId="3" fillId="0" borderId="1" xfId="1" applyFont="1" applyBorder="1" applyAlignment="1">
      <alignment horizontal="center" vertical="center"/>
    </xf>
    <xf numFmtId="14" fontId="4" fillId="0" borderId="1" xfId="0" applyNumberFormat="1" applyFont="1" applyBorder="1">
      <alignment vertical="center"/>
    </xf>
    <xf numFmtId="10" fontId="4" fillId="0" borderId="0" xfId="2" applyNumberFormat="1" applyFont="1">
      <alignment vertical="center"/>
    </xf>
    <xf numFmtId="10" fontId="4" fillId="0" borderId="1" xfId="0" applyNumberFormat="1" applyFont="1" applyBorder="1">
      <alignment vertical="center"/>
    </xf>
    <xf numFmtId="10" fontId="4" fillId="0" borderId="1" xfId="2" applyNumberFormat="1" applyFont="1" applyBorder="1">
      <alignment vertical="center"/>
    </xf>
    <xf numFmtId="43" fontId="4" fillId="0" borderId="0" xfId="0" applyNumberFormat="1" applyFont="1">
      <alignment vertical="center"/>
    </xf>
    <xf numFmtId="10" fontId="5" fillId="0" borderId="1" xfId="2" applyNumberFormat="1" applyFont="1" applyBorder="1">
      <alignment vertical="center"/>
    </xf>
    <xf numFmtId="43" fontId="5" fillId="0" borderId="1" xfId="1" applyFont="1" applyBorder="1">
      <alignment vertical="center"/>
    </xf>
    <xf numFmtId="43" fontId="4" fillId="2" borderId="1" xfId="1" applyFont="1" applyFill="1" applyBorder="1">
      <alignment vertical="center"/>
    </xf>
    <xf numFmtId="43" fontId="4" fillId="0" borderId="1" xfId="1" applyFont="1" applyFill="1" applyBorder="1">
      <alignment vertical="center"/>
    </xf>
    <xf numFmtId="43" fontId="5" fillId="0" borderId="1" xfId="1" applyFont="1" applyFill="1" applyBorder="1">
      <alignment vertical="center"/>
    </xf>
    <xf numFmtId="43" fontId="4" fillId="0" borderId="0" xfId="1" applyFont="1" applyFill="1">
      <alignment vertical="center"/>
    </xf>
    <xf numFmtId="0" fontId="3" fillId="0" borderId="1" xfId="0" applyFont="1" applyBorder="1" applyAlignment="1">
      <alignment horizontal="center" vertical="center" wrapText="1"/>
    </xf>
    <xf numFmtId="10" fontId="4" fillId="2" borderId="1" xfId="2" applyNumberFormat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4" fillId="2" borderId="1" xfId="0" applyNumberFormat="1" applyFont="1" applyFill="1" applyBorder="1">
      <alignment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>
      <pane ySplit="2" topLeftCell="A3" activePane="bottomLeft" state="frozen"/>
      <selection activeCell="J1" sqref="J1"/>
      <selection pane="bottomLeft" activeCell="L12" sqref="L12"/>
    </sheetView>
  </sheetViews>
  <sheetFormatPr defaultColWidth="9" defaultRowHeight="18" customHeight="1"/>
  <cols>
    <col min="1" max="1" width="5" style="6" bestFit="1" customWidth="1"/>
    <col min="2" max="2" width="8.375" style="2" bestFit="1" customWidth="1"/>
    <col min="3" max="4" width="6.75" style="2" bestFit="1" customWidth="1"/>
    <col min="5" max="5" width="11.875" style="2" customWidth="1"/>
    <col min="6" max="6" width="11.25" style="2" bestFit="1" customWidth="1"/>
    <col min="7" max="7" width="11" style="2" customWidth="1"/>
    <col min="8" max="8" width="11.375" style="7" customWidth="1"/>
    <col min="9" max="9" width="12.875" style="7" customWidth="1"/>
    <col min="10" max="10" width="7" style="7" bestFit="1" customWidth="1"/>
    <col min="11" max="12" width="8.375" style="2" bestFit="1" customWidth="1"/>
    <col min="13" max="13" width="11.125" style="7" customWidth="1"/>
    <col min="14" max="14" width="12.25" style="7" customWidth="1"/>
    <col min="15" max="15" width="7" style="7" bestFit="1" customWidth="1"/>
    <col min="16" max="16" width="8.375" style="2" bestFit="1" customWidth="1"/>
    <col min="17" max="17" width="8.375" style="2" customWidth="1"/>
    <col min="18" max="18" width="12.375" style="7" bestFit="1" customWidth="1"/>
    <col min="19" max="19" width="14.375" style="7" bestFit="1" customWidth="1"/>
    <col min="20" max="20" width="7" style="7" bestFit="1" customWidth="1"/>
    <col min="21" max="21" width="8.375" style="2" bestFit="1" customWidth="1"/>
    <col min="22" max="22" width="10.375" style="7" bestFit="1" customWidth="1"/>
    <col min="23" max="23" width="10.25" style="7" bestFit="1" customWidth="1"/>
    <col min="24" max="24" width="14.125" style="7" bestFit="1" customWidth="1"/>
    <col min="25" max="25" width="10.375" style="7" bestFit="1" customWidth="1"/>
    <col min="26" max="26" width="8.375" style="2" bestFit="1" customWidth="1"/>
    <col min="27" max="27" width="10.375" style="2" customWidth="1"/>
    <col min="28" max="28" width="6.75" style="2" bestFit="1" customWidth="1"/>
    <col min="29" max="30" width="13.625" style="2" bestFit="1" customWidth="1"/>
    <col min="31" max="31" width="10.25" style="2" bestFit="1" customWidth="1"/>
    <col min="32" max="32" width="12.375" style="7" bestFit="1" customWidth="1"/>
    <col min="33" max="33" width="8.375" style="2" bestFit="1" customWidth="1"/>
    <col min="34" max="34" width="6.75" style="2" bestFit="1" customWidth="1"/>
    <col min="35" max="35" width="9.625" style="2" customWidth="1"/>
    <col min="36" max="16384" width="9" style="2"/>
  </cols>
  <sheetData>
    <row r="1" spans="1:36" s="1" customFormat="1" ht="18" customHeight="1">
      <c r="A1" s="33" t="s">
        <v>0</v>
      </c>
      <c r="B1" s="33" t="s">
        <v>1</v>
      </c>
      <c r="C1" s="33" t="s">
        <v>22</v>
      </c>
      <c r="D1" s="33"/>
      <c r="E1" s="33"/>
      <c r="F1" s="34" t="s">
        <v>14</v>
      </c>
      <c r="G1" s="34"/>
      <c r="H1" s="25">
        <v>0.43</v>
      </c>
      <c r="I1" s="26"/>
      <c r="J1" s="26"/>
      <c r="K1" s="26"/>
      <c r="L1" s="27"/>
      <c r="M1" s="25">
        <v>0.45</v>
      </c>
      <c r="N1" s="26"/>
      <c r="O1" s="26"/>
      <c r="P1" s="26"/>
      <c r="Q1" s="27"/>
      <c r="R1" s="25">
        <v>0.46</v>
      </c>
      <c r="S1" s="26"/>
      <c r="T1" s="26"/>
      <c r="U1" s="26"/>
      <c r="V1" s="27"/>
      <c r="W1" s="28" t="s">
        <v>6</v>
      </c>
      <c r="X1" s="29"/>
      <c r="Y1" s="29"/>
      <c r="Z1" s="29"/>
      <c r="AA1" s="29"/>
      <c r="AB1" s="29"/>
      <c r="AC1" s="29"/>
      <c r="AD1" s="29"/>
      <c r="AE1" s="30"/>
      <c r="AF1" s="25" t="s">
        <v>11</v>
      </c>
      <c r="AG1" s="26"/>
      <c r="AH1" s="26"/>
      <c r="AI1" s="27"/>
    </row>
    <row r="2" spans="1:36" s="1" customFormat="1" ht="18" customHeight="1">
      <c r="A2" s="33"/>
      <c r="B2" s="33"/>
      <c r="C2" s="23" t="s">
        <v>23</v>
      </c>
      <c r="D2" s="20" t="s">
        <v>24</v>
      </c>
      <c r="E2" s="20" t="s">
        <v>25</v>
      </c>
      <c r="F2" s="23" t="s">
        <v>17</v>
      </c>
      <c r="G2" s="23" t="s">
        <v>18</v>
      </c>
      <c r="H2" s="8" t="s">
        <v>7</v>
      </c>
      <c r="I2" s="8" t="s">
        <v>8</v>
      </c>
      <c r="J2" s="8" t="s">
        <v>23</v>
      </c>
      <c r="K2" s="23" t="s">
        <v>10</v>
      </c>
      <c r="L2" s="23" t="s">
        <v>25</v>
      </c>
      <c r="M2" s="8" t="s">
        <v>7</v>
      </c>
      <c r="N2" s="8" t="s">
        <v>8</v>
      </c>
      <c r="O2" s="8" t="s">
        <v>23</v>
      </c>
      <c r="P2" s="23" t="s">
        <v>10</v>
      </c>
      <c r="Q2" s="23" t="s">
        <v>25</v>
      </c>
      <c r="R2" s="8" t="s">
        <v>7</v>
      </c>
      <c r="S2" s="8" t="s">
        <v>8</v>
      </c>
      <c r="T2" s="8" t="s">
        <v>23</v>
      </c>
      <c r="U2" s="23" t="s">
        <v>10</v>
      </c>
      <c r="V2" s="8" t="s">
        <v>25</v>
      </c>
      <c r="W2" s="8" t="s">
        <v>4</v>
      </c>
      <c r="X2" s="8" t="s">
        <v>9</v>
      </c>
      <c r="Y2" s="8" t="s">
        <v>5</v>
      </c>
      <c r="Z2" s="23" t="s">
        <v>10</v>
      </c>
      <c r="AA2" s="23" t="s">
        <v>25</v>
      </c>
      <c r="AB2" s="23" t="s">
        <v>12</v>
      </c>
      <c r="AC2" s="23" t="s">
        <v>13</v>
      </c>
      <c r="AD2" s="23" t="s">
        <v>16</v>
      </c>
      <c r="AE2" s="23" t="s">
        <v>15</v>
      </c>
      <c r="AF2" s="8" t="s">
        <v>3</v>
      </c>
      <c r="AG2" s="23" t="s">
        <v>10</v>
      </c>
      <c r="AH2" s="23" t="s">
        <v>12</v>
      </c>
      <c r="AI2" s="23" t="s">
        <v>25</v>
      </c>
    </row>
    <row r="3" spans="1:36" ht="18" customHeight="1">
      <c r="A3" s="22">
        <v>1</v>
      </c>
      <c r="B3" s="9">
        <v>42374</v>
      </c>
      <c r="C3" s="21">
        <v>0.11</v>
      </c>
      <c r="D3" s="24">
        <v>0.5</v>
      </c>
      <c r="E3" s="17">
        <f t="shared" ref="E3:E23" si="0">D3*100/(1-C3)</f>
        <v>56.179775280898873</v>
      </c>
      <c r="F3" s="4">
        <f t="shared" ref="F3:F23" si="1">IF(D3=0,0,AE3*(AF3+AF3/(1-AH3)*AH3)-X3)</f>
        <v>49981.336701411288</v>
      </c>
      <c r="G3" s="5">
        <f>IF(W3=0,0,(AF3/AI3-Y3/AA3)*W3)</f>
        <v>494.58917532573707</v>
      </c>
      <c r="H3" s="16">
        <v>300</v>
      </c>
      <c r="I3" s="16">
        <v>2600</v>
      </c>
      <c r="J3" s="21">
        <v>0.13</v>
      </c>
      <c r="K3" s="21">
        <v>0.4355</v>
      </c>
      <c r="L3" s="16">
        <f>K3*100/(1-J3)</f>
        <v>50.057471264367813</v>
      </c>
      <c r="M3" s="16">
        <v>300</v>
      </c>
      <c r="N3" s="16">
        <v>2700</v>
      </c>
      <c r="O3" s="21">
        <v>0.13</v>
      </c>
      <c r="P3" s="21">
        <v>0.4556</v>
      </c>
      <c r="Q3" s="16">
        <f>P3*100/(1-O3)</f>
        <v>52.367816091954026</v>
      </c>
      <c r="R3" s="16">
        <v>300</v>
      </c>
      <c r="S3" s="16">
        <v>2780</v>
      </c>
      <c r="T3" s="21">
        <v>0.13</v>
      </c>
      <c r="U3" s="21">
        <v>0.46</v>
      </c>
      <c r="V3" s="16">
        <f>U3*100/(1-T3)</f>
        <v>52.873563218390807</v>
      </c>
      <c r="W3" s="4">
        <f>R3+M3+H3</f>
        <v>900</v>
      </c>
      <c r="X3" s="17">
        <f>H3*I3+M3*N3+R3*S3</f>
        <v>2424000</v>
      </c>
      <c r="Y3" s="4">
        <f>IF(W3=0,0,X3/W3)</f>
        <v>2693.3333333333335</v>
      </c>
      <c r="Z3" s="12">
        <f t="shared" ref="Z3:Z4" si="2">IF(W3=0,0,(H3*K3+M3*P3+R3*U3)/W3)</f>
        <v>0.45036666666666669</v>
      </c>
      <c r="AA3" s="4">
        <f>IF(W3=0,0,(L3*H3+Q3*M3+V3*R3)/W3)</f>
        <v>51.766283524904217</v>
      </c>
      <c r="AB3" s="12">
        <f t="shared" ref="AB3:AB22" si="3">IF(D3=0,0,1-Z3/D3)</f>
        <v>9.9266666666666614E-2</v>
      </c>
      <c r="AC3" s="12">
        <f t="shared" ref="AC3:AC22" si="4">IF(D3=0,0,AB3-(1-Z3/AG3))</f>
        <v>7.8324637681159381E-2</v>
      </c>
      <c r="AD3" s="4">
        <f t="shared" ref="AD3:AD22" si="5">IF(X3=0,0,X3*(1-AC3)/AE3)</f>
        <v>2728.7964621809983</v>
      </c>
      <c r="AE3" s="4">
        <f t="shared" ref="AE3:AE22" si="6">IF(W3=0,0,W3/(1+AB3))</f>
        <v>818.7276366062224</v>
      </c>
      <c r="AF3" s="4">
        <f>S3</f>
        <v>2780</v>
      </c>
      <c r="AG3" s="12">
        <v>0.46</v>
      </c>
      <c r="AH3" s="11">
        <f t="shared" ref="AH3:AH22" si="7">IF(D3=0,0,1-AG3/D3)</f>
        <v>7.999999999999996E-2</v>
      </c>
      <c r="AI3" s="4">
        <f>AG3*100/(1-13%)</f>
        <v>52.873563218390807</v>
      </c>
      <c r="AJ3" s="7"/>
    </row>
    <row r="4" spans="1:36" ht="18" customHeight="1">
      <c r="A4" s="22">
        <v>2</v>
      </c>
      <c r="B4" s="9">
        <v>42375</v>
      </c>
      <c r="C4" s="21">
        <v>0.11</v>
      </c>
      <c r="D4" s="24">
        <v>0.5</v>
      </c>
      <c r="E4" s="17">
        <f t="shared" si="0"/>
        <v>56.179775280898873</v>
      </c>
      <c r="F4" s="4">
        <f t="shared" si="1"/>
        <v>-9679.0569355669431</v>
      </c>
      <c r="G4" s="5">
        <f t="shared" ref="G4:G23" si="8">IF(W4=0,0,(AF4/AI4-Y4/AA4)*W4)</f>
        <v>-1349.642602831532</v>
      </c>
      <c r="H4" s="16">
        <v>300</v>
      </c>
      <c r="I4" s="16">
        <v>2600</v>
      </c>
      <c r="J4" s="21">
        <v>0.11</v>
      </c>
      <c r="K4" s="21">
        <v>0.43</v>
      </c>
      <c r="L4" s="16">
        <f t="shared" ref="L4:L22" si="9">K4*100/(1-J4)</f>
        <v>48.31460674157303</v>
      </c>
      <c r="M4" s="16">
        <v>300</v>
      </c>
      <c r="N4" s="16">
        <v>2650</v>
      </c>
      <c r="O4" s="21">
        <v>0.12</v>
      </c>
      <c r="P4" s="21">
        <v>0.4556</v>
      </c>
      <c r="Q4" s="16">
        <f>P4*100/(1-O4)</f>
        <v>51.772727272727273</v>
      </c>
      <c r="R4" s="16">
        <v>300</v>
      </c>
      <c r="S4" s="16">
        <v>2660</v>
      </c>
      <c r="T4" s="21">
        <v>0.12</v>
      </c>
      <c r="U4" s="21">
        <v>0.46279999999999999</v>
      </c>
      <c r="V4" s="16">
        <f>U4*100/(1-T4)</f>
        <v>52.590909090909093</v>
      </c>
      <c r="W4" s="4">
        <f t="shared" ref="W4:W22" si="10">R4+M4+H4</f>
        <v>900</v>
      </c>
      <c r="X4" s="17">
        <f t="shared" ref="X4:X22" si="11">H4*I4+M4*N4+R4*S4</f>
        <v>2373000</v>
      </c>
      <c r="Y4" s="4">
        <f t="shared" ref="Y4" si="12">IF(W4=0,0,X4/W4)</f>
        <v>2636.6666666666665</v>
      </c>
      <c r="Z4" s="12">
        <f t="shared" si="2"/>
        <v>0.44946666666666663</v>
      </c>
      <c r="AA4" s="4">
        <f t="shared" ref="AA4:AA22" si="13">IF(W4=0,0,(L4*H4+Q4*M4+V4*R4)/W4)</f>
        <v>50.892747701736468</v>
      </c>
      <c r="AB4" s="12">
        <f t="shared" si="3"/>
        <v>0.10106666666666675</v>
      </c>
      <c r="AC4" s="12">
        <f t="shared" si="4"/>
        <v>7.8168115942028882E-2</v>
      </c>
      <c r="AD4" s="4">
        <f t="shared" si="5"/>
        <v>2676.2123420238322</v>
      </c>
      <c r="AE4" s="4">
        <f t="shared" si="6"/>
        <v>817.38919835311219</v>
      </c>
      <c r="AF4" s="4">
        <f t="shared" ref="AF4:AF22" si="14">S4</f>
        <v>2660</v>
      </c>
      <c r="AG4" s="12">
        <v>0.46</v>
      </c>
      <c r="AH4" s="11">
        <f t="shared" si="7"/>
        <v>7.999999999999996E-2</v>
      </c>
      <c r="AI4" s="4">
        <f t="shared" ref="AI4:AI23" si="15">AG4*100/(1-13%)</f>
        <v>52.873563218390807</v>
      </c>
    </row>
    <row r="5" spans="1:36" ht="18" customHeight="1">
      <c r="A5" s="22">
        <v>3</v>
      </c>
      <c r="B5" s="9">
        <v>42376</v>
      </c>
      <c r="C5" s="21"/>
      <c r="D5" s="24">
        <v>0</v>
      </c>
      <c r="E5" s="17">
        <f t="shared" si="0"/>
        <v>0</v>
      </c>
      <c r="F5" s="4">
        <f t="shared" si="1"/>
        <v>0</v>
      </c>
      <c r="G5" s="5">
        <f t="shared" si="8"/>
        <v>0</v>
      </c>
      <c r="H5" s="16">
        <v>0</v>
      </c>
      <c r="I5" s="16">
        <v>0</v>
      </c>
      <c r="J5" s="21"/>
      <c r="K5" s="21"/>
      <c r="L5" s="16">
        <f t="shared" si="9"/>
        <v>0</v>
      </c>
      <c r="M5" s="16">
        <v>0</v>
      </c>
      <c r="N5" s="16">
        <v>0</v>
      </c>
      <c r="O5" s="16"/>
      <c r="P5" s="21"/>
      <c r="Q5" s="16">
        <f t="shared" ref="Q5:Q23" si="16">P5*100/(1-O5)</f>
        <v>0</v>
      </c>
      <c r="R5" s="16">
        <v>0</v>
      </c>
      <c r="S5" s="16">
        <v>0</v>
      </c>
      <c r="T5" s="21"/>
      <c r="U5" s="21"/>
      <c r="V5" s="16">
        <f t="shared" ref="V5:V23" si="17">U5*100/(1-T5)</f>
        <v>0</v>
      </c>
      <c r="W5" s="4">
        <f t="shared" si="10"/>
        <v>0</v>
      </c>
      <c r="X5" s="17">
        <f t="shared" si="11"/>
        <v>0</v>
      </c>
      <c r="Y5" s="4">
        <f>IF(W5=0,0,X5/W5)</f>
        <v>0</v>
      </c>
      <c r="Z5" s="12">
        <f>IF(W5=0,0,(H5*K5+M5*P5+R5*U5)/W5)</f>
        <v>0</v>
      </c>
      <c r="AA5" s="4">
        <f t="shared" si="13"/>
        <v>0</v>
      </c>
      <c r="AB5" s="12">
        <f t="shared" si="3"/>
        <v>0</v>
      </c>
      <c r="AC5" s="12">
        <f t="shared" si="4"/>
        <v>0</v>
      </c>
      <c r="AD5" s="4">
        <f t="shared" si="5"/>
        <v>0</v>
      </c>
      <c r="AE5" s="4">
        <f t="shared" si="6"/>
        <v>0</v>
      </c>
      <c r="AF5" s="4">
        <f t="shared" si="14"/>
        <v>0</v>
      </c>
      <c r="AG5" s="12">
        <v>0.46</v>
      </c>
      <c r="AH5" s="11">
        <f t="shared" si="7"/>
        <v>0</v>
      </c>
      <c r="AI5" s="4">
        <f t="shared" si="15"/>
        <v>52.873563218390807</v>
      </c>
    </row>
    <row r="6" spans="1:36" ht="18" customHeight="1">
      <c r="A6" s="22">
        <v>4</v>
      </c>
      <c r="B6" s="9">
        <v>42377</v>
      </c>
      <c r="C6" s="21"/>
      <c r="D6" s="24">
        <v>0</v>
      </c>
      <c r="E6" s="17">
        <f t="shared" si="0"/>
        <v>0</v>
      </c>
      <c r="F6" s="4">
        <f t="shared" si="1"/>
        <v>0</v>
      </c>
      <c r="G6" s="5">
        <f t="shared" si="8"/>
        <v>0</v>
      </c>
      <c r="H6" s="16">
        <v>0</v>
      </c>
      <c r="I6" s="16">
        <v>0</v>
      </c>
      <c r="J6" s="21"/>
      <c r="K6" s="21"/>
      <c r="L6" s="16">
        <f t="shared" si="9"/>
        <v>0</v>
      </c>
      <c r="M6" s="16">
        <v>0</v>
      </c>
      <c r="N6" s="16">
        <v>0</v>
      </c>
      <c r="O6" s="16"/>
      <c r="P6" s="21"/>
      <c r="Q6" s="16">
        <f t="shared" si="16"/>
        <v>0</v>
      </c>
      <c r="R6" s="16">
        <v>0</v>
      </c>
      <c r="S6" s="16">
        <v>0</v>
      </c>
      <c r="T6" s="21"/>
      <c r="U6" s="21"/>
      <c r="V6" s="16">
        <f t="shared" si="17"/>
        <v>0</v>
      </c>
      <c r="W6" s="4">
        <f t="shared" si="10"/>
        <v>0</v>
      </c>
      <c r="X6" s="17">
        <f t="shared" si="11"/>
        <v>0</v>
      </c>
      <c r="Y6" s="4">
        <f t="shared" ref="Y6:Y22" si="18">IF(W6=0,0,X6/W6)</f>
        <v>0</v>
      </c>
      <c r="Z6" s="12">
        <f t="shared" ref="Z6:Z22" si="19">IF(W6=0,0,(H6*K6+M6*P6+R6*U6)/W6)</f>
        <v>0</v>
      </c>
      <c r="AA6" s="4">
        <f t="shared" si="13"/>
        <v>0</v>
      </c>
      <c r="AB6" s="12">
        <f t="shared" si="3"/>
        <v>0</v>
      </c>
      <c r="AC6" s="12">
        <f t="shared" si="4"/>
        <v>0</v>
      </c>
      <c r="AD6" s="4">
        <f t="shared" si="5"/>
        <v>0</v>
      </c>
      <c r="AE6" s="4">
        <f t="shared" si="6"/>
        <v>0</v>
      </c>
      <c r="AF6" s="4">
        <f t="shared" si="14"/>
        <v>0</v>
      </c>
      <c r="AG6" s="12">
        <v>0.46</v>
      </c>
      <c r="AH6" s="11">
        <f t="shared" si="7"/>
        <v>0</v>
      </c>
      <c r="AI6" s="4">
        <f t="shared" si="15"/>
        <v>52.873563218390807</v>
      </c>
    </row>
    <row r="7" spans="1:36" ht="18" customHeight="1">
      <c r="A7" s="22">
        <v>5</v>
      </c>
      <c r="B7" s="3"/>
      <c r="C7" s="21"/>
      <c r="D7" s="24"/>
      <c r="E7" s="17">
        <f t="shared" si="0"/>
        <v>0</v>
      </c>
      <c r="F7" s="4">
        <f t="shared" si="1"/>
        <v>0</v>
      </c>
      <c r="G7" s="5">
        <f t="shared" si="8"/>
        <v>0</v>
      </c>
      <c r="H7" s="16">
        <v>0</v>
      </c>
      <c r="I7" s="16">
        <v>0</v>
      </c>
      <c r="J7" s="21"/>
      <c r="K7" s="21"/>
      <c r="L7" s="16">
        <f t="shared" si="9"/>
        <v>0</v>
      </c>
      <c r="M7" s="16">
        <v>0</v>
      </c>
      <c r="N7" s="16">
        <v>0</v>
      </c>
      <c r="O7" s="16"/>
      <c r="P7" s="21"/>
      <c r="Q7" s="16">
        <f t="shared" si="16"/>
        <v>0</v>
      </c>
      <c r="R7" s="16">
        <v>0</v>
      </c>
      <c r="S7" s="16">
        <v>0</v>
      </c>
      <c r="T7" s="21"/>
      <c r="U7" s="21"/>
      <c r="V7" s="16">
        <f t="shared" si="17"/>
        <v>0</v>
      </c>
      <c r="W7" s="4">
        <f t="shared" si="10"/>
        <v>0</v>
      </c>
      <c r="X7" s="17">
        <f t="shared" si="11"/>
        <v>0</v>
      </c>
      <c r="Y7" s="4">
        <f t="shared" si="18"/>
        <v>0</v>
      </c>
      <c r="Z7" s="12">
        <f t="shared" si="19"/>
        <v>0</v>
      </c>
      <c r="AA7" s="4">
        <f t="shared" si="13"/>
        <v>0</v>
      </c>
      <c r="AB7" s="12">
        <f t="shared" si="3"/>
        <v>0</v>
      </c>
      <c r="AC7" s="12">
        <f t="shared" si="4"/>
        <v>0</v>
      </c>
      <c r="AD7" s="4">
        <f t="shared" si="5"/>
        <v>0</v>
      </c>
      <c r="AE7" s="4">
        <f t="shared" si="6"/>
        <v>0</v>
      </c>
      <c r="AF7" s="4">
        <f t="shared" si="14"/>
        <v>0</v>
      </c>
      <c r="AG7" s="12">
        <v>0.46</v>
      </c>
      <c r="AH7" s="11">
        <f t="shared" si="7"/>
        <v>0</v>
      </c>
      <c r="AI7" s="4">
        <f t="shared" si="15"/>
        <v>52.873563218390807</v>
      </c>
    </row>
    <row r="8" spans="1:36" ht="18" customHeight="1">
      <c r="A8" s="22">
        <v>6</v>
      </c>
      <c r="B8" s="3"/>
      <c r="C8" s="21"/>
      <c r="D8" s="24"/>
      <c r="E8" s="17">
        <f t="shared" si="0"/>
        <v>0</v>
      </c>
      <c r="F8" s="4">
        <f t="shared" si="1"/>
        <v>0</v>
      </c>
      <c r="G8" s="5">
        <f t="shared" si="8"/>
        <v>0</v>
      </c>
      <c r="H8" s="16">
        <v>0</v>
      </c>
      <c r="I8" s="16">
        <v>0</v>
      </c>
      <c r="J8" s="21"/>
      <c r="K8" s="21"/>
      <c r="L8" s="16">
        <f t="shared" si="9"/>
        <v>0</v>
      </c>
      <c r="M8" s="16">
        <v>0</v>
      </c>
      <c r="N8" s="16">
        <v>0</v>
      </c>
      <c r="O8" s="16"/>
      <c r="P8" s="21"/>
      <c r="Q8" s="16">
        <f t="shared" si="16"/>
        <v>0</v>
      </c>
      <c r="R8" s="16">
        <v>0</v>
      </c>
      <c r="S8" s="16">
        <v>0</v>
      </c>
      <c r="T8" s="21"/>
      <c r="U8" s="21"/>
      <c r="V8" s="16">
        <f t="shared" si="17"/>
        <v>0</v>
      </c>
      <c r="W8" s="4">
        <f t="shared" si="10"/>
        <v>0</v>
      </c>
      <c r="X8" s="17">
        <f t="shared" si="11"/>
        <v>0</v>
      </c>
      <c r="Y8" s="4">
        <f t="shared" si="18"/>
        <v>0</v>
      </c>
      <c r="Z8" s="12">
        <f t="shared" si="19"/>
        <v>0</v>
      </c>
      <c r="AA8" s="4">
        <f t="shared" si="13"/>
        <v>0</v>
      </c>
      <c r="AB8" s="12">
        <f t="shared" si="3"/>
        <v>0</v>
      </c>
      <c r="AC8" s="12">
        <f t="shared" si="4"/>
        <v>0</v>
      </c>
      <c r="AD8" s="4">
        <f t="shared" si="5"/>
        <v>0</v>
      </c>
      <c r="AE8" s="4">
        <f t="shared" si="6"/>
        <v>0</v>
      </c>
      <c r="AF8" s="4">
        <f t="shared" si="14"/>
        <v>0</v>
      </c>
      <c r="AG8" s="12">
        <v>0.46</v>
      </c>
      <c r="AH8" s="11">
        <f t="shared" si="7"/>
        <v>0</v>
      </c>
      <c r="AI8" s="4">
        <f t="shared" si="15"/>
        <v>52.873563218390807</v>
      </c>
    </row>
    <row r="9" spans="1:36" ht="18" customHeight="1">
      <c r="A9" s="22">
        <v>7</v>
      </c>
      <c r="B9" s="3"/>
      <c r="C9" s="21"/>
      <c r="D9" s="24"/>
      <c r="E9" s="17">
        <f t="shared" si="0"/>
        <v>0</v>
      </c>
      <c r="F9" s="4">
        <f t="shared" si="1"/>
        <v>0</v>
      </c>
      <c r="G9" s="5">
        <f t="shared" si="8"/>
        <v>0</v>
      </c>
      <c r="H9" s="16">
        <v>0</v>
      </c>
      <c r="I9" s="16">
        <v>0</v>
      </c>
      <c r="J9" s="21"/>
      <c r="K9" s="21"/>
      <c r="L9" s="16">
        <f t="shared" si="9"/>
        <v>0</v>
      </c>
      <c r="M9" s="16">
        <v>0</v>
      </c>
      <c r="N9" s="16">
        <v>0</v>
      </c>
      <c r="O9" s="16"/>
      <c r="P9" s="21"/>
      <c r="Q9" s="16">
        <f t="shared" si="16"/>
        <v>0</v>
      </c>
      <c r="R9" s="16">
        <v>0</v>
      </c>
      <c r="S9" s="16">
        <v>0</v>
      </c>
      <c r="T9" s="21"/>
      <c r="U9" s="21"/>
      <c r="V9" s="16">
        <f t="shared" si="17"/>
        <v>0</v>
      </c>
      <c r="W9" s="4">
        <f t="shared" si="10"/>
        <v>0</v>
      </c>
      <c r="X9" s="17">
        <f t="shared" si="11"/>
        <v>0</v>
      </c>
      <c r="Y9" s="4">
        <f t="shared" si="18"/>
        <v>0</v>
      </c>
      <c r="Z9" s="12">
        <f t="shared" si="19"/>
        <v>0</v>
      </c>
      <c r="AA9" s="4">
        <f t="shared" si="13"/>
        <v>0</v>
      </c>
      <c r="AB9" s="12">
        <f t="shared" si="3"/>
        <v>0</v>
      </c>
      <c r="AC9" s="12">
        <f t="shared" si="4"/>
        <v>0</v>
      </c>
      <c r="AD9" s="4">
        <f t="shared" si="5"/>
        <v>0</v>
      </c>
      <c r="AE9" s="4">
        <f t="shared" si="6"/>
        <v>0</v>
      </c>
      <c r="AF9" s="4">
        <f t="shared" si="14"/>
        <v>0</v>
      </c>
      <c r="AG9" s="12">
        <v>0.46</v>
      </c>
      <c r="AH9" s="11">
        <f t="shared" si="7"/>
        <v>0</v>
      </c>
      <c r="AI9" s="4">
        <f t="shared" si="15"/>
        <v>52.873563218390807</v>
      </c>
    </row>
    <row r="10" spans="1:36" ht="18" customHeight="1">
      <c r="A10" s="22">
        <v>8</v>
      </c>
      <c r="B10" s="3"/>
      <c r="C10" s="21"/>
      <c r="D10" s="24"/>
      <c r="E10" s="17">
        <f t="shared" si="0"/>
        <v>0</v>
      </c>
      <c r="F10" s="4">
        <f t="shared" si="1"/>
        <v>0</v>
      </c>
      <c r="G10" s="5">
        <f t="shared" si="8"/>
        <v>0</v>
      </c>
      <c r="H10" s="16">
        <v>0</v>
      </c>
      <c r="I10" s="16">
        <v>0</v>
      </c>
      <c r="J10" s="21"/>
      <c r="K10" s="21"/>
      <c r="L10" s="16">
        <f t="shared" si="9"/>
        <v>0</v>
      </c>
      <c r="M10" s="16">
        <v>0</v>
      </c>
      <c r="N10" s="16">
        <v>0</v>
      </c>
      <c r="O10" s="16"/>
      <c r="P10" s="21"/>
      <c r="Q10" s="16">
        <f t="shared" si="16"/>
        <v>0</v>
      </c>
      <c r="R10" s="16">
        <v>0</v>
      </c>
      <c r="S10" s="16">
        <v>0</v>
      </c>
      <c r="T10" s="21"/>
      <c r="U10" s="21"/>
      <c r="V10" s="16">
        <f t="shared" si="17"/>
        <v>0</v>
      </c>
      <c r="W10" s="4">
        <f t="shared" si="10"/>
        <v>0</v>
      </c>
      <c r="X10" s="17">
        <f t="shared" si="11"/>
        <v>0</v>
      </c>
      <c r="Y10" s="4">
        <f t="shared" si="18"/>
        <v>0</v>
      </c>
      <c r="Z10" s="12">
        <f t="shared" si="19"/>
        <v>0</v>
      </c>
      <c r="AA10" s="4">
        <f t="shared" si="13"/>
        <v>0</v>
      </c>
      <c r="AB10" s="12">
        <f t="shared" si="3"/>
        <v>0</v>
      </c>
      <c r="AC10" s="12">
        <f t="shared" si="4"/>
        <v>0</v>
      </c>
      <c r="AD10" s="4">
        <f t="shared" si="5"/>
        <v>0</v>
      </c>
      <c r="AE10" s="4">
        <f t="shared" si="6"/>
        <v>0</v>
      </c>
      <c r="AF10" s="4">
        <f t="shared" si="14"/>
        <v>0</v>
      </c>
      <c r="AG10" s="12">
        <v>0.46</v>
      </c>
      <c r="AH10" s="11">
        <f t="shared" si="7"/>
        <v>0</v>
      </c>
      <c r="AI10" s="4">
        <f t="shared" si="15"/>
        <v>52.873563218390807</v>
      </c>
    </row>
    <row r="11" spans="1:36" ht="18" customHeight="1">
      <c r="A11" s="22">
        <v>9</v>
      </c>
      <c r="B11" s="3"/>
      <c r="C11" s="21"/>
      <c r="D11" s="24"/>
      <c r="E11" s="17">
        <f t="shared" si="0"/>
        <v>0</v>
      </c>
      <c r="F11" s="4">
        <f t="shared" si="1"/>
        <v>0</v>
      </c>
      <c r="G11" s="5">
        <f t="shared" si="8"/>
        <v>0</v>
      </c>
      <c r="H11" s="16">
        <v>0</v>
      </c>
      <c r="I11" s="16">
        <v>0</v>
      </c>
      <c r="J11" s="21"/>
      <c r="K11" s="21"/>
      <c r="L11" s="16">
        <f t="shared" si="9"/>
        <v>0</v>
      </c>
      <c r="M11" s="16">
        <v>0</v>
      </c>
      <c r="N11" s="16">
        <v>0</v>
      </c>
      <c r="O11" s="16"/>
      <c r="P11" s="21"/>
      <c r="Q11" s="16">
        <f t="shared" si="16"/>
        <v>0</v>
      </c>
      <c r="R11" s="16">
        <v>0</v>
      </c>
      <c r="S11" s="16">
        <v>0</v>
      </c>
      <c r="T11" s="21"/>
      <c r="U11" s="21"/>
      <c r="V11" s="16">
        <f t="shared" si="17"/>
        <v>0</v>
      </c>
      <c r="W11" s="4">
        <f t="shared" si="10"/>
        <v>0</v>
      </c>
      <c r="X11" s="17">
        <f t="shared" si="11"/>
        <v>0</v>
      </c>
      <c r="Y11" s="4">
        <f t="shared" si="18"/>
        <v>0</v>
      </c>
      <c r="Z11" s="12">
        <f t="shared" si="19"/>
        <v>0</v>
      </c>
      <c r="AA11" s="4">
        <f t="shared" si="13"/>
        <v>0</v>
      </c>
      <c r="AB11" s="12">
        <f t="shared" si="3"/>
        <v>0</v>
      </c>
      <c r="AC11" s="12">
        <f t="shared" si="4"/>
        <v>0</v>
      </c>
      <c r="AD11" s="4">
        <f t="shared" si="5"/>
        <v>0</v>
      </c>
      <c r="AE11" s="4">
        <f t="shared" si="6"/>
        <v>0</v>
      </c>
      <c r="AF11" s="4">
        <f t="shared" si="14"/>
        <v>0</v>
      </c>
      <c r="AG11" s="12">
        <v>0.46</v>
      </c>
      <c r="AH11" s="11">
        <f t="shared" si="7"/>
        <v>0</v>
      </c>
      <c r="AI11" s="4">
        <f t="shared" si="15"/>
        <v>52.873563218390807</v>
      </c>
    </row>
    <row r="12" spans="1:36" ht="18" customHeight="1">
      <c r="A12" s="22">
        <v>10</v>
      </c>
      <c r="B12" s="3"/>
      <c r="C12" s="21"/>
      <c r="D12" s="24"/>
      <c r="E12" s="17">
        <f t="shared" si="0"/>
        <v>0</v>
      </c>
      <c r="F12" s="4">
        <f t="shared" si="1"/>
        <v>0</v>
      </c>
      <c r="G12" s="5">
        <f t="shared" si="8"/>
        <v>0</v>
      </c>
      <c r="H12" s="16">
        <v>0</v>
      </c>
      <c r="I12" s="16">
        <v>0</v>
      </c>
      <c r="J12" s="21"/>
      <c r="K12" s="21"/>
      <c r="L12" s="16">
        <f t="shared" si="9"/>
        <v>0</v>
      </c>
      <c r="M12" s="16">
        <v>0</v>
      </c>
      <c r="N12" s="16">
        <v>0</v>
      </c>
      <c r="O12" s="16"/>
      <c r="P12" s="21"/>
      <c r="Q12" s="16">
        <f t="shared" si="16"/>
        <v>0</v>
      </c>
      <c r="R12" s="16">
        <v>0</v>
      </c>
      <c r="S12" s="16">
        <v>0</v>
      </c>
      <c r="T12" s="21"/>
      <c r="U12" s="21"/>
      <c r="V12" s="16">
        <f t="shared" si="17"/>
        <v>0</v>
      </c>
      <c r="W12" s="4">
        <f t="shared" si="10"/>
        <v>0</v>
      </c>
      <c r="X12" s="17">
        <f t="shared" si="11"/>
        <v>0</v>
      </c>
      <c r="Y12" s="4">
        <f t="shared" si="18"/>
        <v>0</v>
      </c>
      <c r="Z12" s="12">
        <f t="shared" si="19"/>
        <v>0</v>
      </c>
      <c r="AA12" s="4">
        <f t="shared" si="13"/>
        <v>0</v>
      </c>
      <c r="AB12" s="12">
        <f t="shared" si="3"/>
        <v>0</v>
      </c>
      <c r="AC12" s="12">
        <f t="shared" si="4"/>
        <v>0</v>
      </c>
      <c r="AD12" s="4">
        <f t="shared" si="5"/>
        <v>0</v>
      </c>
      <c r="AE12" s="4">
        <f t="shared" si="6"/>
        <v>0</v>
      </c>
      <c r="AF12" s="4">
        <f t="shared" si="14"/>
        <v>0</v>
      </c>
      <c r="AG12" s="12">
        <v>0.46</v>
      </c>
      <c r="AH12" s="11">
        <f t="shared" si="7"/>
        <v>0</v>
      </c>
      <c r="AI12" s="4">
        <f t="shared" si="15"/>
        <v>52.873563218390807</v>
      </c>
    </row>
    <row r="13" spans="1:36" ht="18" customHeight="1">
      <c r="A13" s="22">
        <v>11</v>
      </c>
      <c r="B13" s="3"/>
      <c r="C13" s="21"/>
      <c r="D13" s="24"/>
      <c r="E13" s="17">
        <f t="shared" si="0"/>
        <v>0</v>
      </c>
      <c r="F13" s="4">
        <f t="shared" si="1"/>
        <v>0</v>
      </c>
      <c r="G13" s="5">
        <f t="shared" si="8"/>
        <v>0</v>
      </c>
      <c r="H13" s="16">
        <v>0</v>
      </c>
      <c r="I13" s="16">
        <v>0</v>
      </c>
      <c r="J13" s="21"/>
      <c r="K13" s="21"/>
      <c r="L13" s="16">
        <f t="shared" si="9"/>
        <v>0</v>
      </c>
      <c r="M13" s="16">
        <v>0</v>
      </c>
      <c r="N13" s="16">
        <v>0</v>
      </c>
      <c r="O13" s="16"/>
      <c r="P13" s="21"/>
      <c r="Q13" s="16">
        <f t="shared" si="16"/>
        <v>0</v>
      </c>
      <c r="R13" s="16">
        <v>0</v>
      </c>
      <c r="S13" s="16">
        <v>0</v>
      </c>
      <c r="T13" s="21"/>
      <c r="U13" s="21"/>
      <c r="V13" s="16">
        <f t="shared" si="17"/>
        <v>0</v>
      </c>
      <c r="W13" s="4">
        <f t="shared" si="10"/>
        <v>0</v>
      </c>
      <c r="X13" s="17">
        <f t="shared" si="11"/>
        <v>0</v>
      </c>
      <c r="Y13" s="4">
        <f t="shared" si="18"/>
        <v>0</v>
      </c>
      <c r="Z13" s="12">
        <f t="shared" si="19"/>
        <v>0</v>
      </c>
      <c r="AA13" s="4">
        <f t="shared" si="13"/>
        <v>0</v>
      </c>
      <c r="AB13" s="12">
        <f t="shared" si="3"/>
        <v>0</v>
      </c>
      <c r="AC13" s="12">
        <f t="shared" si="4"/>
        <v>0</v>
      </c>
      <c r="AD13" s="4">
        <f t="shared" si="5"/>
        <v>0</v>
      </c>
      <c r="AE13" s="4">
        <f t="shared" si="6"/>
        <v>0</v>
      </c>
      <c r="AF13" s="4">
        <f t="shared" si="14"/>
        <v>0</v>
      </c>
      <c r="AG13" s="12">
        <v>0.46</v>
      </c>
      <c r="AH13" s="11">
        <f t="shared" si="7"/>
        <v>0</v>
      </c>
      <c r="AI13" s="4">
        <f t="shared" si="15"/>
        <v>52.873563218390807</v>
      </c>
    </row>
    <row r="14" spans="1:36" ht="18" customHeight="1">
      <c r="A14" s="22">
        <v>12</v>
      </c>
      <c r="B14" s="3"/>
      <c r="C14" s="21"/>
      <c r="D14" s="24"/>
      <c r="E14" s="17">
        <f t="shared" si="0"/>
        <v>0</v>
      </c>
      <c r="F14" s="4">
        <f t="shared" si="1"/>
        <v>0</v>
      </c>
      <c r="G14" s="5">
        <f t="shared" si="8"/>
        <v>0</v>
      </c>
      <c r="H14" s="16">
        <v>0</v>
      </c>
      <c r="I14" s="16">
        <v>0</v>
      </c>
      <c r="J14" s="21"/>
      <c r="K14" s="21"/>
      <c r="L14" s="16">
        <f t="shared" si="9"/>
        <v>0</v>
      </c>
      <c r="M14" s="16">
        <v>0</v>
      </c>
      <c r="N14" s="16">
        <v>0</v>
      </c>
      <c r="O14" s="16"/>
      <c r="P14" s="21"/>
      <c r="Q14" s="16">
        <f t="shared" si="16"/>
        <v>0</v>
      </c>
      <c r="R14" s="16">
        <v>0</v>
      </c>
      <c r="S14" s="16">
        <v>0</v>
      </c>
      <c r="T14" s="21"/>
      <c r="U14" s="21"/>
      <c r="V14" s="16">
        <f t="shared" si="17"/>
        <v>0</v>
      </c>
      <c r="W14" s="4">
        <f t="shared" si="10"/>
        <v>0</v>
      </c>
      <c r="X14" s="17">
        <f t="shared" si="11"/>
        <v>0</v>
      </c>
      <c r="Y14" s="4">
        <f t="shared" si="18"/>
        <v>0</v>
      </c>
      <c r="Z14" s="12">
        <f t="shared" si="19"/>
        <v>0</v>
      </c>
      <c r="AA14" s="4">
        <f t="shared" si="13"/>
        <v>0</v>
      </c>
      <c r="AB14" s="12">
        <f t="shared" si="3"/>
        <v>0</v>
      </c>
      <c r="AC14" s="12">
        <f t="shared" si="4"/>
        <v>0</v>
      </c>
      <c r="AD14" s="4">
        <f t="shared" si="5"/>
        <v>0</v>
      </c>
      <c r="AE14" s="4">
        <f t="shared" si="6"/>
        <v>0</v>
      </c>
      <c r="AF14" s="4">
        <f t="shared" si="14"/>
        <v>0</v>
      </c>
      <c r="AG14" s="12">
        <v>0.46</v>
      </c>
      <c r="AH14" s="11">
        <f t="shared" si="7"/>
        <v>0</v>
      </c>
      <c r="AI14" s="4">
        <f t="shared" si="15"/>
        <v>52.873563218390807</v>
      </c>
    </row>
    <row r="15" spans="1:36" ht="18" customHeight="1">
      <c r="A15" s="22">
        <v>13</v>
      </c>
      <c r="B15" s="3"/>
      <c r="C15" s="21"/>
      <c r="D15" s="24"/>
      <c r="E15" s="17">
        <f t="shared" si="0"/>
        <v>0</v>
      </c>
      <c r="F15" s="4">
        <f t="shared" si="1"/>
        <v>0</v>
      </c>
      <c r="G15" s="5">
        <f t="shared" si="8"/>
        <v>0</v>
      </c>
      <c r="H15" s="16">
        <v>0</v>
      </c>
      <c r="I15" s="16">
        <v>0</v>
      </c>
      <c r="J15" s="21"/>
      <c r="K15" s="21"/>
      <c r="L15" s="16">
        <f t="shared" si="9"/>
        <v>0</v>
      </c>
      <c r="M15" s="16">
        <v>0</v>
      </c>
      <c r="N15" s="16">
        <v>0</v>
      </c>
      <c r="O15" s="16"/>
      <c r="P15" s="21"/>
      <c r="Q15" s="16">
        <f t="shared" si="16"/>
        <v>0</v>
      </c>
      <c r="R15" s="16">
        <v>0</v>
      </c>
      <c r="S15" s="16">
        <v>0</v>
      </c>
      <c r="T15" s="21"/>
      <c r="U15" s="21"/>
      <c r="V15" s="16">
        <f t="shared" si="17"/>
        <v>0</v>
      </c>
      <c r="W15" s="4">
        <f t="shared" si="10"/>
        <v>0</v>
      </c>
      <c r="X15" s="17">
        <f t="shared" si="11"/>
        <v>0</v>
      </c>
      <c r="Y15" s="4">
        <f t="shared" si="18"/>
        <v>0</v>
      </c>
      <c r="Z15" s="12">
        <f t="shared" si="19"/>
        <v>0</v>
      </c>
      <c r="AA15" s="4">
        <f t="shared" si="13"/>
        <v>0</v>
      </c>
      <c r="AB15" s="12">
        <f t="shared" si="3"/>
        <v>0</v>
      </c>
      <c r="AC15" s="12">
        <f t="shared" si="4"/>
        <v>0</v>
      </c>
      <c r="AD15" s="4">
        <f t="shared" si="5"/>
        <v>0</v>
      </c>
      <c r="AE15" s="4">
        <f t="shared" si="6"/>
        <v>0</v>
      </c>
      <c r="AF15" s="4">
        <f t="shared" si="14"/>
        <v>0</v>
      </c>
      <c r="AG15" s="12">
        <v>0.46</v>
      </c>
      <c r="AH15" s="11">
        <f t="shared" si="7"/>
        <v>0</v>
      </c>
      <c r="AI15" s="4">
        <f t="shared" si="15"/>
        <v>52.873563218390807</v>
      </c>
    </row>
    <row r="16" spans="1:36" ht="18" customHeight="1">
      <c r="A16" s="22">
        <v>14</v>
      </c>
      <c r="B16" s="3"/>
      <c r="C16" s="21"/>
      <c r="D16" s="24"/>
      <c r="E16" s="17">
        <f t="shared" si="0"/>
        <v>0</v>
      </c>
      <c r="F16" s="4">
        <f t="shared" si="1"/>
        <v>0</v>
      </c>
      <c r="G16" s="5">
        <f t="shared" si="8"/>
        <v>0</v>
      </c>
      <c r="H16" s="16">
        <v>0</v>
      </c>
      <c r="I16" s="16">
        <v>0</v>
      </c>
      <c r="J16" s="21"/>
      <c r="K16" s="21"/>
      <c r="L16" s="16">
        <f t="shared" si="9"/>
        <v>0</v>
      </c>
      <c r="M16" s="16">
        <v>0</v>
      </c>
      <c r="N16" s="16">
        <v>0</v>
      </c>
      <c r="O16" s="16"/>
      <c r="P16" s="21"/>
      <c r="Q16" s="16">
        <f t="shared" si="16"/>
        <v>0</v>
      </c>
      <c r="R16" s="16">
        <v>0</v>
      </c>
      <c r="S16" s="16">
        <v>0</v>
      </c>
      <c r="T16" s="21"/>
      <c r="U16" s="21"/>
      <c r="V16" s="16">
        <f t="shared" si="17"/>
        <v>0</v>
      </c>
      <c r="W16" s="4">
        <f t="shared" si="10"/>
        <v>0</v>
      </c>
      <c r="X16" s="17">
        <f t="shared" si="11"/>
        <v>0</v>
      </c>
      <c r="Y16" s="4">
        <f t="shared" si="18"/>
        <v>0</v>
      </c>
      <c r="Z16" s="12">
        <f t="shared" si="19"/>
        <v>0</v>
      </c>
      <c r="AA16" s="4">
        <f t="shared" si="13"/>
        <v>0</v>
      </c>
      <c r="AB16" s="12">
        <f t="shared" si="3"/>
        <v>0</v>
      </c>
      <c r="AC16" s="12">
        <f t="shared" si="4"/>
        <v>0</v>
      </c>
      <c r="AD16" s="4">
        <f t="shared" si="5"/>
        <v>0</v>
      </c>
      <c r="AE16" s="4">
        <f t="shared" si="6"/>
        <v>0</v>
      </c>
      <c r="AF16" s="4">
        <f t="shared" si="14"/>
        <v>0</v>
      </c>
      <c r="AG16" s="12">
        <v>0.46</v>
      </c>
      <c r="AH16" s="11">
        <f t="shared" si="7"/>
        <v>0</v>
      </c>
      <c r="AI16" s="4">
        <f t="shared" si="15"/>
        <v>52.873563218390807</v>
      </c>
    </row>
    <row r="17" spans="1:35" ht="18" customHeight="1">
      <c r="A17" s="22">
        <v>15</v>
      </c>
      <c r="B17" s="3"/>
      <c r="C17" s="21"/>
      <c r="D17" s="24"/>
      <c r="E17" s="17">
        <f t="shared" si="0"/>
        <v>0</v>
      </c>
      <c r="F17" s="4">
        <f t="shared" si="1"/>
        <v>0</v>
      </c>
      <c r="G17" s="5">
        <f t="shared" si="8"/>
        <v>0</v>
      </c>
      <c r="H17" s="16">
        <v>0</v>
      </c>
      <c r="I17" s="16">
        <v>0</v>
      </c>
      <c r="J17" s="21"/>
      <c r="K17" s="21"/>
      <c r="L17" s="16">
        <f t="shared" si="9"/>
        <v>0</v>
      </c>
      <c r="M17" s="16">
        <v>0</v>
      </c>
      <c r="N17" s="16">
        <v>0</v>
      </c>
      <c r="O17" s="16"/>
      <c r="P17" s="21"/>
      <c r="Q17" s="16">
        <f t="shared" si="16"/>
        <v>0</v>
      </c>
      <c r="R17" s="16">
        <v>0</v>
      </c>
      <c r="S17" s="16">
        <v>0</v>
      </c>
      <c r="T17" s="21"/>
      <c r="U17" s="21"/>
      <c r="V17" s="16">
        <f t="shared" si="17"/>
        <v>0</v>
      </c>
      <c r="W17" s="4">
        <f t="shared" si="10"/>
        <v>0</v>
      </c>
      <c r="X17" s="17">
        <f t="shared" si="11"/>
        <v>0</v>
      </c>
      <c r="Y17" s="4">
        <f t="shared" si="18"/>
        <v>0</v>
      </c>
      <c r="Z17" s="12">
        <f t="shared" si="19"/>
        <v>0</v>
      </c>
      <c r="AA17" s="4">
        <f t="shared" si="13"/>
        <v>0</v>
      </c>
      <c r="AB17" s="12">
        <f t="shared" si="3"/>
        <v>0</v>
      </c>
      <c r="AC17" s="12">
        <f t="shared" si="4"/>
        <v>0</v>
      </c>
      <c r="AD17" s="4">
        <f t="shared" si="5"/>
        <v>0</v>
      </c>
      <c r="AE17" s="4">
        <f t="shared" si="6"/>
        <v>0</v>
      </c>
      <c r="AF17" s="4">
        <f t="shared" si="14"/>
        <v>0</v>
      </c>
      <c r="AG17" s="12">
        <v>0.46</v>
      </c>
      <c r="AH17" s="11">
        <f t="shared" si="7"/>
        <v>0</v>
      </c>
      <c r="AI17" s="4">
        <f t="shared" si="15"/>
        <v>52.873563218390807</v>
      </c>
    </row>
    <row r="18" spans="1:35" ht="18" customHeight="1">
      <c r="A18" s="22">
        <v>16</v>
      </c>
      <c r="B18" s="3"/>
      <c r="C18" s="21"/>
      <c r="D18" s="24"/>
      <c r="E18" s="17">
        <f t="shared" si="0"/>
        <v>0</v>
      </c>
      <c r="F18" s="4">
        <f t="shared" si="1"/>
        <v>0</v>
      </c>
      <c r="G18" s="5">
        <f t="shared" si="8"/>
        <v>0</v>
      </c>
      <c r="H18" s="16">
        <v>0</v>
      </c>
      <c r="I18" s="16">
        <v>0</v>
      </c>
      <c r="J18" s="21"/>
      <c r="K18" s="21"/>
      <c r="L18" s="16">
        <f t="shared" si="9"/>
        <v>0</v>
      </c>
      <c r="M18" s="16">
        <v>0</v>
      </c>
      <c r="N18" s="16">
        <v>0</v>
      </c>
      <c r="O18" s="16"/>
      <c r="P18" s="21"/>
      <c r="Q18" s="16">
        <f t="shared" si="16"/>
        <v>0</v>
      </c>
      <c r="R18" s="16">
        <v>0</v>
      </c>
      <c r="S18" s="16">
        <v>0</v>
      </c>
      <c r="T18" s="21"/>
      <c r="U18" s="21"/>
      <c r="V18" s="16">
        <f t="shared" si="17"/>
        <v>0</v>
      </c>
      <c r="W18" s="4">
        <f t="shared" si="10"/>
        <v>0</v>
      </c>
      <c r="X18" s="17">
        <f t="shared" si="11"/>
        <v>0</v>
      </c>
      <c r="Y18" s="4">
        <f t="shared" si="18"/>
        <v>0</v>
      </c>
      <c r="Z18" s="12">
        <f t="shared" si="19"/>
        <v>0</v>
      </c>
      <c r="AA18" s="4">
        <f t="shared" si="13"/>
        <v>0</v>
      </c>
      <c r="AB18" s="12">
        <f t="shared" si="3"/>
        <v>0</v>
      </c>
      <c r="AC18" s="12">
        <f t="shared" si="4"/>
        <v>0</v>
      </c>
      <c r="AD18" s="4">
        <f t="shared" si="5"/>
        <v>0</v>
      </c>
      <c r="AE18" s="4">
        <f t="shared" si="6"/>
        <v>0</v>
      </c>
      <c r="AF18" s="4">
        <f t="shared" si="14"/>
        <v>0</v>
      </c>
      <c r="AG18" s="12">
        <v>0.46</v>
      </c>
      <c r="AH18" s="11">
        <f t="shared" si="7"/>
        <v>0</v>
      </c>
      <c r="AI18" s="4">
        <f t="shared" si="15"/>
        <v>52.873563218390807</v>
      </c>
    </row>
    <row r="19" spans="1:35" ht="18" customHeight="1">
      <c r="A19" s="22">
        <v>17</v>
      </c>
      <c r="B19" s="3"/>
      <c r="C19" s="21"/>
      <c r="D19" s="24"/>
      <c r="E19" s="17">
        <f t="shared" si="0"/>
        <v>0</v>
      </c>
      <c r="F19" s="4">
        <f t="shared" si="1"/>
        <v>0</v>
      </c>
      <c r="G19" s="5">
        <f t="shared" si="8"/>
        <v>0</v>
      </c>
      <c r="H19" s="16">
        <v>0</v>
      </c>
      <c r="I19" s="16">
        <v>0</v>
      </c>
      <c r="J19" s="21"/>
      <c r="K19" s="21"/>
      <c r="L19" s="16">
        <f t="shared" si="9"/>
        <v>0</v>
      </c>
      <c r="M19" s="16">
        <v>0</v>
      </c>
      <c r="N19" s="16">
        <v>0</v>
      </c>
      <c r="O19" s="16"/>
      <c r="P19" s="21"/>
      <c r="Q19" s="16">
        <f t="shared" si="16"/>
        <v>0</v>
      </c>
      <c r="R19" s="16">
        <v>0</v>
      </c>
      <c r="S19" s="16">
        <v>0</v>
      </c>
      <c r="T19" s="21"/>
      <c r="U19" s="21"/>
      <c r="V19" s="16">
        <f t="shared" si="17"/>
        <v>0</v>
      </c>
      <c r="W19" s="4">
        <f t="shared" si="10"/>
        <v>0</v>
      </c>
      <c r="X19" s="17">
        <f t="shared" si="11"/>
        <v>0</v>
      </c>
      <c r="Y19" s="4">
        <f t="shared" si="18"/>
        <v>0</v>
      </c>
      <c r="Z19" s="12">
        <f t="shared" si="19"/>
        <v>0</v>
      </c>
      <c r="AA19" s="4">
        <f t="shared" si="13"/>
        <v>0</v>
      </c>
      <c r="AB19" s="12">
        <f t="shared" si="3"/>
        <v>0</v>
      </c>
      <c r="AC19" s="12">
        <f t="shared" si="4"/>
        <v>0</v>
      </c>
      <c r="AD19" s="4">
        <f t="shared" si="5"/>
        <v>0</v>
      </c>
      <c r="AE19" s="4">
        <f t="shared" si="6"/>
        <v>0</v>
      </c>
      <c r="AF19" s="4">
        <f t="shared" si="14"/>
        <v>0</v>
      </c>
      <c r="AG19" s="12">
        <v>0.46</v>
      </c>
      <c r="AH19" s="11">
        <f t="shared" si="7"/>
        <v>0</v>
      </c>
      <c r="AI19" s="4">
        <f t="shared" si="15"/>
        <v>52.873563218390807</v>
      </c>
    </row>
    <row r="20" spans="1:35" ht="18" customHeight="1">
      <c r="A20" s="22">
        <v>18</v>
      </c>
      <c r="B20" s="3"/>
      <c r="C20" s="21"/>
      <c r="D20" s="24"/>
      <c r="E20" s="17">
        <f t="shared" si="0"/>
        <v>0</v>
      </c>
      <c r="F20" s="4">
        <f t="shared" si="1"/>
        <v>0</v>
      </c>
      <c r="G20" s="5">
        <f t="shared" si="8"/>
        <v>0</v>
      </c>
      <c r="H20" s="16">
        <v>0</v>
      </c>
      <c r="I20" s="16">
        <v>0</v>
      </c>
      <c r="J20" s="21"/>
      <c r="K20" s="21"/>
      <c r="L20" s="16">
        <f t="shared" si="9"/>
        <v>0</v>
      </c>
      <c r="M20" s="16">
        <v>0</v>
      </c>
      <c r="N20" s="16">
        <v>0</v>
      </c>
      <c r="O20" s="16"/>
      <c r="P20" s="21"/>
      <c r="Q20" s="16">
        <f t="shared" si="16"/>
        <v>0</v>
      </c>
      <c r="R20" s="16">
        <v>0</v>
      </c>
      <c r="S20" s="16">
        <v>0</v>
      </c>
      <c r="T20" s="21"/>
      <c r="U20" s="21"/>
      <c r="V20" s="16">
        <f t="shared" si="17"/>
        <v>0</v>
      </c>
      <c r="W20" s="4">
        <f t="shared" si="10"/>
        <v>0</v>
      </c>
      <c r="X20" s="17">
        <f t="shared" si="11"/>
        <v>0</v>
      </c>
      <c r="Y20" s="4">
        <f t="shared" si="18"/>
        <v>0</v>
      </c>
      <c r="Z20" s="12">
        <f t="shared" si="19"/>
        <v>0</v>
      </c>
      <c r="AA20" s="4">
        <f t="shared" si="13"/>
        <v>0</v>
      </c>
      <c r="AB20" s="12">
        <f t="shared" si="3"/>
        <v>0</v>
      </c>
      <c r="AC20" s="12">
        <f t="shared" si="4"/>
        <v>0</v>
      </c>
      <c r="AD20" s="4">
        <f t="shared" si="5"/>
        <v>0</v>
      </c>
      <c r="AE20" s="4">
        <f t="shared" si="6"/>
        <v>0</v>
      </c>
      <c r="AF20" s="4">
        <f t="shared" si="14"/>
        <v>0</v>
      </c>
      <c r="AG20" s="12">
        <v>0.46</v>
      </c>
      <c r="AH20" s="11">
        <f t="shared" si="7"/>
        <v>0</v>
      </c>
      <c r="AI20" s="4">
        <f t="shared" si="15"/>
        <v>52.873563218390807</v>
      </c>
    </row>
    <row r="21" spans="1:35" ht="18" customHeight="1">
      <c r="A21" s="22">
        <v>19</v>
      </c>
      <c r="B21" s="3"/>
      <c r="C21" s="21"/>
      <c r="D21" s="24"/>
      <c r="E21" s="17">
        <f t="shared" si="0"/>
        <v>0</v>
      </c>
      <c r="F21" s="4">
        <f t="shared" si="1"/>
        <v>0</v>
      </c>
      <c r="G21" s="5">
        <f t="shared" si="8"/>
        <v>0</v>
      </c>
      <c r="H21" s="16">
        <v>0</v>
      </c>
      <c r="I21" s="16">
        <v>0</v>
      </c>
      <c r="J21" s="21"/>
      <c r="K21" s="21"/>
      <c r="L21" s="16">
        <f t="shared" si="9"/>
        <v>0</v>
      </c>
      <c r="M21" s="16">
        <v>0</v>
      </c>
      <c r="N21" s="16">
        <v>0</v>
      </c>
      <c r="O21" s="16"/>
      <c r="P21" s="21"/>
      <c r="Q21" s="16">
        <f t="shared" si="16"/>
        <v>0</v>
      </c>
      <c r="R21" s="16">
        <v>0</v>
      </c>
      <c r="S21" s="16">
        <v>0</v>
      </c>
      <c r="T21" s="21"/>
      <c r="U21" s="21"/>
      <c r="V21" s="16">
        <f t="shared" si="17"/>
        <v>0</v>
      </c>
      <c r="W21" s="4">
        <f t="shared" si="10"/>
        <v>0</v>
      </c>
      <c r="X21" s="17">
        <f t="shared" si="11"/>
        <v>0</v>
      </c>
      <c r="Y21" s="4">
        <f t="shared" si="18"/>
        <v>0</v>
      </c>
      <c r="Z21" s="12">
        <f t="shared" si="19"/>
        <v>0</v>
      </c>
      <c r="AA21" s="4">
        <f t="shared" si="13"/>
        <v>0</v>
      </c>
      <c r="AB21" s="12">
        <f t="shared" si="3"/>
        <v>0</v>
      </c>
      <c r="AC21" s="12">
        <f t="shared" si="4"/>
        <v>0</v>
      </c>
      <c r="AD21" s="4">
        <f t="shared" si="5"/>
        <v>0</v>
      </c>
      <c r="AE21" s="4">
        <f t="shared" si="6"/>
        <v>0</v>
      </c>
      <c r="AF21" s="4">
        <f t="shared" si="14"/>
        <v>0</v>
      </c>
      <c r="AG21" s="12">
        <v>0.46</v>
      </c>
      <c r="AH21" s="11">
        <f t="shared" si="7"/>
        <v>0</v>
      </c>
      <c r="AI21" s="4">
        <f t="shared" si="15"/>
        <v>52.873563218390807</v>
      </c>
    </row>
    <row r="22" spans="1:35" ht="18" customHeight="1">
      <c r="A22" s="22">
        <v>20</v>
      </c>
      <c r="B22" s="3"/>
      <c r="C22" s="21"/>
      <c r="D22" s="24"/>
      <c r="E22" s="17">
        <f t="shared" si="0"/>
        <v>0</v>
      </c>
      <c r="F22" s="4">
        <f t="shared" si="1"/>
        <v>0</v>
      </c>
      <c r="G22" s="5">
        <f t="shared" si="8"/>
        <v>0</v>
      </c>
      <c r="H22" s="16">
        <v>0</v>
      </c>
      <c r="I22" s="16">
        <v>0</v>
      </c>
      <c r="J22" s="21"/>
      <c r="K22" s="21"/>
      <c r="L22" s="16">
        <f t="shared" si="9"/>
        <v>0</v>
      </c>
      <c r="M22" s="16">
        <v>0</v>
      </c>
      <c r="N22" s="16">
        <v>0</v>
      </c>
      <c r="O22" s="16"/>
      <c r="P22" s="21"/>
      <c r="Q22" s="16">
        <f t="shared" si="16"/>
        <v>0</v>
      </c>
      <c r="R22" s="16">
        <v>0</v>
      </c>
      <c r="S22" s="16">
        <v>0</v>
      </c>
      <c r="T22" s="21"/>
      <c r="U22" s="21"/>
      <c r="V22" s="16">
        <f t="shared" si="17"/>
        <v>0</v>
      </c>
      <c r="W22" s="4">
        <f t="shared" si="10"/>
        <v>0</v>
      </c>
      <c r="X22" s="17">
        <f t="shared" si="11"/>
        <v>0</v>
      </c>
      <c r="Y22" s="4">
        <f t="shared" si="18"/>
        <v>0</v>
      </c>
      <c r="Z22" s="12">
        <f t="shared" si="19"/>
        <v>0</v>
      </c>
      <c r="AA22" s="4">
        <f t="shared" si="13"/>
        <v>0</v>
      </c>
      <c r="AB22" s="12">
        <f t="shared" si="3"/>
        <v>0</v>
      </c>
      <c r="AC22" s="12">
        <f t="shared" si="4"/>
        <v>0</v>
      </c>
      <c r="AD22" s="4">
        <f t="shared" si="5"/>
        <v>0</v>
      </c>
      <c r="AE22" s="4">
        <f t="shared" si="6"/>
        <v>0</v>
      </c>
      <c r="AF22" s="4">
        <f t="shared" si="14"/>
        <v>0</v>
      </c>
      <c r="AG22" s="12">
        <v>0.46</v>
      </c>
      <c r="AH22" s="11">
        <f t="shared" si="7"/>
        <v>0</v>
      </c>
      <c r="AI22" s="4">
        <f t="shared" si="15"/>
        <v>52.873563218390807</v>
      </c>
    </row>
    <row r="23" spans="1:35" ht="18" customHeight="1">
      <c r="A23" s="31" t="s">
        <v>6</v>
      </c>
      <c r="B23" s="32"/>
      <c r="C23" s="14">
        <f>SUMPRODUCT(C2:C22,W2:W22)/W23</f>
        <v>0.11</v>
      </c>
      <c r="D23" s="14">
        <f>SUMPRODUCT(D2:D22,AE2:AE22)/AE23</f>
        <v>0.5</v>
      </c>
      <c r="E23" s="17">
        <f t="shared" si="0"/>
        <v>56.179775280898873</v>
      </c>
      <c r="F23" s="4">
        <f t="shared" si="1"/>
        <v>40214.990314553492</v>
      </c>
      <c r="G23" s="5">
        <f t="shared" si="8"/>
        <v>-864.27390928924126</v>
      </c>
      <c r="H23" s="4">
        <f>SUM(H3:H22)</f>
        <v>600</v>
      </c>
      <c r="I23" s="18">
        <f>SUMPRODUCT(H2:H22,I2:I22)/H23</f>
        <v>2600</v>
      </c>
      <c r="J23" s="14">
        <f>SUMPRODUCT(J2:J22,H2:H22)/H23</f>
        <v>0.12</v>
      </c>
      <c r="K23" s="14">
        <f>SUMPRODUCT(H2:H22,K2:K22)/H23</f>
        <v>0.43274999999999997</v>
      </c>
      <c r="L23" s="15">
        <f>K23*100/(1-J23)</f>
        <v>49.17613636363636</v>
      </c>
      <c r="M23" s="4">
        <f>SUM(M3:M22)</f>
        <v>600</v>
      </c>
      <c r="N23" s="18">
        <f>SUMPRODUCT(M2:M22,N2:N22)/M23</f>
        <v>2675</v>
      </c>
      <c r="O23" s="14">
        <f>SUMPRODUCT(O2:O22,M2:M22)/M23</f>
        <v>0.125</v>
      </c>
      <c r="P23" s="14">
        <f>SUMPRODUCT(M2:M22,P2:P22)/M23</f>
        <v>0.4556</v>
      </c>
      <c r="Q23" s="15">
        <f t="shared" si="16"/>
        <v>52.068571428571431</v>
      </c>
      <c r="R23" s="4">
        <f>SUM(R3:R22)</f>
        <v>600</v>
      </c>
      <c r="S23" s="18">
        <f>SUMPRODUCT(R2:R22,S2:S22)/R23</f>
        <v>2720</v>
      </c>
      <c r="T23" s="14">
        <f>SUMPRODUCT(T2:T22,R2:R22)/R23</f>
        <v>0.125</v>
      </c>
      <c r="U23" s="14">
        <f>SUMPRODUCT(R2:R22,U2:U22)/R23</f>
        <v>0.46140000000000003</v>
      </c>
      <c r="V23" s="15">
        <f t="shared" si="17"/>
        <v>52.731428571428573</v>
      </c>
      <c r="W23" s="4">
        <f>SUM(W3:W22)</f>
        <v>1800</v>
      </c>
      <c r="X23" s="4">
        <f>SUM(X3:X22)</f>
        <v>4797000</v>
      </c>
      <c r="Y23" s="4">
        <f>X23/W23</f>
        <v>2665</v>
      </c>
      <c r="Z23" s="12">
        <f>(H23*K23+M23*P23+R23*U23)/W23</f>
        <v>0.44991666666666669</v>
      </c>
      <c r="AA23" s="4">
        <f>IF(W23=0,0,(L23*H23+Q23*M23+V23*R23)/W23)</f>
        <v>51.32537878787879</v>
      </c>
      <c r="AB23" s="12">
        <f>1-Z23/D23</f>
        <v>0.10016666666666663</v>
      </c>
      <c r="AC23" s="12">
        <f>AB23-(1-Z23/AG23)</f>
        <v>7.8246376811594187E-2</v>
      </c>
      <c r="AD23" s="4">
        <f>X23*(1-AC23)/AE23</f>
        <v>2702.5283500274491</v>
      </c>
      <c r="AE23" s="4">
        <f>SUM(AE3:AE22)</f>
        <v>1636.1168349593345</v>
      </c>
      <c r="AF23" s="15">
        <f>SUMPRODUCT(W2:W22,AF2:AF22)/W23</f>
        <v>2720</v>
      </c>
      <c r="AG23" s="12">
        <v>0.46</v>
      </c>
      <c r="AH23" s="11">
        <f>1-AG23/D23</f>
        <v>7.999999999999996E-2</v>
      </c>
      <c r="AI23" s="4">
        <f t="shared" si="15"/>
        <v>52.873563218390807</v>
      </c>
    </row>
    <row r="25" spans="1:35" ht="18" customHeight="1">
      <c r="H25" s="19" t="s">
        <v>2</v>
      </c>
      <c r="Z25" s="7"/>
      <c r="AA25" s="13"/>
      <c r="AB25" s="13"/>
      <c r="AC25" s="13"/>
      <c r="AD25" s="13"/>
    </row>
    <row r="26" spans="1:35" ht="18" customHeight="1">
      <c r="H26" s="19" t="s">
        <v>19</v>
      </c>
      <c r="Z26" s="7"/>
      <c r="AA26" s="7"/>
      <c r="AB26" s="13"/>
      <c r="AC26" s="13"/>
      <c r="AD26" s="13"/>
      <c r="AE26" s="13"/>
    </row>
    <row r="27" spans="1:35" ht="18" customHeight="1">
      <c r="H27" s="19" t="s">
        <v>20</v>
      </c>
      <c r="Z27" s="7"/>
      <c r="AA27" s="7"/>
      <c r="AB27" s="7"/>
      <c r="AC27" s="13"/>
      <c r="AD27" s="13"/>
      <c r="AE27" s="13"/>
      <c r="AG27" s="13"/>
    </row>
    <row r="28" spans="1:35" ht="18" customHeight="1">
      <c r="H28" s="7" t="s">
        <v>21</v>
      </c>
      <c r="Z28" s="10"/>
      <c r="AA28" s="10"/>
      <c r="AG28" s="7"/>
    </row>
    <row r="29" spans="1:35" ht="18" customHeight="1">
      <c r="AB29" s="13"/>
      <c r="AC29" s="13"/>
      <c r="AD29" s="13"/>
      <c r="AE29" s="13"/>
    </row>
    <row r="30" spans="1:35" ht="18" customHeight="1">
      <c r="Z30" s="10"/>
      <c r="AA30" s="10"/>
      <c r="AB30" s="13"/>
      <c r="AC30" s="13"/>
      <c r="AD30" s="13"/>
    </row>
    <row r="31" spans="1:35" ht="18" customHeight="1">
      <c r="AB31" s="13"/>
    </row>
  </sheetData>
  <mergeCells count="10">
    <mergeCell ref="R1:V1"/>
    <mergeCell ref="W1:AE1"/>
    <mergeCell ref="AF1:AI1"/>
    <mergeCell ref="A23:B23"/>
    <mergeCell ref="A1:A2"/>
    <mergeCell ref="B1:B2"/>
    <mergeCell ref="C1:E1"/>
    <mergeCell ref="F1:G1"/>
    <mergeCell ref="H1:L1"/>
    <mergeCell ref="M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边际贡献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2015-12-29T07:28:50Z</dcterms:created>
  <dcterms:modified xsi:type="dcterms:W3CDTF">2016-05-26T09:07:08Z</dcterms:modified>
</cp:coreProperties>
</file>