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5" yWindow="180" windowWidth="16470" windowHeight="10950" activeTab="1"/>
  </bookViews>
  <sheets>
    <sheet name="2019.1-12" sheetId="12" r:id="rId1"/>
    <sheet name="2季度分析" sheetId="13" r:id="rId2"/>
  </sheets>
  <definedNames>
    <definedName name="_xlnm.Print_Area" localSheetId="0">'2019.1-12'!$A$1:$U$59</definedName>
  </definedNames>
  <calcPr calcId="144525" fullPrecision="0"/>
</workbook>
</file>

<file path=xl/calcChain.xml><?xml version="1.0" encoding="utf-8"?>
<calcChain xmlns="http://schemas.openxmlformats.org/spreadsheetml/2006/main">
  <c r="D26" i="13" l="1"/>
  <c r="S25" i="13" l="1"/>
  <c r="J25" i="13"/>
  <c r="K25" i="13" s="1"/>
  <c r="D25" i="13"/>
  <c r="S24" i="13"/>
  <c r="J24" i="13"/>
  <c r="K24" i="13" s="1"/>
  <c r="D24" i="13"/>
  <c r="S23" i="13"/>
  <c r="J23" i="13"/>
  <c r="K23" i="13" s="1"/>
  <c r="D23" i="13"/>
  <c r="S9" i="13"/>
  <c r="J9" i="13"/>
  <c r="K9" i="13" s="1"/>
  <c r="D9" i="13"/>
  <c r="S8" i="13"/>
  <c r="J8" i="13"/>
  <c r="K8" i="13" s="1"/>
  <c r="D8" i="13"/>
  <c r="S7" i="13"/>
  <c r="J7" i="13"/>
  <c r="K7" i="13" s="1"/>
  <c r="D7" i="13"/>
  <c r="S6" i="13"/>
  <c r="J6" i="13"/>
  <c r="K6" i="13" s="1"/>
  <c r="D6" i="13"/>
  <c r="S22" i="13"/>
  <c r="J22" i="13"/>
  <c r="K22" i="13" s="1"/>
  <c r="D22" i="13"/>
  <c r="S21" i="13"/>
  <c r="J21" i="13"/>
  <c r="K21" i="13" s="1"/>
  <c r="D21" i="13"/>
  <c r="S20" i="13"/>
  <c r="J20" i="13"/>
  <c r="K20" i="13" s="1"/>
  <c r="D20" i="13"/>
  <c r="C63" i="12" l="1"/>
  <c r="I61" i="12"/>
  <c r="K61" i="12"/>
  <c r="J61" i="12"/>
  <c r="D61" i="12"/>
  <c r="C61" i="12"/>
  <c r="S58" i="12"/>
  <c r="J58" i="12"/>
  <c r="K58" i="12" s="1"/>
  <c r="D58" i="12"/>
  <c r="S57" i="12" l="1"/>
  <c r="J57" i="12"/>
  <c r="K57" i="12" s="1"/>
  <c r="D57" i="12"/>
  <c r="S56" i="12" l="1"/>
  <c r="J56" i="12"/>
  <c r="K56" i="12" s="1"/>
  <c r="D56" i="12"/>
  <c r="B26" i="13" l="1"/>
  <c r="B10" i="13"/>
  <c r="S5" i="13"/>
  <c r="J5" i="13"/>
  <c r="K5" i="13" s="1"/>
  <c r="C5" i="13"/>
  <c r="D5" i="13" s="1"/>
  <c r="S4" i="13"/>
  <c r="G4" i="13"/>
  <c r="J4" i="13" s="1"/>
  <c r="K4" i="13" s="1"/>
  <c r="D4" i="13"/>
  <c r="S55" i="12" l="1"/>
  <c r="J55" i="12"/>
  <c r="K55" i="12" s="1"/>
  <c r="D55" i="12"/>
  <c r="S54" i="12" l="1"/>
  <c r="J54" i="12"/>
  <c r="K54" i="12" s="1"/>
  <c r="D54" i="12"/>
  <c r="S53" i="12" l="1"/>
  <c r="J53" i="12"/>
  <c r="K53" i="12" s="1"/>
  <c r="D53" i="12"/>
  <c r="E26" i="13" l="1"/>
  <c r="F26" i="13"/>
  <c r="G26" i="13"/>
  <c r="H26" i="13"/>
  <c r="I26" i="13"/>
  <c r="H10" i="13"/>
  <c r="I10" i="13"/>
  <c r="F10" i="13"/>
  <c r="C26" i="13"/>
  <c r="C10" i="13"/>
  <c r="S3" i="13"/>
  <c r="J3" i="13"/>
  <c r="K3" i="13" s="1"/>
  <c r="C3" i="13"/>
  <c r="D3" i="13" s="1"/>
  <c r="S2" i="13"/>
  <c r="J2" i="13"/>
  <c r="K2" i="13" s="1"/>
  <c r="D2" i="13"/>
  <c r="S1" i="13"/>
  <c r="G1" i="13"/>
  <c r="J1" i="13" s="1"/>
  <c r="K1" i="13" s="1"/>
  <c r="D1" i="13"/>
  <c r="S19" i="13"/>
  <c r="J19" i="13"/>
  <c r="K19" i="13" s="1"/>
  <c r="D19" i="13"/>
  <c r="S18" i="13"/>
  <c r="J18" i="13"/>
  <c r="K18" i="13" s="1"/>
  <c r="D18" i="13"/>
  <c r="S17" i="13"/>
  <c r="J17" i="13"/>
  <c r="K17" i="13" s="1"/>
  <c r="D17" i="13"/>
  <c r="C28" i="13" l="1"/>
  <c r="J26" i="13"/>
  <c r="K26" i="13" s="1"/>
  <c r="G10" i="13"/>
  <c r="J10" i="13"/>
  <c r="D10" i="13"/>
  <c r="D28" i="13" s="1"/>
  <c r="D59" i="12"/>
  <c r="J28" i="13" l="1"/>
  <c r="K10" i="13"/>
  <c r="K28" i="13" s="1"/>
  <c r="S52" i="12"/>
  <c r="K52" i="12"/>
  <c r="J52" i="12"/>
  <c r="D52" i="12"/>
  <c r="S51" i="12" l="1"/>
  <c r="J51" i="12"/>
  <c r="K51" i="12" s="1"/>
  <c r="D51" i="12"/>
  <c r="S50" i="12" l="1"/>
  <c r="K50" i="12"/>
  <c r="J50" i="12"/>
  <c r="C50" i="12"/>
  <c r="D50" i="12" s="1"/>
  <c r="J59" i="12" l="1"/>
  <c r="S49" i="12"/>
  <c r="G49" i="12"/>
  <c r="J49" i="12" s="1"/>
  <c r="K49" i="12" s="1"/>
  <c r="D49" i="12"/>
  <c r="S48" i="12" l="1"/>
  <c r="J48" i="12"/>
  <c r="K48" i="12" s="1"/>
  <c r="D48" i="12"/>
  <c r="S59" i="12" l="1"/>
  <c r="S47" i="12"/>
  <c r="J47" i="12"/>
  <c r="D47" i="12"/>
  <c r="D63" i="12" s="1"/>
  <c r="S46" i="12"/>
  <c r="J46" i="12"/>
  <c r="K46" i="12" s="1"/>
  <c r="D46" i="12"/>
  <c r="S45" i="12"/>
  <c r="J45" i="12"/>
  <c r="D45" i="12"/>
  <c r="S44" i="12"/>
  <c r="J44" i="12"/>
  <c r="D44" i="12"/>
  <c r="S43" i="12"/>
  <c r="J43" i="12"/>
  <c r="C43" i="12"/>
  <c r="D43" i="12" s="1"/>
  <c r="S42" i="12"/>
  <c r="G42" i="12"/>
  <c r="J42" i="12" s="1"/>
  <c r="D42" i="12"/>
  <c r="S41" i="12"/>
  <c r="J41" i="12"/>
  <c r="C41" i="12"/>
  <c r="D41" i="12" s="1"/>
  <c r="S40" i="12"/>
  <c r="J40" i="12"/>
  <c r="D40" i="12"/>
  <c r="S39" i="12"/>
  <c r="G39" i="12"/>
  <c r="J39" i="12" s="1"/>
  <c r="D39" i="12"/>
  <c r="S38" i="12"/>
  <c r="G38" i="12"/>
  <c r="J38" i="12" s="1"/>
  <c r="D38" i="12"/>
  <c r="S37" i="12"/>
  <c r="J37" i="12"/>
  <c r="K37" i="12" s="1"/>
  <c r="D37" i="12"/>
  <c r="S36" i="12"/>
  <c r="G36" i="12"/>
  <c r="J36" i="12" s="1"/>
  <c r="K36" i="12" s="1"/>
  <c r="D36" i="12"/>
  <c r="C36" i="12"/>
  <c r="S35" i="12"/>
  <c r="J35" i="12"/>
  <c r="D35" i="12"/>
  <c r="S34" i="12"/>
  <c r="G34" i="12"/>
  <c r="J34" i="12" s="1"/>
  <c r="K34" i="12" s="1"/>
  <c r="C34" i="12"/>
  <c r="D34" i="12" s="1"/>
  <c r="S33" i="12"/>
  <c r="G33" i="12"/>
  <c r="J33" i="12" s="1"/>
  <c r="K33" i="12" s="1"/>
  <c r="C33" i="12"/>
  <c r="D33" i="12" s="1"/>
  <c r="S32" i="12"/>
  <c r="J32" i="12"/>
  <c r="K32" i="12" s="1"/>
  <c r="D32" i="12"/>
  <c r="S31" i="12"/>
  <c r="J31" i="12"/>
  <c r="K31" i="12" s="1"/>
  <c r="D31" i="12"/>
  <c r="S30" i="12"/>
  <c r="J30" i="12"/>
  <c r="K30" i="12" s="1"/>
  <c r="D30" i="12"/>
  <c r="S29" i="12"/>
  <c r="J29" i="12"/>
  <c r="K29" i="12" s="1"/>
  <c r="D29" i="12"/>
  <c r="S28" i="12"/>
  <c r="J28" i="12"/>
  <c r="K28" i="12" s="1"/>
  <c r="D28" i="12"/>
  <c r="S27" i="12"/>
  <c r="J27" i="12"/>
  <c r="K27" i="12" s="1"/>
  <c r="D27" i="12"/>
  <c r="S26" i="12"/>
  <c r="J26" i="12"/>
  <c r="K26" i="12" s="1"/>
  <c r="D26" i="12"/>
  <c r="O25" i="12"/>
  <c r="S25" i="12" s="1"/>
  <c r="G25" i="12"/>
  <c r="J25" i="12" s="1"/>
  <c r="K25" i="12" s="1"/>
  <c r="D25" i="12"/>
  <c r="S24" i="12"/>
  <c r="G24" i="12"/>
  <c r="J24" i="12" s="1"/>
  <c r="K24" i="12" s="1"/>
  <c r="D24" i="12"/>
  <c r="S23" i="12"/>
  <c r="J23" i="12"/>
  <c r="K23" i="12" s="1"/>
  <c r="D23" i="12"/>
  <c r="S22" i="12"/>
  <c r="J22" i="12"/>
  <c r="K22" i="12" s="1"/>
  <c r="D22" i="12"/>
  <c r="M21" i="12"/>
  <c r="S21" i="12" s="1"/>
  <c r="J21" i="12"/>
  <c r="K21" i="12" s="1"/>
  <c r="C21" i="12"/>
  <c r="D21" i="12" s="1"/>
  <c r="S20" i="12"/>
  <c r="G20" i="12"/>
  <c r="J20" i="12" s="1"/>
  <c r="K20" i="12" s="1"/>
  <c r="D20" i="12"/>
  <c r="S19" i="12"/>
  <c r="J19" i="12"/>
  <c r="K19" i="12" s="1"/>
  <c r="D19" i="12"/>
  <c r="N18" i="12"/>
  <c r="M18" i="12"/>
  <c r="J18" i="12"/>
  <c r="K18" i="12" s="1"/>
  <c r="D18" i="12"/>
  <c r="S17" i="12"/>
  <c r="J17" i="12"/>
  <c r="K17" i="12" s="1"/>
  <c r="D17" i="12"/>
  <c r="S16" i="12"/>
  <c r="J16" i="12"/>
  <c r="K16" i="12" s="1"/>
  <c r="D16" i="12"/>
  <c r="T15" i="12"/>
  <c r="S15" i="12"/>
  <c r="J15" i="12"/>
  <c r="K15" i="12" s="1"/>
  <c r="D15" i="12"/>
  <c r="T14" i="12"/>
  <c r="S14" i="12"/>
  <c r="J14" i="12"/>
  <c r="K14" i="12" s="1"/>
  <c r="D14" i="12"/>
  <c r="T13" i="12"/>
  <c r="S13" i="12"/>
  <c r="J13" i="12"/>
  <c r="K13" i="12" s="1"/>
  <c r="D13" i="12"/>
  <c r="T12" i="12"/>
  <c r="S12" i="12"/>
  <c r="J12" i="12"/>
  <c r="K12" i="12" s="1"/>
  <c r="D12" i="12"/>
  <c r="S11" i="12"/>
  <c r="J11" i="12"/>
  <c r="K11" i="12" s="1"/>
  <c r="D11" i="12"/>
  <c r="T10" i="12"/>
  <c r="S10" i="12"/>
  <c r="J10" i="12"/>
  <c r="K10" i="12" s="1"/>
  <c r="D10" i="12"/>
  <c r="S9" i="12"/>
  <c r="J9" i="12"/>
  <c r="K9" i="12" s="1"/>
  <c r="D9" i="12"/>
  <c r="S8" i="12"/>
  <c r="J8" i="12"/>
  <c r="K8" i="12" s="1"/>
  <c r="D8" i="12"/>
  <c r="S7" i="12"/>
  <c r="J7" i="12"/>
  <c r="K7" i="12" s="1"/>
  <c r="D7" i="12"/>
  <c r="S6" i="12"/>
  <c r="J6" i="12"/>
  <c r="K6" i="12" s="1"/>
  <c r="D6" i="12"/>
  <c r="J5" i="12"/>
  <c r="K5" i="12" s="1"/>
  <c r="D5" i="12"/>
  <c r="K47" i="12" l="1"/>
  <c r="K63" i="12" s="1"/>
  <c r="J63" i="12"/>
  <c r="K45" i="12"/>
  <c r="K44" i="12"/>
  <c r="K43" i="12"/>
  <c r="K42" i="12"/>
  <c r="K41" i="12"/>
  <c r="K40" i="12"/>
  <c r="K38" i="12"/>
  <c r="K59" i="12"/>
  <c r="S18" i="12"/>
  <c r="K35" i="12"/>
  <c r="K39" i="12"/>
</calcChain>
</file>

<file path=xl/comments1.xml><?xml version="1.0" encoding="utf-8"?>
<comments xmlns="http://schemas.openxmlformats.org/spreadsheetml/2006/main">
  <authors>
    <author>lixiaoping</author>
    <author>Administrator</author>
  </authors>
  <commentList>
    <comment ref="T6" authorId="0">
      <text>
        <r>
          <rPr>
            <b/>
            <sz val="9"/>
            <color indexed="81"/>
            <rFont val="宋体"/>
            <family val="3"/>
            <charset val="134"/>
          </rPr>
          <t>公司承担万分之三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10" authorId="0">
      <text>
        <r>
          <rPr>
            <b/>
            <sz val="9"/>
            <color indexed="81"/>
            <rFont val="宋体"/>
            <family val="3"/>
            <charset val="134"/>
          </rPr>
          <t>开始执行公司承担设备部万分之二、生产车间万分之三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0" authorId="1">
      <text>
        <r>
          <rPr>
            <b/>
            <sz val="9"/>
            <color indexed="81"/>
            <rFont val="宋体"/>
            <family val="3"/>
            <charset val="134"/>
          </rPr>
          <t>为消耗库存，常温餐盒盛装30、45元冷链餐，报废465个常温餐盒，经申请，领导批准免于考核。</t>
        </r>
      </text>
    </comment>
  </commentList>
</comments>
</file>

<file path=xl/sharedStrings.xml><?xml version="1.0" encoding="utf-8"?>
<sst xmlns="http://schemas.openxmlformats.org/spreadsheetml/2006/main" count="75" uniqueCount="60">
  <si>
    <t>生产环节、销售环节报废率及责任部门一览表</t>
    <phoneticPr fontId="2" type="noConversion"/>
  </si>
  <si>
    <t>日 期</t>
    <phoneticPr fontId="2" type="noConversion"/>
  </si>
  <si>
    <t>生产用盒（个）</t>
    <phoneticPr fontId="2" type="noConversion"/>
  </si>
  <si>
    <t>报废数量</t>
    <phoneticPr fontId="2" type="noConversion"/>
  </si>
  <si>
    <t>生产环节报废率</t>
    <phoneticPr fontId="2" type="noConversion"/>
  </si>
  <si>
    <t>分拨环节报废数量</t>
    <phoneticPr fontId="2" type="noConversion"/>
  </si>
  <si>
    <t>销售份数</t>
    <phoneticPr fontId="2" type="noConversion"/>
  </si>
  <si>
    <t>报废数量（份）</t>
    <phoneticPr fontId="2" type="noConversion"/>
  </si>
  <si>
    <t>销售环节报废率</t>
    <phoneticPr fontId="2" type="noConversion"/>
  </si>
  <si>
    <t>部门承担数量（个、份）</t>
    <phoneticPr fontId="2" type="noConversion"/>
  </si>
  <si>
    <t>公司生产环节承担数量（个、份）</t>
    <phoneticPr fontId="2" type="noConversion"/>
  </si>
  <si>
    <t>备注</t>
    <phoneticPr fontId="2" type="noConversion"/>
  </si>
  <si>
    <t>过期餐</t>
    <phoneticPr fontId="2" type="noConversion"/>
  </si>
  <si>
    <t>问题餐</t>
    <phoneticPr fontId="2" type="noConversion"/>
  </si>
  <si>
    <t>小计</t>
    <phoneticPr fontId="2" type="noConversion"/>
  </si>
  <si>
    <t>销售</t>
    <phoneticPr fontId="2" type="noConversion"/>
  </si>
  <si>
    <t>动卧</t>
    <phoneticPr fontId="2" type="noConversion"/>
  </si>
  <si>
    <t>北分</t>
    <phoneticPr fontId="2" type="noConversion"/>
  </si>
  <si>
    <t>设备</t>
    <phoneticPr fontId="2" type="noConversion"/>
  </si>
  <si>
    <t>生产车间</t>
    <phoneticPr fontId="2" type="noConversion"/>
  </si>
  <si>
    <t>采购部</t>
    <phoneticPr fontId="2" type="noConversion"/>
  </si>
  <si>
    <t>分拨中心</t>
    <phoneticPr fontId="2" type="noConversion"/>
  </si>
  <si>
    <t>品控</t>
    <phoneticPr fontId="2" type="noConversion"/>
  </si>
  <si>
    <t>运输车队</t>
    <phoneticPr fontId="2" type="noConversion"/>
  </si>
  <si>
    <t>剔除：生产环节特殊原因报废857个盒；销售环节不纳入考核的303份新品餐食。</t>
    <phoneticPr fontId="2" type="noConversion"/>
  </si>
  <si>
    <t>剔除：销售环节不纳入考核的2297份新品餐食。</t>
    <phoneticPr fontId="2" type="noConversion"/>
  </si>
  <si>
    <t>剔除：生产环节停电原因报废572份常温餐；销售环节不纳入考核的82份新品餐食。</t>
    <phoneticPr fontId="2" type="noConversion"/>
  </si>
  <si>
    <t>剔除：生产环节新品设备调试原因报废409个盒；销售环节不纳入考核的83份新品餐食。</t>
    <phoneticPr fontId="2" type="noConversion"/>
  </si>
  <si>
    <t>剔除：销售环节不纳入考核的64份新品餐食。</t>
    <phoneticPr fontId="2" type="noConversion"/>
  </si>
  <si>
    <t>剔除：销售环节不纳入考核的91份新品餐食。</t>
    <phoneticPr fontId="2" type="noConversion"/>
  </si>
  <si>
    <t>剔除：销售环节不纳入考核的37份新品过期餐食。</t>
    <phoneticPr fontId="2" type="noConversion"/>
  </si>
  <si>
    <t>剔除：销售环节不纳入考核的40份新品过期餐食。</t>
    <phoneticPr fontId="2" type="noConversion"/>
  </si>
  <si>
    <t>剔除：销售环节不纳入考核的66份新品过期餐食。</t>
    <phoneticPr fontId="2" type="noConversion"/>
  </si>
  <si>
    <t>剔除：销售环节不纳入考核的47份新品过期餐食。</t>
    <phoneticPr fontId="2" type="noConversion"/>
  </si>
  <si>
    <t>剔除：销售环节不纳入考核的14份新品过期餐食。</t>
    <phoneticPr fontId="2" type="noConversion"/>
  </si>
  <si>
    <t>剔除：销售环节不纳入考核的96份新品过期餐食。</t>
    <phoneticPr fontId="2" type="noConversion"/>
  </si>
  <si>
    <t>剔除：生产环节米饭封膜机故障原因报废859盒；销售环节不纳入考核的23份新品过期餐食。</t>
    <phoneticPr fontId="2" type="noConversion"/>
  </si>
  <si>
    <t>剔除：生产环节米饭封膜机故障原因报废832盒；销售环节不纳入考核的34份新品过期餐食。</t>
    <phoneticPr fontId="2" type="noConversion"/>
  </si>
  <si>
    <t>剔除：分拨环节不纳入考核131份保鲜餐；销售环节不纳入考核44份新品过期餐食。</t>
    <phoneticPr fontId="2" type="noConversion"/>
  </si>
  <si>
    <t>剔除：销售环节不纳入考核16份新品过期餐食。</t>
    <phoneticPr fontId="2" type="noConversion"/>
  </si>
  <si>
    <t>剔除：销售环节不纳入考核7份新品过期餐食。</t>
    <phoneticPr fontId="2" type="noConversion"/>
  </si>
  <si>
    <t>剔除：销售环节不纳入考核6份新品过期餐食。大雪192份免予考核</t>
    <phoneticPr fontId="2" type="noConversion"/>
  </si>
  <si>
    <t>剔除：销售环节不纳入考核13份新品过期餐食。大雪22份免予考核</t>
    <phoneticPr fontId="2" type="noConversion"/>
  </si>
  <si>
    <t>剔除：销售环节不纳入考核的13份新品过期餐食。大雪74份免于考核</t>
    <phoneticPr fontId="2" type="noConversion"/>
  </si>
  <si>
    <t>生产环节由于高温釜机器故障应纳入考核572份餐食，分别减半考核生产车间及设备部；剔除：销售环节不纳入考核22份新品过期餐食。车辆故障212份免予考核</t>
    <phoneticPr fontId="2" type="noConversion"/>
  </si>
  <si>
    <t>剔除：销售环节不纳入考核7份新品过期餐食。未剔除新生产品种，商务赠餐过期餐354份。</t>
    <phoneticPr fontId="2" type="noConversion"/>
  </si>
  <si>
    <t>剔除：生产环节新设备调试原因130个盒；销售环节不纳入考核的119份新品过期餐食。动卧退餐950份，由供应商赔偿</t>
    <phoneticPr fontId="2" type="noConversion"/>
  </si>
  <si>
    <t>剔除：销售环节不纳入考核20份新品过期餐食。动卧报废餐盒87个未予以考核。</t>
    <phoneticPr fontId="2" type="noConversion"/>
  </si>
  <si>
    <t>剔除：销售环节不纳入考核4份新品过期餐食。动卧报废餐盒24个、应急动卧报废手提袋228个未予以考核。</t>
    <phoneticPr fontId="2" type="noConversion"/>
  </si>
  <si>
    <t>剔除：销售环节不纳入考核51份新品过期餐食。动卧报废餐盒8个未予以考核。</t>
    <phoneticPr fontId="2" type="noConversion"/>
  </si>
  <si>
    <t>剔除：销售环节不纳入考核11份新品过期餐食。动卧报废餐盒2556个未予以考核。</t>
    <phoneticPr fontId="2" type="noConversion"/>
  </si>
  <si>
    <t>剔除：销售环节不纳入考核46份新品过期餐食。动卧报废餐盒197个未予以考核。</t>
    <phoneticPr fontId="2" type="noConversion"/>
  </si>
  <si>
    <t>剔除：销售环节不纳入考核246份新品过期餐食。</t>
    <phoneticPr fontId="2" type="noConversion"/>
  </si>
  <si>
    <t>剔除：销售环节不纳入考核24份新品过期餐食。</t>
    <phoneticPr fontId="2" type="noConversion"/>
  </si>
  <si>
    <t>剔除：生产环节免于考核465个常温餐盒；销售环节不纳入考核88份新品过期餐食。</t>
    <phoneticPr fontId="2" type="noConversion"/>
  </si>
  <si>
    <t>剔除：销售环节不纳入考核50份新品过期餐食。</t>
    <phoneticPr fontId="2" type="noConversion"/>
  </si>
  <si>
    <t>剔除：销售环节不纳入考核8份新品过期餐食。动卧报废餐盒5259个未予以考核。</t>
    <phoneticPr fontId="2" type="noConversion"/>
  </si>
  <si>
    <t>剔除：销售环节不纳入考核37份新品过期餐食。动卧报废餐盒199个未予以考核。</t>
    <phoneticPr fontId="2" type="noConversion"/>
  </si>
  <si>
    <t>剔除：生产环节更换新动卧餐盒，报废26个旧餐盒未予以考核。</t>
    <phoneticPr fontId="2" type="noConversion"/>
  </si>
  <si>
    <t>剔除：动卧报废餐盒97个未予以考核。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</si>
</sst>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%"/>
    <numFmt numFmtId="177" formatCode="0_ "/>
    <numFmt numFmtId="178" formatCode="0.00_ "/>
    <numFmt numFmtId="179" formatCode="0.0_ "/>
    <numFmt numFmtId="180" formatCode="0.0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57" fontId="0" fillId="0" borderId="1" xfId="0" applyNumberFormat="1" applyBorder="1">
      <alignment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176" fontId="0" fillId="0" borderId="4" xfId="1" applyNumberFormat="1" applyFont="1" applyBorder="1" applyAlignment="1">
      <alignment horizontal="center" vertical="center" wrapText="1"/>
    </xf>
    <xf numFmtId="177" fontId="0" fillId="0" borderId="0" xfId="1" applyNumberFormat="1" applyFont="1">
      <alignment vertical="center"/>
    </xf>
    <xf numFmtId="177" fontId="0" fillId="0" borderId="4" xfId="1" applyNumberFormat="1" applyFont="1" applyBorder="1" applyAlignment="1">
      <alignment horizontal="center" vertical="center" wrapText="1"/>
    </xf>
    <xf numFmtId="177" fontId="0" fillId="0" borderId="1" xfId="1" applyNumberFormat="1" applyFont="1" applyBorder="1">
      <alignment vertical="center"/>
    </xf>
    <xf numFmtId="178" fontId="0" fillId="0" borderId="0" xfId="1" applyNumberFormat="1" applyFont="1">
      <alignment vertical="center"/>
    </xf>
    <xf numFmtId="178" fontId="0" fillId="0" borderId="4" xfId="1" applyNumberFormat="1" applyFont="1" applyBorder="1" applyAlignment="1">
      <alignment horizontal="center" vertical="center" wrapText="1"/>
    </xf>
    <xf numFmtId="178" fontId="0" fillId="0" borderId="1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6" fontId="6" fillId="0" borderId="1" xfId="1" applyNumberFormat="1" applyFont="1" applyBorder="1">
      <alignment vertical="center"/>
    </xf>
    <xf numFmtId="57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76" fontId="6" fillId="0" borderId="1" xfId="1" applyNumberFormat="1" applyFont="1" applyFill="1" applyBorder="1">
      <alignment vertical="center"/>
    </xf>
    <xf numFmtId="0" fontId="7" fillId="0" borderId="1" xfId="0" applyFont="1" applyFill="1" applyBorder="1">
      <alignment vertical="center"/>
    </xf>
    <xf numFmtId="177" fontId="0" fillId="0" borderId="1" xfId="1" applyNumberFormat="1" applyFont="1" applyFill="1" applyBorder="1">
      <alignment vertical="center"/>
    </xf>
    <xf numFmtId="178" fontId="0" fillId="0" borderId="1" xfId="1" applyNumberFormat="1" applyFont="1" applyFill="1" applyBorder="1">
      <alignment vertical="center"/>
    </xf>
    <xf numFmtId="176" fontId="0" fillId="0" borderId="1" xfId="1" applyNumberFormat="1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>
      <alignment vertical="center"/>
    </xf>
    <xf numFmtId="179" fontId="0" fillId="0" borderId="1" xfId="1" applyNumberFormat="1" applyFont="1" applyFill="1" applyBorder="1">
      <alignment vertical="center"/>
    </xf>
    <xf numFmtId="179" fontId="6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5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6" fillId="2" borderId="1" xfId="1" applyNumberFormat="1" applyFont="1" applyFill="1" applyBorder="1">
      <alignment vertical="center"/>
    </xf>
    <xf numFmtId="178" fontId="0" fillId="2" borderId="1" xfId="1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8" xfId="0" applyFill="1" applyBorder="1">
      <alignment vertical="center"/>
    </xf>
    <xf numFmtId="57" fontId="0" fillId="0" borderId="4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6" fillId="0" borderId="4" xfId="1" applyNumberFormat="1" applyFont="1" applyFill="1" applyBorder="1">
      <alignment vertical="center"/>
    </xf>
    <xf numFmtId="0" fontId="7" fillId="0" borderId="4" xfId="0" applyFont="1" applyFill="1" applyBorder="1">
      <alignment vertical="center"/>
    </xf>
    <xf numFmtId="179" fontId="0" fillId="0" borderId="4" xfId="1" applyNumberFormat="1" applyFont="1" applyFill="1" applyBorder="1">
      <alignment vertical="center"/>
    </xf>
    <xf numFmtId="178" fontId="0" fillId="0" borderId="4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9" fontId="6" fillId="0" borderId="4" xfId="0" applyNumberFormat="1" applyFont="1" applyFill="1" applyBorder="1">
      <alignment vertical="center"/>
    </xf>
    <xf numFmtId="0" fontId="0" fillId="0" borderId="4" xfId="0" applyFill="1" applyBorder="1" applyAlignment="1">
      <alignment vertical="center" wrapText="1"/>
    </xf>
    <xf numFmtId="177" fontId="6" fillId="0" borderId="4" xfId="1" applyNumberFormat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180" fontId="0" fillId="2" borderId="1" xfId="0" applyNumberFormat="1" applyFill="1" applyBorder="1">
      <alignment vertical="center"/>
    </xf>
    <xf numFmtId="180" fontId="0" fillId="0" borderId="1" xfId="0" applyNumberFormat="1" applyFill="1" applyBorder="1">
      <alignment vertical="center"/>
    </xf>
    <xf numFmtId="179" fontId="0" fillId="2" borderId="1" xfId="1" applyNumberFormat="1" applyFont="1" applyFill="1" applyBorder="1">
      <alignment vertical="center"/>
    </xf>
    <xf numFmtId="178" fontId="6" fillId="2" borderId="1" xfId="1" applyNumberFormat="1" applyFont="1" applyFill="1" applyBorder="1">
      <alignment vertical="center"/>
    </xf>
    <xf numFmtId="178" fontId="6" fillId="0" borderId="1" xfId="1" applyNumberFormat="1" applyFont="1" applyFill="1" applyBorder="1">
      <alignment vertical="center"/>
    </xf>
    <xf numFmtId="177" fontId="6" fillId="2" borderId="1" xfId="1" applyNumberFormat="1" applyFont="1" applyFill="1" applyBorder="1">
      <alignment vertical="center"/>
    </xf>
    <xf numFmtId="177" fontId="6" fillId="0" borderId="1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176" fontId="6" fillId="0" borderId="3" xfId="1" applyNumberFormat="1" applyFont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zoomScale="70" zoomScaleNormal="70" workbookViewId="0">
      <selection activeCell="E59" sqref="E59"/>
    </sheetView>
  </sheetViews>
  <sheetFormatPr defaultRowHeight="13.5" x14ac:dyDescent="0.15"/>
  <cols>
    <col min="1" max="1" width="11.375" bestFit="1" customWidth="1"/>
    <col min="2" max="2" width="13.125" customWidth="1"/>
    <col min="4" max="4" width="9.625" style="3" bestFit="1" customWidth="1"/>
    <col min="5" max="5" width="10.75" style="3" bestFit="1" customWidth="1"/>
    <col min="11" max="11" width="9" style="3"/>
    <col min="12" max="12" width="9" style="6"/>
    <col min="13" max="13" width="9.5" style="3" bestFit="1" customWidth="1"/>
    <col min="14" max="14" width="11.625" style="9" bestFit="1" customWidth="1"/>
    <col min="15" max="15" width="10.5" style="3" bestFit="1" customWidth="1"/>
    <col min="16" max="18" width="9.5" style="3" customWidth="1"/>
    <col min="19" max="19" width="9.625" bestFit="1" customWidth="1"/>
    <col min="20" max="20" width="11.625" customWidth="1"/>
    <col min="21" max="21" width="29.5" customWidth="1"/>
  </cols>
  <sheetData>
    <row r="1" spans="1:21" ht="42.75" customHeight="1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 s="12" customFormat="1" ht="20.100000000000001" customHeight="1" x14ac:dyDescent="0.15">
      <c r="A2" s="56" t="s">
        <v>1</v>
      </c>
      <c r="B2" s="56" t="s">
        <v>2</v>
      </c>
      <c r="C2" s="59" t="s">
        <v>3</v>
      </c>
      <c r="D2" s="62" t="s">
        <v>4</v>
      </c>
      <c r="E2" s="62" t="s">
        <v>5</v>
      </c>
      <c r="F2" s="56" t="s">
        <v>6</v>
      </c>
      <c r="G2" s="65" t="s">
        <v>7</v>
      </c>
      <c r="H2" s="66"/>
      <c r="I2" s="66"/>
      <c r="J2" s="67"/>
      <c r="K2" s="62" t="s">
        <v>8</v>
      </c>
      <c r="L2" s="68" t="s">
        <v>9</v>
      </c>
      <c r="M2" s="68"/>
      <c r="N2" s="68"/>
      <c r="O2" s="68"/>
      <c r="P2" s="68"/>
      <c r="Q2" s="68"/>
      <c r="R2" s="68"/>
      <c r="S2" s="68"/>
      <c r="T2" s="59" t="s">
        <v>10</v>
      </c>
      <c r="U2" s="68" t="s">
        <v>11</v>
      </c>
    </row>
    <row r="3" spans="1:21" s="12" customFormat="1" ht="19.5" customHeight="1" x14ac:dyDescent="0.15">
      <c r="A3" s="57"/>
      <c r="B3" s="57"/>
      <c r="C3" s="60"/>
      <c r="D3" s="63"/>
      <c r="E3" s="63"/>
      <c r="F3" s="57"/>
      <c r="G3" s="68" t="s">
        <v>12</v>
      </c>
      <c r="H3" s="68"/>
      <c r="I3" s="56" t="s">
        <v>13</v>
      </c>
      <c r="J3" s="56" t="s">
        <v>14</v>
      </c>
      <c r="K3" s="63"/>
      <c r="L3" s="68"/>
      <c r="M3" s="68"/>
      <c r="N3" s="68"/>
      <c r="O3" s="68"/>
      <c r="P3" s="68"/>
      <c r="Q3" s="68"/>
      <c r="R3" s="68"/>
      <c r="S3" s="68"/>
      <c r="T3" s="60"/>
      <c r="U3" s="68"/>
    </row>
    <row r="4" spans="1:21" s="12" customFormat="1" ht="19.5" customHeight="1" x14ac:dyDescent="0.15">
      <c r="A4" s="58"/>
      <c r="B4" s="58"/>
      <c r="C4" s="61"/>
      <c r="D4" s="64"/>
      <c r="E4" s="64"/>
      <c r="F4" s="58"/>
      <c r="G4" s="53" t="s">
        <v>15</v>
      </c>
      <c r="H4" s="53" t="s">
        <v>16</v>
      </c>
      <c r="I4" s="58"/>
      <c r="J4" s="58"/>
      <c r="K4" s="64"/>
      <c r="L4" s="7" t="s">
        <v>17</v>
      </c>
      <c r="M4" s="5" t="s">
        <v>18</v>
      </c>
      <c r="N4" s="10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13" t="s">
        <v>14</v>
      </c>
      <c r="T4" s="61"/>
      <c r="U4" s="68"/>
    </row>
    <row r="5" spans="1:21" ht="20.100000000000001" hidden="1" customHeight="1" x14ac:dyDescent="0.15">
      <c r="A5" s="2">
        <v>42064</v>
      </c>
      <c r="B5" s="1">
        <v>479760</v>
      </c>
      <c r="C5" s="1">
        <v>2323</v>
      </c>
      <c r="D5" s="15">
        <f t="shared" ref="D5:D47" si="0">C5/B5</f>
        <v>4.8399999999999997E-3</v>
      </c>
      <c r="E5" s="15"/>
      <c r="F5" s="1">
        <v>397266</v>
      </c>
      <c r="G5" s="1">
        <v>117</v>
      </c>
      <c r="H5" s="1">
        <v>1246</v>
      </c>
      <c r="I5" s="1">
        <v>36</v>
      </c>
      <c r="J5" s="1">
        <f t="shared" ref="J5:J59" si="1">SUM(G5:I5)</f>
        <v>1399</v>
      </c>
      <c r="K5" s="15">
        <f t="shared" ref="K5:K46" si="2">J5/F5</f>
        <v>3.5200000000000001E-3</v>
      </c>
      <c r="L5" s="8"/>
      <c r="M5" s="4"/>
      <c r="N5" s="11"/>
      <c r="O5" s="4"/>
      <c r="P5" s="4"/>
      <c r="Q5" s="4"/>
      <c r="R5" s="4"/>
      <c r="S5" s="14"/>
      <c r="T5" s="1"/>
      <c r="U5" s="1"/>
    </row>
    <row r="6" spans="1:21" s="25" customFormat="1" ht="20.100000000000001" hidden="1" customHeight="1" x14ac:dyDescent="0.15">
      <c r="A6" s="16">
        <v>42096</v>
      </c>
      <c r="B6" s="17">
        <v>634706</v>
      </c>
      <c r="C6" s="17">
        <v>1988</v>
      </c>
      <c r="D6" s="18">
        <f t="shared" si="0"/>
        <v>3.13E-3</v>
      </c>
      <c r="E6" s="18"/>
      <c r="F6" s="17">
        <v>496087</v>
      </c>
      <c r="G6" s="17">
        <v>797</v>
      </c>
      <c r="H6" s="17">
        <v>1638</v>
      </c>
      <c r="I6" s="17">
        <v>30</v>
      </c>
      <c r="J6" s="17">
        <f t="shared" si="1"/>
        <v>2465</v>
      </c>
      <c r="K6" s="18">
        <f t="shared" si="2"/>
        <v>4.9699999999999996E-3</v>
      </c>
      <c r="L6" s="20">
        <v>3</v>
      </c>
      <c r="M6" s="20">
        <v>449</v>
      </c>
      <c r="N6" s="21">
        <v>1071.5</v>
      </c>
      <c r="O6" s="21">
        <v>229.5</v>
      </c>
      <c r="P6" s="21"/>
      <c r="Q6" s="21"/>
      <c r="R6" s="21"/>
      <c r="S6" s="23">
        <f t="shared" ref="S6:S59" si="3">SUM(L6:R6)</f>
        <v>1753</v>
      </c>
      <c r="T6" s="17">
        <v>190</v>
      </c>
      <c r="U6" s="17"/>
    </row>
    <row r="7" spans="1:21" s="25" customFormat="1" ht="20.100000000000001" hidden="1" customHeight="1" x14ac:dyDescent="0.15">
      <c r="A7" s="16">
        <v>42128</v>
      </c>
      <c r="B7" s="17">
        <v>594000</v>
      </c>
      <c r="C7" s="17">
        <v>1632</v>
      </c>
      <c r="D7" s="18">
        <f t="shared" si="0"/>
        <v>2.7499999999999998E-3</v>
      </c>
      <c r="E7" s="18"/>
      <c r="F7" s="17">
        <v>503110</v>
      </c>
      <c r="G7" s="17">
        <v>968</v>
      </c>
      <c r="H7" s="17">
        <v>1192</v>
      </c>
      <c r="I7" s="17">
        <v>38</v>
      </c>
      <c r="J7" s="17">
        <f t="shared" si="1"/>
        <v>2198</v>
      </c>
      <c r="K7" s="18">
        <f t="shared" si="2"/>
        <v>4.3699999999999998E-3</v>
      </c>
      <c r="L7" s="20">
        <v>4</v>
      </c>
      <c r="M7" s="20">
        <v>337</v>
      </c>
      <c r="N7" s="21">
        <v>990.89</v>
      </c>
      <c r="O7" s="21">
        <v>140.41</v>
      </c>
      <c r="P7" s="21">
        <v>0.33</v>
      </c>
      <c r="Q7" s="21">
        <v>0.5</v>
      </c>
      <c r="R7" s="21">
        <v>0.33</v>
      </c>
      <c r="S7" s="23">
        <f t="shared" si="3"/>
        <v>1473</v>
      </c>
      <c r="T7" s="17">
        <v>178.2</v>
      </c>
      <c r="U7" s="17"/>
    </row>
    <row r="8" spans="1:21" s="25" customFormat="1" ht="20.100000000000001" hidden="1" customHeight="1" x14ac:dyDescent="0.15">
      <c r="A8" s="16">
        <v>42160</v>
      </c>
      <c r="B8" s="17">
        <v>564331</v>
      </c>
      <c r="C8" s="17">
        <v>952</v>
      </c>
      <c r="D8" s="18">
        <f t="shared" si="0"/>
        <v>1.6900000000000001E-3</v>
      </c>
      <c r="E8" s="18"/>
      <c r="F8" s="17">
        <v>488072</v>
      </c>
      <c r="G8" s="17">
        <v>911</v>
      </c>
      <c r="H8" s="17">
        <v>2125</v>
      </c>
      <c r="I8" s="17">
        <v>31</v>
      </c>
      <c r="J8" s="17">
        <f t="shared" si="1"/>
        <v>3067</v>
      </c>
      <c r="K8" s="18">
        <f t="shared" si="2"/>
        <v>6.28E-3</v>
      </c>
      <c r="L8" s="20">
        <v>1</v>
      </c>
      <c r="M8" s="20">
        <v>195</v>
      </c>
      <c r="N8" s="21">
        <v>402.26</v>
      </c>
      <c r="O8" s="21">
        <v>217.11</v>
      </c>
      <c r="P8" s="22"/>
      <c r="Q8" s="22"/>
      <c r="R8" s="22"/>
      <c r="S8" s="23">
        <f t="shared" si="3"/>
        <v>815</v>
      </c>
      <c r="T8" s="17">
        <v>139.63</v>
      </c>
      <c r="U8" s="17"/>
    </row>
    <row r="9" spans="1:21" s="25" customFormat="1" ht="20.100000000000001" hidden="1" customHeight="1" x14ac:dyDescent="0.15">
      <c r="A9" s="16">
        <v>42192</v>
      </c>
      <c r="B9" s="17">
        <v>688207</v>
      </c>
      <c r="C9" s="17">
        <v>863</v>
      </c>
      <c r="D9" s="18">
        <f t="shared" si="0"/>
        <v>1.25E-3</v>
      </c>
      <c r="E9" s="18"/>
      <c r="F9" s="17">
        <v>603228</v>
      </c>
      <c r="G9" s="17">
        <v>614</v>
      </c>
      <c r="H9" s="17">
        <v>486</v>
      </c>
      <c r="I9" s="17">
        <v>43</v>
      </c>
      <c r="J9" s="17">
        <f t="shared" si="1"/>
        <v>1143</v>
      </c>
      <c r="K9" s="18">
        <f t="shared" si="2"/>
        <v>1.89E-3</v>
      </c>
      <c r="L9" s="20">
        <v>1</v>
      </c>
      <c r="M9" s="21">
        <v>42.36</v>
      </c>
      <c r="N9" s="21">
        <v>320.70999999999998</v>
      </c>
      <c r="O9" s="21">
        <v>180.33</v>
      </c>
      <c r="P9" s="22"/>
      <c r="Q9" s="21">
        <v>0.5</v>
      </c>
      <c r="R9" s="21"/>
      <c r="S9" s="23">
        <f t="shared" si="3"/>
        <v>545</v>
      </c>
      <c r="T9" s="17">
        <v>344.1</v>
      </c>
      <c r="U9" s="17"/>
    </row>
    <row r="10" spans="1:21" s="25" customFormat="1" ht="20.100000000000001" hidden="1" customHeight="1" x14ac:dyDescent="0.15">
      <c r="A10" s="16">
        <v>42224</v>
      </c>
      <c r="B10" s="17">
        <v>774961</v>
      </c>
      <c r="C10" s="17">
        <v>997</v>
      </c>
      <c r="D10" s="18">
        <f t="shared" si="0"/>
        <v>1.2899999999999999E-3</v>
      </c>
      <c r="E10" s="18"/>
      <c r="F10" s="17">
        <v>656761</v>
      </c>
      <c r="G10" s="17">
        <v>1680</v>
      </c>
      <c r="H10" s="17">
        <v>39</v>
      </c>
      <c r="I10" s="17">
        <v>46</v>
      </c>
      <c r="J10" s="17">
        <f t="shared" si="1"/>
        <v>1765</v>
      </c>
      <c r="K10" s="18">
        <f t="shared" si="2"/>
        <v>2.6900000000000001E-3</v>
      </c>
      <c r="L10" s="20"/>
      <c r="M10" s="20"/>
      <c r="N10" s="21">
        <v>238</v>
      </c>
      <c r="O10" s="21">
        <v>462.5</v>
      </c>
      <c r="P10" s="22"/>
      <c r="Q10" s="21">
        <v>0.5</v>
      </c>
      <c r="R10" s="21"/>
      <c r="S10" s="23">
        <f t="shared" si="3"/>
        <v>701</v>
      </c>
      <c r="T10" s="17">
        <f>387-58</f>
        <v>329</v>
      </c>
      <c r="U10" s="17"/>
    </row>
    <row r="11" spans="1:21" s="25" customFormat="1" ht="20.100000000000001" hidden="1" customHeight="1" x14ac:dyDescent="0.15">
      <c r="A11" s="16">
        <v>42256</v>
      </c>
      <c r="B11" s="17">
        <v>630181</v>
      </c>
      <c r="C11" s="17">
        <v>594</v>
      </c>
      <c r="D11" s="18">
        <f t="shared" si="0"/>
        <v>9.3999999999999997E-4</v>
      </c>
      <c r="E11" s="18"/>
      <c r="F11" s="17">
        <v>527175</v>
      </c>
      <c r="G11" s="17">
        <v>882</v>
      </c>
      <c r="H11" s="17">
        <v>57</v>
      </c>
      <c r="I11" s="17">
        <v>60</v>
      </c>
      <c r="J11" s="17">
        <f t="shared" si="1"/>
        <v>999</v>
      </c>
      <c r="K11" s="18">
        <f t="shared" si="2"/>
        <v>1.9E-3</v>
      </c>
      <c r="L11" s="21">
        <v>5.25</v>
      </c>
      <c r="M11" s="20">
        <v>55</v>
      </c>
      <c r="N11" s="21">
        <v>82.83</v>
      </c>
      <c r="O11" s="21">
        <v>176.58</v>
      </c>
      <c r="P11" s="22"/>
      <c r="Q11" s="21">
        <v>0.83</v>
      </c>
      <c r="R11" s="21"/>
      <c r="S11" s="23">
        <f t="shared" si="3"/>
        <v>320</v>
      </c>
      <c r="T11" s="17">
        <v>315</v>
      </c>
      <c r="U11" s="17"/>
    </row>
    <row r="12" spans="1:21" s="25" customFormat="1" ht="20.100000000000001" hidden="1" customHeight="1" x14ac:dyDescent="0.15">
      <c r="A12" s="16">
        <v>42288</v>
      </c>
      <c r="B12" s="17">
        <v>538192</v>
      </c>
      <c r="C12" s="17">
        <v>270</v>
      </c>
      <c r="D12" s="18">
        <f t="shared" si="0"/>
        <v>5.0000000000000001E-4</v>
      </c>
      <c r="E12" s="18"/>
      <c r="F12" s="17">
        <v>467100</v>
      </c>
      <c r="G12" s="17">
        <v>723</v>
      </c>
      <c r="H12" s="17">
        <v>298</v>
      </c>
      <c r="I12" s="17">
        <v>46</v>
      </c>
      <c r="J12" s="17">
        <f t="shared" si="1"/>
        <v>1067</v>
      </c>
      <c r="K12" s="18">
        <f t="shared" si="2"/>
        <v>2.2799999999999999E-3</v>
      </c>
      <c r="L12" s="20">
        <v>1</v>
      </c>
      <c r="M12" s="20"/>
      <c r="N12" s="21">
        <v>33</v>
      </c>
      <c r="O12" s="21">
        <v>80</v>
      </c>
      <c r="P12" s="22"/>
      <c r="Q12" s="21"/>
      <c r="R12" s="21"/>
      <c r="S12" s="23">
        <f t="shared" si="3"/>
        <v>114</v>
      </c>
      <c r="T12" s="17">
        <f>269-83</f>
        <v>186</v>
      </c>
      <c r="U12" s="17"/>
    </row>
    <row r="13" spans="1:21" s="25" customFormat="1" ht="20.100000000000001" hidden="1" customHeight="1" x14ac:dyDescent="0.15">
      <c r="A13" s="16">
        <v>42320</v>
      </c>
      <c r="B13" s="17">
        <v>560270</v>
      </c>
      <c r="C13" s="17">
        <v>414</v>
      </c>
      <c r="D13" s="18">
        <f t="shared" si="0"/>
        <v>7.3999999999999999E-4</v>
      </c>
      <c r="E13" s="18"/>
      <c r="F13" s="17">
        <v>477964</v>
      </c>
      <c r="G13" s="17">
        <v>977</v>
      </c>
      <c r="H13" s="17"/>
      <c r="I13" s="17">
        <v>48</v>
      </c>
      <c r="J13" s="17">
        <f t="shared" si="1"/>
        <v>1025</v>
      </c>
      <c r="K13" s="18">
        <f t="shared" si="2"/>
        <v>2.14E-3</v>
      </c>
      <c r="L13" s="20">
        <v>7</v>
      </c>
      <c r="M13" s="20">
        <v>83</v>
      </c>
      <c r="N13" s="21">
        <v>25</v>
      </c>
      <c r="O13" s="21">
        <v>36</v>
      </c>
      <c r="P13" s="22"/>
      <c r="Q13" s="21"/>
      <c r="R13" s="21"/>
      <c r="S13" s="23">
        <f t="shared" si="3"/>
        <v>151</v>
      </c>
      <c r="T13" s="17">
        <f>280-49</f>
        <v>231</v>
      </c>
      <c r="U13" s="17"/>
    </row>
    <row r="14" spans="1:21" s="25" customFormat="1" ht="20.100000000000001" hidden="1" customHeight="1" x14ac:dyDescent="0.15">
      <c r="A14" s="16">
        <v>42352</v>
      </c>
      <c r="B14" s="17">
        <v>503510</v>
      </c>
      <c r="C14" s="17">
        <v>188</v>
      </c>
      <c r="D14" s="18">
        <f t="shared" si="0"/>
        <v>3.6999999999999999E-4</v>
      </c>
      <c r="E14" s="18"/>
      <c r="F14" s="17">
        <v>403599</v>
      </c>
      <c r="G14" s="17">
        <v>518</v>
      </c>
      <c r="H14" s="17"/>
      <c r="I14" s="17">
        <v>51</v>
      </c>
      <c r="J14" s="17">
        <f t="shared" si="1"/>
        <v>569</v>
      </c>
      <c r="K14" s="18">
        <f t="shared" si="2"/>
        <v>1.41E-3</v>
      </c>
      <c r="L14" s="20">
        <v>1</v>
      </c>
      <c r="M14" s="20"/>
      <c r="N14" s="21">
        <v>29</v>
      </c>
      <c r="O14" s="21">
        <v>10</v>
      </c>
      <c r="P14" s="22"/>
      <c r="Q14" s="21">
        <v>1</v>
      </c>
      <c r="R14" s="21"/>
      <c r="S14" s="23">
        <f t="shared" si="3"/>
        <v>41</v>
      </c>
      <c r="T14" s="17">
        <f>252-73</f>
        <v>179</v>
      </c>
      <c r="U14" s="17"/>
    </row>
    <row r="15" spans="1:21" s="25" customFormat="1" ht="20.100000000000001" hidden="1" customHeight="1" x14ac:dyDescent="0.15">
      <c r="A15" s="16">
        <v>42384</v>
      </c>
      <c r="B15" s="17">
        <v>546163</v>
      </c>
      <c r="C15" s="17">
        <v>845</v>
      </c>
      <c r="D15" s="18">
        <f t="shared" si="0"/>
        <v>1.5499999999999999E-3</v>
      </c>
      <c r="E15" s="18"/>
      <c r="F15" s="17">
        <v>440291</v>
      </c>
      <c r="G15" s="17">
        <v>774</v>
      </c>
      <c r="H15" s="17">
        <v>678</v>
      </c>
      <c r="I15" s="17">
        <v>60</v>
      </c>
      <c r="J15" s="17">
        <f t="shared" si="1"/>
        <v>1512</v>
      </c>
      <c r="K15" s="18">
        <f t="shared" si="2"/>
        <v>3.4299999999999999E-3</v>
      </c>
      <c r="L15" s="20">
        <v>1</v>
      </c>
      <c r="M15" s="21"/>
      <c r="N15" s="21">
        <v>494</v>
      </c>
      <c r="O15" s="21">
        <v>117</v>
      </c>
      <c r="P15" s="22"/>
      <c r="Q15" s="21">
        <v>1.5</v>
      </c>
      <c r="R15" s="21"/>
      <c r="S15" s="23">
        <f t="shared" si="3"/>
        <v>614</v>
      </c>
      <c r="T15" s="17">
        <f>273-4</f>
        <v>269</v>
      </c>
      <c r="U15" s="17"/>
    </row>
    <row r="16" spans="1:21" s="25" customFormat="1" ht="20.100000000000001" hidden="1" customHeight="1" x14ac:dyDescent="0.15">
      <c r="A16" s="16">
        <v>42416</v>
      </c>
      <c r="B16" s="17">
        <v>615157</v>
      </c>
      <c r="C16" s="17">
        <v>2104</v>
      </c>
      <c r="D16" s="18">
        <f t="shared" si="0"/>
        <v>3.4199999999999999E-3</v>
      </c>
      <c r="E16" s="18"/>
      <c r="F16" s="17">
        <v>527939</v>
      </c>
      <c r="G16" s="17">
        <v>932</v>
      </c>
      <c r="H16" s="17"/>
      <c r="I16" s="17">
        <v>62</v>
      </c>
      <c r="J16" s="17">
        <f t="shared" si="1"/>
        <v>994</v>
      </c>
      <c r="K16" s="18">
        <f t="shared" si="2"/>
        <v>1.8799999999999999E-3</v>
      </c>
      <c r="L16" s="20">
        <v>1</v>
      </c>
      <c r="M16" s="21">
        <v>57</v>
      </c>
      <c r="N16" s="21">
        <v>1381.5</v>
      </c>
      <c r="O16" s="21">
        <v>396</v>
      </c>
      <c r="P16" s="22"/>
      <c r="Q16" s="21"/>
      <c r="R16" s="21"/>
      <c r="S16" s="23">
        <f t="shared" si="3"/>
        <v>1836</v>
      </c>
      <c r="T16" s="17">
        <v>308</v>
      </c>
      <c r="U16" s="17"/>
    </row>
    <row r="17" spans="1:21" s="25" customFormat="1" ht="20.100000000000001" hidden="1" customHeight="1" x14ac:dyDescent="0.15">
      <c r="A17" s="16">
        <v>42448</v>
      </c>
      <c r="B17" s="17">
        <v>533251</v>
      </c>
      <c r="C17" s="17">
        <v>1058</v>
      </c>
      <c r="D17" s="18">
        <f t="shared" si="0"/>
        <v>1.98E-3</v>
      </c>
      <c r="E17" s="18"/>
      <c r="F17" s="17">
        <v>470875</v>
      </c>
      <c r="G17" s="17">
        <v>479</v>
      </c>
      <c r="H17" s="17"/>
      <c r="I17" s="17">
        <v>48</v>
      </c>
      <c r="J17" s="17">
        <f t="shared" si="1"/>
        <v>527</v>
      </c>
      <c r="K17" s="18">
        <f t="shared" si="2"/>
        <v>1.1199999999999999E-3</v>
      </c>
      <c r="L17" s="20"/>
      <c r="M17" s="21">
        <v>112</v>
      </c>
      <c r="N17" s="21">
        <v>597.5</v>
      </c>
      <c r="O17" s="21">
        <v>110</v>
      </c>
      <c r="P17" s="22"/>
      <c r="Q17" s="21">
        <v>0.5</v>
      </c>
      <c r="R17" s="22"/>
      <c r="S17" s="23">
        <f t="shared" si="3"/>
        <v>820</v>
      </c>
      <c r="T17" s="17">
        <v>267</v>
      </c>
      <c r="U17" s="17"/>
    </row>
    <row r="18" spans="1:21" s="25" customFormat="1" ht="40.5" hidden="1" x14ac:dyDescent="0.15">
      <c r="A18" s="16">
        <v>42480</v>
      </c>
      <c r="B18" s="17">
        <v>735760</v>
      </c>
      <c r="C18" s="17">
        <v>1685</v>
      </c>
      <c r="D18" s="18">
        <f t="shared" si="0"/>
        <v>2.2899999999999999E-3</v>
      </c>
      <c r="E18" s="18"/>
      <c r="F18" s="17">
        <v>598127</v>
      </c>
      <c r="G18" s="19">
        <v>1277</v>
      </c>
      <c r="H18" s="17"/>
      <c r="I18" s="17">
        <v>44</v>
      </c>
      <c r="J18" s="17">
        <f t="shared" si="1"/>
        <v>1321</v>
      </c>
      <c r="K18" s="18">
        <f t="shared" si="2"/>
        <v>2.2100000000000002E-3</v>
      </c>
      <c r="L18" s="20">
        <v>3</v>
      </c>
      <c r="M18" s="21">
        <f>732-490</f>
        <v>242</v>
      </c>
      <c r="N18" s="21">
        <f>1024-367</f>
        <v>657</v>
      </c>
      <c r="O18" s="21">
        <v>441</v>
      </c>
      <c r="P18" s="22"/>
      <c r="Q18" s="21"/>
      <c r="R18" s="22"/>
      <c r="S18" s="23">
        <f t="shared" si="3"/>
        <v>1343</v>
      </c>
      <c r="T18" s="17">
        <v>368</v>
      </c>
      <c r="U18" s="24" t="s">
        <v>24</v>
      </c>
    </row>
    <row r="19" spans="1:21" s="25" customFormat="1" ht="27" hidden="1" x14ac:dyDescent="0.15">
      <c r="A19" s="16">
        <v>42510</v>
      </c>
      <c r="B19" s="17">
        <v>656594</v>
      </c>
      <c r="C19" s="17">
        <v>2196</v>
      </c>
      <c r="D19" s="18">
        <f t="shared" si="0"/>
        <v>3.3400000000000001E-3</v>
      </c>
      <c r="E19" s="18"/>
      <c r="F19" s="17">
        <v>574219</v>
      </c>
      <c r="G19" s="19">
        <v>1875</v>
      </c>
      <c r="H19" s="17"/>
      <c r="I19" s="17">
        <v>81</v>
      </c>
      <c r="J19" s="17">
        <f t="shared" si="1"/>
        <v>1956</v>
      </c>
      <c r="K19" s="18">
        <f t="shared" si="2"/>
        <v>3.4099999999999998E-3</v>
      </c>
      <c r="L19" s="20">
        <v>2</v>
      </c>
      <c r="M19" s="21">
        <v>219</v>
      </c>
      <c r="N19" s="21">
        <v>1033.5</v>
      </c>
      <c r="O19" s="21">
        <v>654</v>
      </c>
      <c r="P19" s="22"/>
      <c r="Q19" s="21">
        <v>0.5</v>
      </c>
      <c r="R19" s="22"/>
      <c r="S19" s="23">
        <f t="shared" si="3"/>
        <v>1909</v>
      </c>
      <c r="T19" s="17">
        <v>328</v>
      </c>
      <c r="U19" s="24" t="s">
        <v>25</v>
      </c>
    </row>
    <row r="20" spans="1:21" s="25" customFormat="1" ht="40.5" hidden="1" x14ac:dyDescent="0.15">
      <c r="A20" s="16">
        <v>42541</v>
      </c>
      <c r="B20" s="17">
        <v>680605</v>
      </c>
      <c r="C20" s="17">
        <v>1177</v>
      </c>
      <c r="D20" s="18">
        <f t="shared" si="0"/>
        <v>1.73E-3</v>
      </c>
      <c r="E20" s="18"/>
      <c r="F20" s="17">
        <v>568417</v>
      </c>
      <c r="G20" s="19">
        <f>895-82</f>
        <v>813</v>
      </c>
      <c r="H20" s="17"/>
      <c r="I20" s="17">
        <v>76</v>
      </c>
      <c r="J20" s="17">
        <f t="shared" si="1"/>
        <v>889</v>
      </c>
      <c r="K20" s="18">
        <f t="shared" si="2"/>
        <v>1.56E-3</v>
      </c>
      <c r="L20" s="26">
        <v>0.2</v>
      </c>
      <c r="M20" s="21">
        <v>206</v>
      </c>
      <c r="N20" s="21">
        <v>484.9</v>
      </c>
      <c r="O20" s="21">
        <v>186</v>
      </c>
      <c r="P20" s="22"/>
      <c r="Q20" s="21">
        <v>0.4</v>
      </c>
      <c r="R20" s="22"/>
      <c r="S20" s="27">
        <f t="shared" si="3"/>
        <v>877.5</v>
      </c>
      <c r="T20" s="17">
        <v>340</v>
      </c>
      <c r="U20" s="24" t="s">
        <v>26</v>
      </c>
    </row>
    <row r="21" spans="1:21" s="25" customFormat="1" ht="40.5" hidden="1" x14ac:dyDescent="0.15">
      <c r="A21" s="16">
        <v>42571</v>
      </c>
      <c r="B21" s="17">
        <v>790368</v>
      </c>
      <c r="C21" s="17">
        <f>1282+8</f>
        <v>1290</v>
      </c>
      <c r="D21" s="18">
        <f t="shared" si="0"/>
        <v>1.6299999999999999E-3</v>
      </c>
      <c r="E21" s="18"/>
      <c r="F21" s="17">
        <v>694986</v>
      </c>
      <c r="G21" s="19">
        <v>1672</v>
      </c>
      <c r="H21" s="17"/>
      <c r="I21" s="17">
        <v>91</v>
      </c>
      <c r="J21" s="17">
        <f t="shared" si="1"/>
        <v>1763</v>
      </c>
      <c r="K21" s="18">
        <f t="shared" si="2"/>
        <v>2.5400000000000002E-3</v>
      </c>
      <c r="L21" s="26">
        <v>2</v>
      </c>
      <c r="M21" s="21">
        <f>306+8</f>
        <v>314</v>
      </c>
      <c r="N21" s="21">
        <v>556</v>
      </c>
      <c r="O21" s="21">
        <v>63</v>
      </c>
      <c r="P21" s="22"/>
      <c r="Q21" s="21">
        <v>0.5</v>
      </c>
      <c r="R21" s="22"/>
      <c r="S21" s="27">
        <f t="shared" si="3"/>
        <v>935.5</v>
      </c>
      <c r="T21" s="17">
        <v>395</v>
      </c>
      <c r="U21" s="24" t="s">
        <v>27</v>
      </c>
    </row>
    <row r="22" spans="1:21" s="34" customFormat="1" ht="27" hidden="1" x14ac:dyDescent="0.15">
      <c r="A22" s="16">
        <v>42602</v>
      </c>
      <c r="B22" s="17">
        <v>766278</v>
      </c>
      <c r="C22" s="17">
        <v>963</v>
      </c>
      <c r="D22" s="18">
        <f t="shared" si="0"/>
        <v>1.2600000000000001E-3</v>
      </c>
      <c r="E22" s="18"/>
      <c r="F22" s="17">
        <v>673787</v>
      </c>
      <c r="G22" s="19">
        <v>1296</v>
      </c>
      <c r="H22" s="17"/>
      <c r="I22" s="17">
        <v>100</v>
      </c>
      <c r="J22" s="17">
        <f t="shared" si="1"/>
        <v>1396</v>
      </c>
      <c r="K22" s="18">
        <f t="shared" si="2"/>
        <v>2.0699999999999998E-3</v>
      </c>
      <c r="L22" s="26">
        <v>2</v>
      </c>
      <c r="M22" s="21">
        <v>117</v>
      </c>
      <c r="N22" s="21">
        <v>408</v>
      </c>
      <c r="O22" s="21">
        <v>149</v>
      </c>
      <c r="P22" s="22"/>
      <c r="Q22" s="21"/>
      <c r="R22" s="22"/>
      <c r="S22" s="27">
        <f t="shared" si="3"/>
        <v>676</v>
      </c>
      <c r="T22" s="17">
        <v>339</v>
      </c>
      <c r="U22" s="24" t="s">
        <v>28</v>
      </c>
    </row>
    <row r="23" spans="1:21" s="25" customFormat="1" ht="27" hidden="1" x14ac:dyDescent="0.15">
      <c r="A23" s="35">
        <v>42633</v>
      </c>
      <c r="B23" s="36">
        <v>599174</v>
      </c>
      <c r="C23" s="36">
        <v>554</v>
      </c>
      <c r="D23" s="37">
        <f t="shared" si="0"/>
        <v>9.2000000000000003E-4</v>
      </c>
      <c r="E23" s="37"/>
      <c r="F23" s="36">
        <v>548469</v>
      </c>
      <c r="G23" s="38">
        <v>1930</v>
      </c>
      <c r="H23" s="36"/>
      <c r="I23" s="36">
        <v>77</v>
      </c>
      <c r="J23" s="36">
        <f t="shared" si="1"/>
        <v>2007</v>
      </c>
      <c r="K23" s="37">
        <f t="shared" si="2"/>
        <v>3.6600000000000001E-3</v>
      </c>
      <c r="L23" s="39">
        <v>5</v>
      </c>
      <c r="M23" s="40">
        <v>67</v>
      </c>
      <c r="N23" s="40">
        <v>78.5</v>
      </c>
      <c r="O23" s="40">
        <v>145</v>
      </c>
      <c r="P23" s="41"/>
      <c r="Q23" s="40"/>
      <c r="R23" s="41"/>
      <c r="S23" s="42">
        <f t="shared" si="3"/>
        <v>295.5</v>
      </c>
      <c r="T23" s="36">
        <v>300</v>
      </c>
      <c r="U23" s="43" t="s">
        <v>29</v>
      </c>
    </row>
    <row r="24" spans="1:21" s="25" customFormat="1" ht="27" hidden="1" x14ac:dyDescent="0.15">
      <c r="A24" s="35">
        <v>42663</v>
      </c>
      <c r="B24" s="36">
        <v>581732</v>
      </c>
      <c r="C24" s="36">
        <v>422</v>
      </c>
      <c r="D24" s="37">
        <f t="shared" si="0"/>
        <v>7.2999999999999996E-4</v>
      </c>
      <c r="E24" s="37"/>
      <c r="F24" s="36">
        <v>536793</v>
      </c>
      <c r="G24" s="38">
        <f>548-37</f>
        <v>511</v>
      </c>
      <c r="H24" s="36"/>
      <c r="I24" s="36">
        <v>95</v>
      </c>
      <c r="J24" s="36">
        <f t="shared" si="1"/>
        <v>606</v>
      </c>
      <c r="K24" s="37">
        <f t="shared" si="2"/>
        <v>1.1299999999999999E-3</v>
      </c>
      <c r="L24" s="39">
        <v>4</v>
      </c>
      <c r="M24" s="40">
        <v>28</v>
      </c>
      <c r="N24" s="40">
        <v>41</v>
      </c>
      <c r="O24" s="40">
        <v>112</v>
      </c>
      <c r="P24" s="41"/>
      <c r="Q24" s="40"/>
      <c r="R24" s="41"/>
      <c r="S24" s="42">
        <f t="shared" si="3"/>
        <v>185</v>
      </c>
      <c r="T24" s="36">
        <v>290</v>
      </c>
      <c r="U24" s="43" t="s">
        <v>30</v>
      </c>
    </row>
    <row r="25" spans="1:21" s="25" customFormat="1" ht="27" hidden="1" x14ac:dyDescent="0.15">
      <c r="A25" s="35">
        <v>42694</v>
      </c>
      <c r="B25" s="36">
        <v>595278</v>
      </c>
      <c r="C25" s="36">
        <v>578</v>
      </c>
      <c r="D25" s="37">
        <f t="shared" si="0"/>
        <v>9.7000000000000005E-4</v>
      </c>
      <c r="E25" s="44">
        <v>175</v>
      </c>
      <c r="F25" s="36">
        <v>507205</v>
      </c>
      <c r="G25" s="38">
        <f>481-25</f>
        <v>456</v>
      </c>
      <c r="H25" s="36"/>
      <c r="I25" s="36">
        <v>69</v>
      </c>
      <c r="J25" s="36">
        <f t="shared" si="1"/>
        <v>525</v>
      </c>
      <c r="K25" s="37">
        <f t="shared" si="2"/>
        <v>1.0399999999999999E-3</v>
      </c>
      <c r="L25" s="39">
        <v>8.5</v>
      </c>
      <c r="M25" s="40">
        <v>11</v>
      </c>
      <c r="N25" s="40">
        <v>223</v>
      </c>
      <c r="O25" s="40">
        <f>79+175</f>
        <v>254</v>
      </c>
      <c r="P25" s="41"/>
      <c r="Q25" s="40"/>
      <c r="R25" s="41"/>
      <c r="S25" s="42">
        <f t="shared" si="3"/>
        <v>496.5</v>
      </c>
      <c r="T25" s="36">
        <v>298</v>
      </c>
      <c r="U25" s="43" t="s">
        <v>30</v>
      </c>
    </row>
    <row r="26" spans="1:21" s="25" customFormat="1" ht="27" hidden="1" x14ac:dyDescent="0.15">
      <c r="A26" s="35">
        <v>42724</v>
      </c>
      <c r="B26" s="36">
        <v>485825</v>
      </c>
      <c r="C26" s="36">
        <v>321</v>
      </c>
      <c r="D26" s="37">
        <f t="shared" si="0"/>
        <v>6.6E-4</v>
      </c>
      <c r="E26" s="44"/>
      <c r="F26" s="36">
        <v>452957</v>
      </c>
      <c r="G26" s="38">
        <v>1205</v>
      </c>
      <c r="H26" s="36"/>
      <c r="I26" s="36">
        <v>47</v>
      </c>
      <c r="J26" s="36">
        <f t="shared" si="1"/>
        <v>1252</v>
      </c>
      <c r="K26" s="37">
        <f t="shared" si="2"/>
        <v>2.7599999999999999E-3</v>
      </c>
      <c r="L26" s="39">
        <v>8</v>
      </c>
      <c r="M26" s="40">
        <v>29</v>
      </c>
      <c r="N26" s="40">
        <v>42.2</v>
      </c>
      <c r="O26" s="40">
        <v>24.3</v>
      </c>
      <c r="P26" s="41"/>
      <c r="Q26" s="40"/>
      <c r="R26" s="41"/>
      <c r="S26" s="42">
        <f t="shared" si="3"/>
        <v>103.5</v>
      </c>
      <c r="T26" s="36">
        <v>243</v>
      </c>
      <c r="U26" s="43" t="s">
        <v>31</v>
      </c>
    </row>
    <row r="27" spans="1:21" s="25" customFormat="1" ht="29.25" hidden="1" customHeight="1" x14ac:dyDescent="0.15">
      <c r="A27" s="16">
        <v>42750</v>
      </c>
      <c r="B27" s="17">
        <v>591985</v>
      </c>
      <c r="C27" s="17">
        <v>673</v>
      </c>
      <c r="D27" s="18">
        <f t="shared" si="0"/>
        <v>1.14E-3</v>
      </c>
      <c r="E27" s="18"/>
      <c r="F27" s="17">
        <v>509641</v>
      </c>
      <c r="G27" s="17">
        <v>603</v>
      </c>
      <c r="H27" s="17"/>
      <c r="I27" s="17">
        <v>46</v>
      </c>
      <c r="J27" s="17">
        <f t="shared" si="1"/>
        <v>649</v>
      </c>
      <c r="K27" s="18">
        <f t="shared" si="2"/>
        <v>1.2700000000000001E-3</v>
      </c>
      <c r="L27" s="20"/>
      <c r="M27" s="21">
        <v>35</v>
      </c>
      <c r="N27" s="21">
        <v>216</v>
      </c>
      <c r="O27" s="21">
        <v>145</v>
      </c>
      <c r="P27" s="22"/>
      <c r="Q27" s="21"/>
      <c r="R27" s="21"/>
      <c r="S27" s="23">
        <f t="shared" si="3"/>
        <v>396</v>
      </c>
      <c r="T27" s="17">
        <v>296</v>
      </c>
      <c r="U27" s="24" t="s">
        <v>32</v>
      </c>
    </row>
    <row r="28" spans="1:21" s="25" customFormat="1" ht="29.25" hidden="1" customHeight="1" x14ac:dyDescent="0.15">
      <c r="A28" s="16">
        <v>42781</v>
      </c>
      <c r="B28" s="17">
        <v>495119</v>
      </c>
      <c r="C28" s="17">
        <v>525</v>
      </c>
      <c r="D28" s="18">
        <f t="shared" si="0"/>
        <v>1.06E-3</v>
      </c>
      <c r="E28" s="18"/>
      <c r="F28" s="17">
        <v>465635</v>
      </c>
      <c r="G28" s="17">
        <v>486</v>
      </c>
      <c r="H28" s="17"/>
      <c r="I28" s="17">
        <v>49</v>
      </c>
      <c r="J28" s="17">
        <f t="shared" si="1"/>
        <v>535</v>
      </c>
      <c r="K28" s="18">
        <f t="shared" si="2"/>
        <v>1.15E-3</v>
      </c>
      <c r="L28" s="20">
        <v>1</v>
      </c>
      <c r="M28" s="21">
        <v>3.5</v>
      </c>
      <c r="N28" s="21">
        <v>269.5</v>
      </c>
      <c r="O28" s="21">
        <v>26</v>
      </c>
      <c r="P28" s="21">
        <v>0.5</v>
      </c>
      <c r="Q28" s="21"/>
      <c r="R28" s="21"/>
      <c r="S28" s="27">
        <f t="shared" si="3"/>
        <v>300.5</v>
      </c>
      <c r="T28" s="47">
        <v>247.5</v>
      </c>
      <c r="U28" s="24" t="s">
        <v>33</v>
      </c>
    </row>
    <row r="29" spans="1:21" s="25" customFormat="1" ht="29.25" hidden="1" customHeight="1" x14ac:dyDescent="0.15">
      <c r="A29" s="16">
        <v>42809</v>
      </c>
      <c r="B29" s="17">
        <v>450214</v>
      </c>
      <c r="C29" s="17">
        <v>245</v>
      </c>
      <c r="D29" s="18">
        <f t="shared" si="0"/>
        <v>5.4000000000000001E-4</v>
      </c>
      <c r="E29" s="18"/>
      <c r="F29" s="17">
        <v>429754</v>
      </c>
      <c r="G29" s="17">
        <v>92</v>
      </c>
      <c r="H29" s="17"/>
      <c r="I29" s="17">
        <v>51</v>
      </c>
      <c r="J29" s="17">
        <f t="shared" si="1"/>
        <v>143</v>
      </c>
      <c r="K29" s="18">
        <f t="shared" si="2"/>
        <v>3.3E-4</v>
      </c>
      <c r="L29" s="20"/>
      <c r="M29" s="21">
        <v>32</v>
      </c>
      <c r="N29" s="21">
        <v>17.5</v>
      </c>
      <c r="O29" s="21">
        <v>10</v>
      </c>
      <c r="P29" s="21"/>
      <c r="Q29" s="21">
        <v>0.5</v>
      </c>
      <c r="R29" s="21"/>
      <c r="S29" s="27">
        <f t="shared" si="3"/>
        <v>60</v>
      </c>
      <c r="T29" s="47">
        <v>204</v>
      </c>
      <c r="U29" s="24" t="s">
        <v>43</v>
      </c>
    </row>
    <row r="30" spans="1:21" s="25" customFormat="1" ht="29.25" hidden="1" customHeight="1" x14ac:dyDescent="0.15">
      <c r="A30" s="16">
        <v>42840</v>
      </c>
      <c r="B30" s="17">
        <v>615921</v>
      </c>
      <c r="C30" s="17">
        <v>792</v>
      </c>
      <c r="D30" s="18">
        <f t="shared" si="0"/>
        <v>1.2899999999999999E-3</v>
      </c>
      <c r="E30" s="18"/>
      <c r="F30" s="17">
        <v>551133</v>
      </c>
      <c r="G30" s="17">
        <v>197</v>
      </c>
      <c r="H30" s="17"/>
      <c r="I30" s="17">
        <v>52</v>
      </c>
      <c r="J30" s="17">
        <f t="shared" si="1"/>
        <v>249</v>
      </c>
      <c r="K30" s="18">
        <f t="shared" si="2"/>
        <v>4.4999999999999999E-4</v>
      </c>
      <c r="L30" s="20"/>
      <c r="M30" s="21">
        <v>217</v>
      </c>
      <c r="N30" s="21">
        <v>240.5</v>
      </c>
      <c r="O30" s="21">
        <v>43.5</v>
      </c>
      <c r="P30" s="21"/>
      <c r="Q30" s="21"/>
      <c r="R30" s="21"/>
      <c r="S30" s="27">
        <f t="shared" si="3"/>
        <v>501</v>
      </c>
      <c r="T30" s="47">
        <v>308</v>
      </c>
      <c r="U30" s="24" t="s">
        <v>34</v>
      </c>
    </row>
    <row r="31" spans="1:21" s="25" customFormat="1" ht="57" hidden="1" customHeight="1" x14ac:dyDescent="0.15">
      <c r="A31" s="16">
        <v>42870</v>
      </c>
      <c r="B31" s="17">
        <v>836818</v>
      </c>
      <c r="C31" s="17">
        <v>725</v>
      </c>
      <c r="D31" s="18">
        <f t="shared" si="0"/>
        <v>8.7000000000000001E-4</v>
      </c>
      <c r="E31" s="18"/>
      <c r="F31" s="17">
        <v>513184</v>
      </c>
      <c r="G31" s="17">
        <v>2116</v>
      </c>
      <c r="H31" s="17"/>
      <c r="I31" s="17">
        <v>38</v>
      </c>
      <c r="J31" s="17">
        <f t="shared" si="1"/>
        <v>2154</v>
      </c>
      <c r="K31" s="18">
        <f t="shared" si="2"/>
        <v>4.1999999999999997E-3</v>
      </c>
      <c r="L31" s="20"/>
      <c r="M31" s="21">
        <v>442</v>
      </c>
      <c r="N31" s="21">
        <v>15</v>
      </c>
      <c r="O31" s="21">
        <v>13.5</v>
      </c>
      <c r="P31" s="21"/>
      <c r="Q31" s="21">
        <v>0.5</v>
      </c>
      <c r="R31" s="21"/>
      <c r="S31" s="27">
        <f t="shared" si="3"/>
        <v>471</v>
      </c>
      <c r="T31" s="47">
        <v>418</v>
      </c>
      <c r="U31" s="24" t="s">
        <v>46</v>
      </c>
    </row>
    <row r="32" spans="1:21" s="25" customFormat="1" ht="57" hidden="1" customHeight="1" x14ac:dyDescent="0.15">
      <c r="A32" s="16">
        <v>42901</v>
      </c>
      <c r="B32" s="17">
        <v>848182</v>
      </c>
      <c r="C32" s="17">
        <v>884</v>
      </c>
      <c r="D32" s="18">
        <f t="shared" si="0"/>
        <v>1.0399999999999999E-3</v>
      </c>
      <c r="E32" s="18"/>
      <c r="F32" s="17">
        <v>531801</v>
      </c>
      <c r="G32" s="17">
        <v>1467</v>
      </c>
      <c r="H32" s="17"/>
      <c r="I32" s="17">
        <v>62</v>
      </c>
      <c r="J32" s="17">
        <f t="shared" si="1"/>
        <v>1529</v>
      </c>
      <c r="K32" s="18">
        <f t="shared" si="2"/>
        <v>2.8800000000000002E-3</v>
      </c>
      <c r="L32" s="20"/>
      <c r="M32" s="21">
        <v>538</v>
      </c>
      <c r="N32" s="21">
        <v>29</v>
      </c>
      <c r="O32" s="21">
        <v>9</v>
      </c>
      <c r="P32" s="21"/>
      <c r="Q32" s="21">
        <v>0.5</v>
      </c>
      <c r="R32" s="21"/>
      <c r="S32" s="27">
        <f t="shared" si="3"/>
        <v>576.5</v>
      </c>
      <c r="T32" s="47">
        <v>424</v>
      </c>
      <c r="U32" s="24" t="s">
        <v>35</v>
      </c>
    </row>
    <row r="33" spans="1:21" s="25" customFormat="1" ht="57" hidden="1" customHeight="1" x14ac:dyDescent="0.15">
      <c r="A33" s="16">
        <v>42931</v>
      </c>
      <c r="B33" s="17">
        <v>1121942</v>
      </c>
      <c r="C33" s="17">
        <f>1604-859</f>
        <v>745</v>
      </c>
      <c r="D33" s="18">
        <f t="shared" si="0"/>
        <v>6.6E-4</v>
      </c>
      <c r="E33" s="18"/>
      <c r="F33" s="17">
        <v>694936</v>
      </c>
      <c r="G33" s="17">
        <f>549-23</f>
        <v>526</v>
      </c>
      <c r="H33" s="17"/>
      <c r="I33" s="17">
        <v>77</v>
      </c>
      <c r="J33" s="17">
        <f t="shared" si="1"/>
        <v>603</v>
      </c>
      <c r="K33" s="18">
        <f t="shared" si="2"/>
        <v>8.7000000000000001E-4</v>
      </c>
      <c r="L33" s="26">
        <v>4.5</v>
      </c>
      <c r="M33" s="21">
        <v>0</v>
      </c>
      <c r="N33" s="21">
        <v>272.5</v>
      </c>
      <c r="O33" s="21">
        <v>46</v>
      </c>
      <c r="P33" s="21">
        <v>3.5</v>
      </c>
      <c r="Q33" s="21"/>
      <c r="R33" s="21"/>
      <c r="S33" s="27">
        <f t="shared" si="3"/>
        <v>326.5</v>
      </c>
      <c r="T33" s="47">
        <v>561</v>
      </c>
      <c r="U33" s="24" t="s">
        <v>36</v>
      </c>
    </row>
    <row r="34" spans="1:21" s="25" customFormat="1" ht="57" hidden="1" customHeight="1" x14ac:dyDescent="0.15">
      <c r="A34" s="16">
        <v>42962</v>
      </c>
      <c r="B34" s="17">
        <v>1211472</v>
      </c>
      <c r="C34" s="17">
        <f>1167-832</f>
        <v>335</v>
      </c>
      <c r="D34" s="18">
        <f t="shared" si="0"/>
        <v>2.7999999999999998E-4</v>
      </c>
      <c r="E34" s="18"/>
      <c r="F34" s="17">
        <v>744015</v>
      </c>
      <c r="G34" s="17">
        <f>677-34</f>
        <v>643</v>
      </c>
      <c r="H34" s="17"/>
      <c r="I34" s="17">
        <v>87</v>
      </c>
      <c r="J34" s="17">
        <f t="shared" si="1"/>
        <v>730</v>
      </c>
      <c r="K34" s="18">
        <f t="shared" si="2"/>
        <v>9.7999999999999997E-4</v>
      </c>
      <c r="L34" s="26">
        <v>7</v>
      </c>
      <c r="M34" s="21"/>
      <c r="N34" s="21">
        <v>31</v>
      </c>
      <c r="O34" s="21">
        <v>44</v>
      </c>
      <c r="P34" s="21"/>
      <c r="Q34" s="21">
        <v>0.5</v>
      </c>
      <c r="R34" s="21"/>
      <c r="S34" s="50">
        <f t="shared" si="3"/>
        <v>82.5</v>
      </c>
      <c r="T34" s="47">
        <v>605</v>
      </c>
      <c r="U34" s="24" t="s">
        <v>37</v>
      </c>
    </row>
    <row r="35" spans="1:21" s="33" customFormat="1" ht="57" hidden="1" customHeight="1" x14ac:dyDescent="0.15">
      <c r="A35" s="29">
        <v>42993</v>
      </c>
      <c r="B35" s="30">
        <v>919673</v>
      </c>
      <c r="C35" s="30">
        <v>588</v>
      </c>
      <c r="D35" s="31">
        <f t="shared" si="0"/>
        <v>6.4000000000000005E-4</v>
      </c>
      <c r="E35" s="51">
        <v>157</v>
      </c>
      <c r="F35" s="30">
        <v>584532</v>
      </c>
      <c r="G35" s="30">
        <v>787</v>
      </c>
      <c r="H35" s="30"/>
      <c r="I35" s="30">
        <v>88</v>
      </c>
      <c r="J35" s="30">
        <f t="shared" si="1"/>
        <v>875</v>
      </c>
      <c r="K35" s="31">
        <f t="shared" si="2"/>
        <v>1.5E-3</v>
      </c>
      <c r="L35" s="48">
        <v>24</v>
      </c>
      <c r="M35" s="32">
        <v>258</v>
      </c>
      <c r="N35" s="32">
        <v>31.5</v>
      </c>
      <c r="O35" s="32">
        <v>11</v>
      </c>
      <c r="P35" s="32"/>
      <c r="Q35" s="32">
        <v>1</v>
      </c>
      <c r="R35" s="32"/>
      <c r="S35" s="49">
        <f t="shared" si="3"/>
        <v>325.5</v>
      </c>
      <c r="T35" s="46">
        <v>460</v>
      </c>
      <c r="U35" s="45" t="s">
        <v>38</v>
      </c>
    </row>
    <row r="36" spans="1:21" s="25" customFormat="1" ht="57" hidden="1" customHeight="1" x14ac:dyDescent="0.15">
      <c r="A36" s="16">
        <v>43023</v>
      </c>
      <c r="B36" s="17">
        <v>828800</v>
      </c>
      <c r="C36" s="17">
        <f>579+572</f>
        <v>1151</v>
      </c>
      <c r="D36" s="18">
        <f t="shared" si="0"/>
        <v>1.39E-3</v>
      </c>
      <c r="E36" s="52"/>
      <c r="F36" s="17">
        <v>527211</v>
      </c>
      <c r="G36" s="17">
        <f>415-16</f>
        <v>399</v>
      </c>
      <c r="H36" s="17"/>
      <c r="I36" s="17">
        <v>55</v>
      </c>
      <c r="J36" s="17">
        <f t="shared" si="1"/>
        <v>454</v>
      </c>
      <c r="K36" s="18">
        <f t="shared" si="2"/>
        <v>8.5999999999999998E-4</v>
      </c>
      <c r="L36" s="26"/>
      <c r="M36" s="21">
        <v>161</v>
      </c>
      <c r="N36" s="21">
        <v>29.5</v>
      </c>
      <c r="O36" s="21">
        <v>55.5</v>
      </c>
      <c r="P36" s="21"/>
      <c r="Q36" s="21">
        <v>1.5</v>
      </c>
      <c r="R36" s="21"/>
      <c r="S36" s="50">
        <f t="shared" si="3"/>
        <v>247.5</v>
      </c>
      <c r="T36" s="47">
        <v>415</v>
      </c>
      <c r="U36" s="24" t="s">
        <v>39</v>
      </c>
    </row>
    <row r="37" spans="1:21" s="25" customFormat="1" ht="57" hidden="1" customHeight="1" x14ac:dyDescent="0.15">
      <c r="A37" s="16">
        <v>43054</v>
      </c>
      <c r="B37" s="17">
        <v>814094</v>
      </c>
      <c r="C37" s="17">
        <v>505</v>
      </c>
      <c r="D37" s="18">
        <f t="shared" si="0"/>
        <v>6.2E-4</v>
      </c>
      <c r="E37" s="52"/>
      <c r="F37" s="17">
        <v>492954</v>
      </c>
      <c r="G37" s="17">
        <v>191</v>
      </c>
      <c r="H37" s="17"/>
      <c r="I37" s="17">
        <v>53</v>
      </c>
      <c r="J37" s="17">
        <f t="shared" si="1"/>
        <v>244</v>
      </c>
      <c r="K37" s="18">
        <f t="shared" si="2"/>
        <v>4.8999999999999998E-4</v>
      </c>
      <c r="L37" s="26"/>
      <c r="M37" s="21">
        <v>96</v>
      </c>
      <c r="N37" s="21">
        <v>22</v>
      </c>
      <c r="O37" s="21">
        <v>135</v>
      </c>
      <c r="P37" s="21"/>
      <c r="Q37" s="21">
        <v>2</v>
      </c>
      <c r="R37" s="21"/>
      <c r="S37" s="50">
        <f t="shared" si="3"/>
        <v>255</v>
      </c>
      <c r="T37" s="47">
        <v>407</v>
      </c>
      <c r="U37" s="24" t="s">
        <v>40</v>
      </c>
    </row>
    <row r="38" spans="1:21" s="25" customFormat="1" ht="57" hidden="1" customHeight="1" x14ac:dyDescent="0.15">
      <c r="A38" s="16">
        <v>43084</v>
      </c>
      <c r="B38" s="17">
        <v>680209</v>
      </c>
      <c r="C38" s="17">
        <v>253</v>
      </c>
      <c r="D38" s="18">
        <f t="shared" si="0"/>
        <v>3.6999999999999999E-4</v>
      </c>
      <c r="E38" s="52"/>
      <c r="F38" s="17">
        <v>431979</v>
      </c>
      <c r="G38" s="17">
        <f>383-24</f>
        <v>359</v>
      </c>
      <c r="H38" s="17"/>
      <c r="I38" s="17">
        <v>41</v>
      </c>
      <c r="J38" s="17">
        <f t="shared" si="1"/>
        <v>400</v>
      </c>
      <c r="K38" s="18">
        <f t="shared" si="2"/>
        <v>9.3000000000000005E-4</v>
      </c>
      <c r="L38" s="26">
        <v>0.5</v>
      </c>
      <c r="M38" s="21">
        <v>10</v>
      </c>
      <c r="N38" s="21">
        <v>17</v>
      </c>
      <c r="O38" s="21">
        <v>50</v>
      </c>
      <c r="P38" s="21"/>
      <c r="Q38" s="21"/>
      <c r="R38" s="21"/>
      <c r="S38" s="50">
        <f t="shared" si="3"/>
        <v>77.5</v>
      </c>
      <c r="T38" s="47">
        <v>340</v>
      </c>
      <c r="U38" s="24" t="s">
        <v>53</v>
      </c>
    </row>
    <row r="39" spans="1:21" s="25" customFormat="1" ht="57" hidden="1" customHeight="1" x14ac:dyDescent="0.15">
      <c r="A39" s="16">
        <v>43115</v>
      </c>
      <c r="B39" s="17">
        <v>663064</v>
      </c>
      <c r="C39" s="17">
        <v>179</v>
      </c>
      <c r="D39" s="18">
        <f t="shared" si="0"/>
        <v>2.7E-4</v>
      </c>
      <c r="E39" s="52"/>
      <c r="F39" s="17">
        <v>418025</v>
      </c>
      <c r="G39" s="17">
        <f>351-13</f>
        <v>338</v>
      </c>
      <c r="H39" s="17"/>
      <c r="I39" s="17">
        <v>40</v>
      </c>
      <c r="J39" s="17">
        <f t="shared" si="1"/>
        <v>378</v>
      </c>
      <c r="K39" s="18">
        <f t="shared" si="2"/>
        <v>8.9999999999999998E-4</v>
      </c>
      <c r="L39" s="26"/>
      <c r="M39" s="21"/>
      <c r="N39" s="21">
        <v>22</v>
      </c>
      <c r="O39" s="21">
        <v>1</v>
      </c>
      <c r="P39" s="21"/>
      <c r="Q39" s="21"/>
      <c r="R39" s="21"/>
      <c r="S39" s="50">
        <f t="shared" si="3"/>
        <v>23</v>
      </c>
      <c r="T39" s="47">
        <v>332</v>
      </c>
      <c r="U39" s="24" t="s">
        <v>42</v>
      </c>
    </row>
    <row r="40" spans="1:21" s="25" customFormat="1" ht="57" hidden="1" customHeight="1" x14ac:dyDescent="0.15">
      <c r="A40" s="16">
        <v>43146</v>
      </c>
      <c r="B40" s="17">
        <v>765197</v>
      </c>
      <c r="C40" s="17">
        <v>253</v>
      </c>
      <c r="D40" s="18">
        <f t="shared" si="0"/>
        <v>3.3E-4</v>
      </c>
      <c r="E40" s="52"/>
      <c r="F40" s="17">
        <v>514362</v>
      </c>
      <c r="G40" s="17">
        <v>631</v>
      </c>
      <c r="H40" s="17"/>
      <c r="I40" s="17">
        <v>55</v>
      </c>
      <c r="J40" s="17">
        <f t="shared" si="1"/>
        <v>686</v>
      </c>
      <c r="K40" s="18">
        <f t="shared" si="2"/>
        <v>1.33E-3</v>
      </c>
      <c r="L40" s="26">
        <v>2</v>
      </c>
      <c r="M40" s="21"/>
      <c r="N40" s="21">
        <v>39</v>
      </c>
      <c r="O40" s="21">
        <v>0.5</v>
      </c>
      <c r="P40" s="21">
        <v>1</v>
      </c>
      <c r="Q40" s="21">
        <v>0.5</v>
      </c>
      <c r="R40" s="21"/>
      <c r="S40" s="50">
        <f t="shared" si="3"/>
        <v>43</v>
      </c>
      <c r="T40" s="47">
        <v>383</v>
      </c>
      <c r="U40" s="24" t="s">
        <v>41</v>
      </c>
    </row>
    <row r="41" spans="1:21" s="33" customFormat="1" ht="67.5" hidden="1" x14ac:dyDescent="0.15">
      <c r="A41" s="29">
        <v>43174</v>
      </c>
      <c r="B41" s="30">
        <v>732118</v>
      </c>
      <c r="C41" s="30">
        <f>789</f>
        <v>789</v>
      </c>
      <c r="D41" s="31">
        <f t="shared" si="0"/>
        <v>1.08E-3</v>
      </c>
      <c r="E41" s="51"/>
      <c r="F41" s="30">
        <v>465694</v>
      </c>
      <c r="G41" s="30">
        <v>553</v>
      </c>
      <c r="H41" s="30"/>
      <c r="I41" s="30">
        <v>47</v>
      </c>
      <c r="J41" s="30">
        <f t="shared" si="1"/>
        <v>600</v>
      </c>
      <c r="K41" s="31">
        <f t="shared" si="2"/>
        <v>1.2899999999999999E-3</v>
      </c>
      <c r="L41" s="48">
        <v>7</v>
      </c>
      <c r="M41" s="32">
        <v>234</v>
      </c>
      <c r="N41" s="32">
        <v>199</v>
      </c>
      <c r="O41" s="32">
        <v>8</v>
      </c>
      <c r="P41" s="32"/>
      <c r="Q41" s="32"/>
      <c r="R41" s="32"/>
      <c r="S41" s="49">
        <f t="shared" si="3"/>
        <v>448</v>
      </c>
      <c r="T41" s="46">
        <v>366</v>
      </c>
      <c r="U41" s="45" t="s">
        <v>44</v>
      </c>
    </row>
    <row r="42" spans="1:21" s="33" customFormat="1" ht="57" hidden="1" customHeight="1" x14ac:dyDescent="0.15">
      <c r="A42" s="29">
        <v>43205</v>
      </c>
      <c r="B42" s="30">
        <v>937963</v>
      </c>
      <c r="C42" s="30">
        <v>423</v>
      </c>
      <c r="D42" s="31">
        <f t="shared" si="0"/>
        <v>4.4999999999999999E-4</v>
      </c>
      <c r="E42" s="51"/>
      <c r="F42" s="30">
        <v>606626</v>
      </c>
      <c r="G42" s="30">
        <f>565-7</f>
        <v>558</v>
      </c>
      <c r="H42" s="30"/>
      <c r="I42" s="30">
        <v>57</v>
      </c>
      <c r="J42" s="30">
        <f t="shared" si="1"/>
        <v>615</v>
      </c>
      <c r="K42" s="31">
        <f t="shared" si="2"/>
        <v>1.01E-3</v>
      </c>
      <c r="L42" s="48">
        <v>5</v>
      </c>
      <c r="M42" s="32"/>
      <c r="N42" s="32">
        <v>31</v>
      </c>
      <c r="O42" s="32">
        <v>37</v>
      </c>
      <c r="P42" s="32"/>
      <c r="Q42" s="32"/>
      <c r="R42" s="32"/>
      <c r="S42" s="49">
        <f t="shared" si="3"/>
        <v>73</v>
      </c>
      <c r="T42" s="46">
        <v>469</v>
      </c>
      <c r="U42" s="45" t="s">
        <v>45</v>
      </c>
    </row>
    <row r="43" spans="1:21" s="25" customFormat="1" ht="57" hidden="1" customHeight="1" x14ac:dyDescent="0.15">
      <c r="A43" s="16">
        <v>43235</v>
      </c>
      <c r="B43" s="17">
        <v>910135</v>
      </c>
      <c r="C43" s="17">
        <f>303</f>
        <v>303</v>
      </c>
      <c r="D43" s="18">
        <f t="shared" si="0"/>
        <v>3.3E-4</v>
      </c>
      <c r="E43" s="52"/>
      <c r="F43" s="17">
        <v>571771</v>
      </c>
      <c r="G43" s="17">
        <v>146</v>
      </c>
      <c r="H43" s="17"/>
      <c r="I43" s="17">
        <v>41</v>
      </c>
      <c r="J43" s="17">
        <f t="shared" si="1"/>
        <v>187</v>
      </c>
      <c r="K43" s="18">
        <f t="shared" si="2"/>
        <v>3.3E-4</v>
      </c>
      <c r="L43" s="26">
        <v>1</v>
      </c>
      <c r="M43" s="21"/>
      <c r="N43" s="21">
        <v>19</v>
      </c>
      <c r="O43" s="21">
        <v>49</v>
      </c>
      <c r="P43" s="21"/>
      <c r="Q43" s="21"/>
      <c r="R43" s="21"/>
      <c r="S43" s="50">
        <f t="shared" si="3"/>
        <v>69</v>
      </c>
      <c r="T43" s="47">
        <v>455</v>
      </c>
      <c r="U43" s="24" t="s">
        <v>56</v>
      </c>
    </row>
    <row r="44" spans="1:21" s="25" customFormat="1" ht="57" hidden="1" customHeight="1" x14ac:dyDescent="0.15">
      <c r="A44" s="16">
        <v>43266</v>
      </c>
      <c r="B44" s="17">
        <v>843425</v>
      </c>
      <c r="C44" s="17">
        <v>234</v>
      </c>
      <c r="D44" s="18">
        <f t="shared" si="0"/>
        <v>2.7999999999999998E-4</v>
      </c>
      <c r="E44" s="52"/>
      <c r="F44" s="17">
        <v>562969</v>
      </c>
      <c r="G44" s="17">
        <v>166</v>
      </c>
      <c r="H44" s="17"/>
      <c r="I44" s="17">
        <v>63</v>
      </c>
      <c r="J44" s="17">
        <f t="shared" si="1"/>
        <v>229</v>
      </c>
      <c r="K44" s="18">
        <f t="shared" si="2"/>
        <v>4.0999999999999999E-4</v>
      </c>
      <c r="L44" s="26">
        <v>8</v>
      </c>
      <c r="M44" s="21"/>
      <c r="N44" s="21">
        <v>27</v>
      </c>
      <c r="O44" s="21">
        <v>58</v>
      </c>
      <c r="P44" s="21"/>
      <c r="Q44" s="21"/>
      <c r="R44" s="21"/>
      <c r="S44" s="50">
        <f t="shared" si="3"/>
        <v>93</v>
      </c>
      <c r="T44" s="47">
        <v>422</v>
      </c>
      <c r="U44" s="24" t="s">
        <v>47</v>
      </c>
    </row>
    <row r="45" spans="1:21" s="33" customFormat="1" ht="57" hidden="1" customHeight="1" x14ac:dyDescent="0.15">
      <c r="A45" s="29">
        <v>43296</v>
      </c>
      <c r="B45" s="30">
        <v>708752</v>
      </c>
      <c r="C45" s="30">
        <v>174</v>
      </c>
      <c r="D45" s="31">
        <f t="shared" si="0"/>
        <v>2.5000000000000001E-4</v>
      </c>
      <c r="E45" s="51"/>
      <c r="F45" s="30">
        <v>561543</v>
      </c>
      <c r="G45" s="30">
        <v>59</v>
      </c>
      <c r="H45" s="30"/>
      <c r="I45" s="30">
        <v>84</v>
      </c>
      <c r="J45" s="30">
        <f t="shared" si="1"/>
        <v>143</v>
      </c>
      <c r="K45" s="31">
        <f t="shared" si="2"/>
        <v>2.5000000000000001E-4</v>
      </c>
      <c r="L45" s="48">
        <v>1</v>
      </c>
      <c r="M45" s="32"/>
      <c r="N45" s="32">
        <v>40.5</v>
      </c>
      <c r="O45" s="32">
        <v>9.5</v>
      </c>
      <c r="P45" s="32"/>
      <c r="Q45" s="32"/>
      <c r="R45" s="32"/>
      <c r="S45" s="49">
        <f t="shared" si="3"/>
        <v>51</v>
      </c>
      <c r="T45" s="46">
        <v>355</v>
      </c>
      <c r="U45" s="45" t="s">
        <v>48</v>
      </c>
    </row>
    <row r="46" spans="1:21" s="33" customFormat="1" ht="57" hidden="1" customHeight="1" x14ac:dyDescent="0.15">
      <c r="A46" s="29">
        <v>43327</v>
      </c>
      <c r="B46" s="30">
        <v>775289</v>
      </c>
      <c r="C46" s="30">
        <v>185</v>
      </c>
      <c r="D46" s="31">
        <f t="shared" si="0"/>
        <v>2.4000000000000001E-4</v>
      </c>
      <c r="E46" s="51"/>
      <c r="F46" s="30">
        <v>620923</v>
      </c>
      <c r="G46" s="30">
        <v>855</v>
      </c>
      <c r="H46" s="30"/>
      <c r="I46" s="30">
        <v>64</v>
      </c>
      <c r="J46" s="30">
        <f t="shared" si="1"/>
        <v>919</v>
      </c>
      <c r="K46" s="31">
        <f t="shared" si="2"/>
        <v>1.48E-3</v>
      </c>
      <c r="L46" s="48"/>
      <c r="M46" s="32"/>
      <c r="N46" s="32">
        <v>38</v>
      </c>
      <c r="O46" s="32">
        <v>55</v>
      </c>
      <c r="P46" s="32"/>
      <c r="Q46" s="32"/>
      <c r="R46" s="32"/>
      <c r="S46" s="49">
        <f t="shared" si="3"/>
        <v>93</v>
      </c>
      <c r="T46" s="46">
        <v>388</v>
      </c>
      <c r="U46" s="45" t="s">
        <v>49</v>
      </c>
    </row>
    <row r="47" spans="1:21" s="33" customFormat="1" ht="57" customHeight="1" x14ac:dyDescent="0.15">
      <c r="A47" s="29">
        <v>43358</v>
      </c>
      <c r="B47" s="30">
        <v>606977</v>
      </c>
      <c r="C47" s="30">
        <v>121</v>
      </c>
      <c r="D47" s="31">
        <f t="shared" si="0"/>
        <v>2.0000000000000001E-4</v>
      </c>
      <c r="E47" s="51"/>
      <c r="F47" s="30">
        <v>523504</v>
      </c>
      <c r="G47" s="30">
        <v>394</v>
      </c>
      <c r="H47" s="30"/>
      <c r="I47" s="30">
        <v>45</v>
      </c>
      <c r="J47" s="30">
        <f t="shared" si="1"/>
        <v>439</v>
      </c>
      <c r="K47" s="31">
        <f t="shared" ref="K47:K59" si="4">J47/F47</f>
        <v>8.4000000000000003E-4</v>
      </c>
      <c r="L47" s="48"/>
      <c r="M47" s="32"/>
      <c r="N47" s="32">
        <v>22</v>
      </c>
      <c r="O47" s="32"/>
      <c r="P47" s="32"/>
      <c r="Q47" s="32"/>
      <c r="R47" s="32"/>
      <c r="S47" s="49">
        <f t="shared" si="3"/>
        <v>22</v>
      </c>
      <c r="T47" s="46">
        <v>303</v>
      </c>
      <c r="U47" s="45" t="s">
        <v>50</v>
      </c>
    </row>
    <row r="48" spans="1:21" s="25" customFormat="1" ht="57" customHeight="1" x14ac:dyDescent="0.15">
      <c r="A48" s="16">
        <v>43388</v>
      </c>
      <c r="B48" s="17">
        <v>599625</v>
      </c>
      <c r="C48" s="17">
        <v>66</v>
      </c>
      <c r="D48" s="18">
        <f t="shared" ref="D48:D52" si="5">C48/B48</f>
        <v>1.1E-4</v>
      </c>
      <c r="E48" s="52"/>
      <c r="F48" s="17">
        <v>503953</v>
      </c>
      <c r="G48" s="17">
        <v>928</v>
      </c>
      <c r="H48" s="17"/>
      <c r="I48" s="17">
        <v>63</v>
      </c>
      <c r="J48" s="17">
        <f t="shared" ref="J48:J53" si="6">SUM(G48:I48)</f>
        <v>991</v>
      </c>
      <c r="K48" s="18">
        <f t="shared" si="4"/>
        <v>1.97E-3</v>
      </c>
      <c r="L48" s="26">
        <v>4</v>
      </c>
      <c r="M48" s="21"/>
      <c r="N48" s="21">
        <v>24</v>
      </c>
      <c r="O48" s="21">
        <v>1</v>
      </c>
      <c r="P48" s="21"/>
      <c r="Q48" s="21"/>
      <c r="R48" s="21"/>
      <c r="S48" s="50">
        <f t="shared" ref="S48:S53" si="7">SUM(L48:R48)</f>
        <v>29</v>
      </c>
      <c r="T48" s="47">
        <v>300</v>
      </c>
      <c r="U48" s="24" t="s">
        <v>51</v>
      </c>
    </row>
    <row r="49" spans="1:21" s="25" customFormat="1" ht="57" customHeight="1" x14ac:dyDescent="0.15">
      <c r="A49" s="16">
        <v>43419</v>
      </c>
      <c r="B49" s="17">
        <v>554021</v>
      </c>
      <c r="C49" s="17">
        <v>83</v>
      </c>
      <c r="D49" s="18">
        <f t="shared" si="5"/>
        <v>1.4999999999999999E-4</v>
      </c>
      <c r="E49" s="52"/>
      <c r="F49" s="17">
        <v>467709</v>
      </c>
      <c r="G49" s="17">
        <f>1296-246</f>
        <v>1050</v>
      </c>
      <c r="H49" s="17"/>
      <c r="I49" s="17">
        <v>63</v>
      </c>
      <c r="J49" s="17">
        <f t="shared" si="6"/>
        <v>1113</v>
      </c>
      <c r="K49" s="18">
        <f t="shared" si="4"/>
        <v>2.3800000000000002E-3</v>
      </c>
      <c r="L49" s="26">
        <v>4</v>
      </c>
      <c r="M49" s="21"/>
      <c r="N49" s="21">
        <v>27</v>
      </c>
      <c r="O49" s="21">
        <v>1</v>
      </c>
      <c r="P49" s="21"/>
      <c r="Q49" s="21"/>
      <c r="R49" s="21"/>
      <c r="S49" s="50">
        <f t="shared" si="7"/>
        <v>32</v>
      </c>
      <c r="T49" s="47">
        <v>277</v>
      </c>
      <c r="U49" s="24" t="s">
        <v>52</v>
      </c>
    </row>
    <row r="50" spans="1:21" s="25" customFormat="1" ht="57" customHeight="1" x14ac:dyDescent="0.15">
      <c r="A50" s="16">
        <v>43449</v>
      </c>
      <c r="B50" s="17">
        <v>449208</v>
      </c>
      <c r="C50" s="17">
        <f>516-465</f>
        <v>51</v>
      </c>
      <c r="D50" s="18">
        <f t="shared" si="5"/>
        <v>1.1E-4</v>
      </c>
      <c r="E50" s="52"/>
      <c r="F50" s="17">
        <v>386617</v>
      </c>
      <c r="G50" s="17">
        <v>351</v>
      </c>
      <c r="H50" s="17"/>
      <c r="I50" s="17">
        <v>50</v>
      </c>
      <c r="J50" s="17">
        <f t="shared" si="6"/>
        <v>401</v>
      </c>
      <c r="K50" s="18">
        <f t="shared" si="4"/>
        <v>1.0399999999999999E-3</v>
      </c>
      <c r="L50" s="26">
        <v>0.5</v>
      </c>
      <c r="M50" s="21"/>
      <c r="N50" s="21">
        <v>20.5</v>
      </c>
      <c r="O50" s="21">
        <v>1</v>
      </c>
      <c r="P50" s="21"/>
      <c r="Q50" s="21"/>
      <c r="R50" s="21"/>
      <c r="S50" s="50">
        <f t="shared" si="7"/>
        <v>22</v>
      </c>
      <c r="T50" s="47">
        <v>225</v>
      </c>
      <c r="U50" s="24" t="s">
        <v>54</v>
      </c>
    </row>
    <row r="51" spans="1:21" s="25" customFormat="1" ht="57" customHeight="1" x14ac:dyDescent="0.15">
      <c r="A51" s="16">
        <v>43480</v>
      </c>
      <c r="B51" s="17">
        <v>493770</v>
      </c>
      <c r="C51" s="17">
        <v>255</v>
      </c>
      <c r="D51" s="18">
        <f t="shared" si="5"/>
        <v>5.1999999999999995E-4</v>
      </c>
      <c r="E51" s="52"/>
      <c r="F51" s="17">
        <v>401201</v>
      </c>
      <c r="G51" s="17">
        <v>385</v>
      </c>
      <c r="H51" s="17"/>
      <c r="I51" s="17">
        <v>41</v>
      </c>
      <c r="J51" s="17">
        <f t="shared" si="6"/>
        <v>426</v>
      </c>
      <c r="K51" s="18">
        <f t="shared" si="4"/>
        <v>1.06E-3</v>
      </c>
      <c r="L51" s="26"/>
      <c r="M51" s="21"/>
      <c r="N51" s="21">
        <v>98</v>
      </c>
      <c r="O51" s="21"/>
      <c r="P51" s="21"/>
      <c r="Q51" s="21"/>
      <c r="R51" s="21"/>
      <c r="S51" s="50">
        <f t="shared" si="7"/>
        <v>98</v>
      </c>
      <c r="T51" s="47">
        <v>247</v>
      </c>
      <c r="U51" s="24" t="s">
        <v>55</v>
      </c>
    </row>
    <row r="52" spans="1:21" s="25" customFormat="1" ht="57" customHeight="1" x14ac:dyDescent="0.15">
      <c r="A52" s="16">
        <v>43511</v>
      </c>
      <c r="B52" s="17">
        <v>533912</v>
      </c>
      <c r="C52" s="17">
        <v>111</v>
      </c>
      <c r="D52" s="18">
        <f t="shared" si="5"/>
        <v>2.1000000000000001E-4</v>
      </c>
      <c r="E52" s="52"/>
      <c r="F52" s="17">
        <v>478976</v>
      </c>
      <c r="G52" s="17">
        <v>522</v>
      </c>
      <c r="H52" s="17"/>
      <c r="I52" s="17">
        <v>32</v>
      </c>
      <c r="J52" s="17">
        <f t="shared" si="6"/>
        <v>554</v>
      </c>
      <c r="K52" s="18">
        <f t="shared" ref="K52:K58" si="8">J52/F52</f>
        <v>1.16E-3</v>
      </c>
      <c r="L52" s="26"/>
      <c r="M52" s="21"/>
      <c r="N52" s="21">
        <v>20</v>
      </c>
      <c r="O52" s="21">
        <v>12</v>
      </c>
      <c r="P52" s="21"/>
      <c r="Q52" s="21"/>
      <c r="R52" s="21"/>
      <c r="S52" s="50">
        <f t="shared" si="7"/>
        <v>32</v>
      </c>
      <c r="T52" s="47">
        <v>267</v>
      </c>
      <c r="U52" s="24" t="s">
        <v>57</v>
      </c>
    </row>
    <row r="53" spans="1:21" s="25" customFormat="1" ht="57" customHeight="1" x14ac:dyDescent="0.15">
      <c r="A53" s="16">
        <v>43539</v>
      </c>
      <c r="B53" s="17">
        <v>469362</v>
      </c>
      <c r="C53" s="17">
        <v>98</v>
      </c>
      <c r="D53" s="18">
        <f t="shared" ref="D53:D59" si="9">C53/B53</f>
        <v>2.1000000000000001E-4</v>
      </c>
      <c r="E53" s="52"/>
      <c r="F53" s="17">
        <v>386716</v>
      </c>
      <c r="G53" s="17">
        <v>159</v>
      </c>
      <c r="H53" s="17"/>
      <c r="I53" s="17">
        <v>32</v>
      </c>
      <c r="J53" s="17">
        <f t="shared" si="6"/>
        <v>191</v>
      </c>
      <c r="K53" s="18">
        <f t="shared" si="8"/>
        <v>4.8999999999999998E-4</v>
      </c>
      <c r="L53" s="26"/>
      <c r="M53" s="21">
        <v>10</v>
      </c>
      <c r="N53" s="21">
        <v>17</v>
      </c>
      <c r="O53" s="21">
        <v>4</v>
      </c>
      <c r="P53" s="21"/>
      <c r="Q53" s="21"/>
      <c r="R53" s="21"/>
      <c r="S53" s="50">
        <f t="shared" si="7"/>
        <v>31</v>
      </c>
      <c r="T53" s="47">
        <v>235</v>
      </c>
      <c r="U53" s="24"/>
    </row>
    <row r="54" spans="1:21" s="25" customFormat="1" ht="57" customHeight="1" x14ac:dyDescent="0.15">
      <c r="A54" s="16">
        <v>43570</v>
      </c>
      <c r="B54" s="17">
        <v>624300</v>
      </c>
      <c r="C54" s="17">
        <v>204</v>
      </c>
      <c r="D54" s="18">
        <f t="shared" si="9"/>
        <v>3.3E-4</v>
      </c>
      <c r="E54" s="52"/>
      <c r="F54" s="17">
        <v>499286</v>
      </c>
      <c r="G54" s="17">
        <v>274</v>
      </c>
      <c r="H54" s="17"/>
      <c r="I54" s="17">
        <v>61</v>
      </c>
      <c r="J54" s="17">
        <f t="shared" ref="J54" si="10">SUM(G54:I54)</f>
        <v>335</v>
      </c>
      <c r="K54" s="18">
        <f t="shared" si="8"/>
        <v>6.7000000000000002E-4</v>
      </c>
      <c r="L54" s="26"/>
      <c r="M54" s="21">
        <v>46</v>
      </c>
      <c r="N54" s="21">
        <v>36</v>
      </c>
      <c r="O54" s="21">
        <v>21</v>
      </c>
      <c r="P54" s="21"/>
      <c r="Q54" s="21"/>
      <c r="R54" s="21"/>
      <c r="S54" s="50">
        <f t="shared" ref="S54:S57" si="11">SUM(L54:R54)</f>
        <v>103</v>
      </c>
      <c r="T54" s="47">
        <v>312</v>
      </c>
      <c r="U54" s="24" t="s">
        <v>58</v>
      </c>
    </row>
    <row r="55" spans="1:21" s="25" customFormat="1" ht="57" customHeight="1" x14ac:dyDescent="0.15">
      <c r="A55" s="16">
        <v>43600</v>
      </c>
      <c r="B55" s="17">
        <v>661316</v>
      </c>
      <c r="C55" s="17">
        <v>204</v>
      </c>
      <c r="D55" s="18">
        <f t="shared" si="9"/>
        <v>3.1E-4</v>
      </c>
      <c r="E55" s="52"/>
      <c r="F55" s="17">
        <v>522202</v>
      </c>
      <c r="G55" s="17">
        <v>604</v>
      </c>
      <c r="H55" s="17"/>
      <c r="I55" s="17">
        <v>47</v>
      </c>
      <c r="J55" s="17">
        <f t="shared" ref="J55:J57" si="12">SUM(G55:I55)</f>
        <v>651</v>
      </c>
      <c r="K55" s="18">
        <f t="shared" si="8"/>
        <v>1.25E-3</v>
      </c>
      <c r="L55" s="26"/>
      <c r="M55" s="21">
        <v>46</v>
      </c>
      <c r="N55" s="21">
        <v>36</v>
      </c>
      <c r="O55" s="21">
        <v>21</v>
      </c>
      <c r="P55" s="21"/>
      <c r="Q55" s="21"/>
      <c r="R55" s="21"/>
      <c r="S55" s="50">
        <f t="shared" si="11"/>
        <v>103</v>
      </c>
      <c r="T55" s="47">
        <v>330</v>
      </c>
      <c r="U55" s="24" t="s">
        <v>59</v>
      </c>
    </row>
    <row r="56" spans="1:21" s="25" customFormat="1" ht="57" customHeight="1" x14ac:dyDescent="0.15">
      <c r="A56" s="16">
        <v>43631</v>
      </c>
      <c r="B56" s="17">
        <v>635150</v>
      </c>
      <c r="C56" s="17">
        <v>333</v>
      </c>
      <c r="D56" s="18">
        <f t="shared" si="9"/>
        <v>5.1999999999999995E-4</v>
      </c>
      <c r="E56" s="52"/>
      <c r="F56" s="17">
        <v>501663</v>
      </c>
      <c r="G56" s="17">
        <v>490</v>
      </c>
      <c r="H56" s="17"/>
      <c r="I56" s="17">
        <v>69</v>
      </c>
      <c r="J56" s="17">
        <f t="shared" si="12"/>
        <v>559</v>
      </c>
      <c r="K56" s="18">
        <f t="shared" si="8"/>
        <v>1.1100000000000001E-3</v>
      </c>
      <c r="L56" s="26">
        <v>1</v>
      </c>
      <c r="M56" s="21">
        <v>186</v>
      </c>
      <c r="N56" s="21">
        <v>35</v>
      </c>
      <c r="O56" s="21">
        <v>16</v>
      </c>
      <c r="P56" s="21"/>
      <c r="Q56" s="21"/>
      <c r="R56" s="21"/>
      <c r="S56" s="50">
        <f t="shared" si="11"/>
        <v>238</v>
      </c>
      <c r="T56" s="47">
        <v>318</v>
      </c>
      <c r="U56" s="24"/>
    </row>
    <row r="57" spans="1:21" s="25" customFormat="1" ht="57" customHeight="1" x14ac:dyDescent="0.15">
      <c r="A57" s="16">
        <v>43661</v>
      </c>
      <c r="B57" s="17">
        <v>777425</v>
      </c>
      <c r="C57" s="17">
        <v>371</v>
      </c>
      <c r="D57" s="18">
        <f t="shared" si="9"/>
        <v>4.8000000000000001E-4</v>
      </c>
      <c r="E57" s="52"/>
      <c r="F57" s="17">
        <v>593189</v>
      </c>
      <c r="G57" s="17">
        <v>232</v>
      </c>
      <c r="H57" s="17"/>
      <c r="I57" s="17">
        <v>72</v>
      </c>
      <c r="J57" s="17">
        <f t="shared" si="12"/>
        <v>304</v>
      </c>
      <c r="K57" s="18">
        <f t="shared" si="8"/>
        <v>5.1000000000000004E-4</v>
      </c>
      <c r="L57" s="26"/>
      <c r="M57" s="21">
        <v>173</v>
      </c>
      <c r="N57" s="21">
        <v>38</v>
      </c>
      <c r="O57" s="21">
        <v>15</v>
      </c>
      <c r="P57" s="21"/>
      <c r="Q57" s="21"/>
      <c r="R57" s="21"/>
      <c r="S57" s="50">
        <f t="shared" si="11"/>
        <v>226</v>
      </c>
      <c r="T57" s="47">
        <v>388</v>
      </c>
      <c r="U57" s="24"/>
    </row>
    <row r="58" spans="1:21" s="25" customFormat="1" ht="57" customHeight="1" x14ac:dyDescent="0.15">
      <c r="A58" s="16">
        <v>43692</v>
      </c>
      <c r="B58" s="17">
        <v>904956</v>
      </c>
      <c r="C58" s="17">
        <v>394</v>
      </c>
      <c r="D58" s="18">
        <f t="shared" ref="D58" si="13">C58/B58</f>
        <v>4.4000000000000002E-4</v>
      </c>
      <c r="E58" s="52"/>
      <c r="F58" s="17">
        <v>693203</v>
      </c>
      <c r="G58" s="17">
        <v>325</v>
      </c>
      <c r="H58" s="17"/>
      <c r="I58" s="17">
        <v>89</v>
      </c>
      <c r="J58" s="17">
        <f t="shared" ref="J58" si="14">SUM(G58:I58)</f>
        <v>414</v>
      </c>
      <c r="K58" s="18">
        <f t="shared" si="8"/>
        <v>5.9999999999999995E-4</v>
      </c>
      <c r="L58" s="26"/>
      <c r="M58" s="21">
        <v>154</v>
      </c>
      <c r="N58" s="21">
        <v>47</v>
      </c>
      <c r="O58" s="21">
        <v>60</v>
      </c>
      <c r="P58" s="21"/>
      <c r="Q58" s="21"/>
      <c r="R58" s="21"/>
      <c r="S58" s="50">
        <f t="shared" ref="S58" si="15">SUM(L58:R58)</f>
        <v>261</v>
      </c>
      <c r="T58" s="47">
        <v>453</v>
      </c>
      <c r="U58" s="24"/>
    </row>
    <row r="59" spans="1:21" s="33" customFormat="1" ht="57" customHeight="1" x14ac:dyDescent="0.15">
      <c r="A59" s="29">
        <v>43723</v>
      </c>
      <c r="B59" s="30">
        <v>639774</v>
      </c>
      <c r="C59" s="30">
        <v>443</v>
      </c>
      <c r="D59" s="31">
        <f t="shared" si="9"/>
        <v>6.8999999999999997E-4</v>
      </c>
      <c r="E59" s="51"/>
      <c r="F59" s="30">
        <v>509439</v>
      </c>
      <c r="G59" s="30">
        <v>873</v>
      </c>
      <c r="H59" s="30"/>
      <c r="I59" s="30">
        <v>55</v>
      </c>
      <c r="J59" s="30">
        <f t="shared" si="1"/>
        <v>928</v>
      </c>
      <c r="K59" s="31">
        <f t="shared" si="4"/>
        <v>1.82E-3</v>
      </c>
      <c r="L59" s="48"/>
      <c r="M59" s="32">
        <v>163</v>
      </c>
      <c r="N59" s="32">
        <v>24.5</v>
      </c>
      <c r="O59" s="32">
        <v>8.5</v>
      </c>
      <c r="P59" s="32"/>
      <c r="Q59" s="32"/>
      <c r="R59" s="32"/>
      <c r="S59" s="49">
        <f t="shared" si="3"/>
        <v>196</v>
      </c>
      <c r="T59" s="46">
        <v>320</v>
      </c>
      <c r="U59" s="45"/>
    </row>
    <row r="61" spans="1:21" x14ac:dyDescent="0.15">
      <c r="C61">
        <f>C59-C58</f>
        <v>49</v>
      </c>
      <c r="D61" s="28">
        <f>D59-D58</f>
        <v>2.5000000000000001E-4</v>
      </c>
      <c r="E61" s="28"/>
      <c r="I61">
        <f>I59-I58</f>
        <v>-34</v>
      </c>
      <c r="J61">
        <f>J59-J58</f>
        <v>514</v>
      </c>
      <c r="K61" s="28">
        <f>K59-K58</f>
        <v>1.2199999999999999E-3</v>
      </c>
    </row>
    <row r="63" spans="1:21" x14ac:dyDescent="0.15">
      <c r="C63">
        <f>C59-C47</f>
        <v>322</v>
      </c>
      <c r="D63" s="3">
        <f>D59-D47</f>
        <v>4.8999999999999998E-4</v>
      </c>
      <c r="J63">
        <f>J59-J47</f>
        <v>489</v>
      </c>
      <c r="K63" s="3">
        <f>K59-K47</f>
        <v>9.7999999999999997E-4</v>
      </c>
    </row>
  </sheetData>
  <mergeCells count="15">
    <mergeCell ref="A1:U1"/>
    <mergeCell ref="A2:A4"/>
    <mergeCell ref="B2:B4"/>
    <mergeCell ref="C2:C4"/>
    <mergeCell ref="D2:D4"/>
    <mergeCell ref="E2:E4"/>
    <mergeCell ref="F2:F4"/>
    <mergeCell ref="G2:J2"/>
    <mergeCell ref="K2:K4"/>
    <mergeCell ref="L2:S3"/>
    <mergeCell ref="T2:T4"/>
    <mergeCell ref="U2:U4"/>
    <mergeCell ref="G3:H3"/>
    <mergeCell ref="I3:I4"/>
    <mergeCell ref="J3:J4"/>
  </mergeCells>
  <phoneticPr fontId="2" type="noConversion"/>
  <printOptions horizontalCentered="1" verticalCentered="1"/>
  <pageMargins left="0.70866141732283472" right="0.43307086614173229" top="1.2204724409448819" bottom="0.74803149606299213" header="0.31496062992125984" footer="0.31496062992125984"/>
  <pageSetup paperSize="9" scale="5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A19" workbookViewId="0">
      <selection activeCell="M28" sqref="M28"/>
    </sheetView>
  </sheetViews>
  <sheetFormatPr defaultRowHeight="13.5" x14ac:dyDescent="0.15"/>
  <cols>
    <col min="1" max="1" width="10.25" bestFit="1" customWidth="1"/>
  </cols>
  <sheetData>
    <row r="1" spans="1:21" s="25" customFormat="1" ht="57" customHeight="1" x14ac:dyDescent="0.15">
      <c r="A1" s="16">
        <v>43115</v>
      </c>
      <c r="B1" s="17">
        <v>663064</v>
      </c>
      <c r="C1" s="17">
        <v>179</v>
      </c>
      <c r="D1" s="18">
        <f t="shared" ref="D1:D10" si="0">C1/B1</f>
        <v>2.7E-4</v>
      </c>
      <c r="E1" s="52"/>
      <c r="F1" s="17">
        <v>418025</v>
      </c>
      <c r="G1" s="17">
        <f>351-13</f>
        <v>338</v>
      </c>
      <c r="H1" s="17"/>
      <c r="I1" s="17">
        <v>40</v>
      </c>
      <c r="J1" s="17">
        <f t="shared" ref="J1:J5" si="1">SUM(G1:I1)</f>
        <v>378</v>
      </c>
      <c r="K1" s="18">
        <f t="shared" ref="K1:K10" si="2">J1/F1</f>
        <v>8.9999999999999998E-4</v>
      </c>
      <c r="L1" s="26"/>
      <c r="M1" s="21"/>
      <c r="N1" s="21">
        <v>22</v>
      </c>
      <c r="O1" s="21">
        <v>1</v>
      </c>
      <c r="P1" s="21"/>
      <c r="Q1" s="21"/>
      <c r="R1" s="21"/>
      <c r="S1" s="50">
        <f t="shared" ref="S1:S5" si="3">SUM(L1:R1)</f>
        <v>23</v>
      </c>
      <c r="T1" s="47">
        <v>332</v>
      </c>
      <c r="U1" s="24" t="s">
        <v>42</v>
      </c>
    </row>
    <row r="2" spans="1:21" s="25" customFormat="1" ht="57" customHeight="1" x14ac:dyDescent="0.15">
      <c r="A2" s="16">
        <v>43146</v>
      </c>
      <c r="B2" s="17">
        <v>765197</v>
      </c>
      <c r="C2" s="17">
        <v>253</v>
      </c>
      <c r="D2" s="18">
        <f t="shared" si="0"/>
        <v>3.3E-4</v>
      </c>
      <c r="E2" s="52"/>
      <c r="F2" s="17">
        <v>514362</v>
      </c>
      <c r="G2" s="17">
        <v>631</v>
      </c>
      <c r="H2" s="17"/>
      <c r="I2" s="17">
        <v>55</v>
      </c>
      <c r="J2" s="17">
        <f t="shared" si="1"/>
        <v>686</v>
      </c>
      <c r="K2" s="18">
        <f t="shared" si="2"/>
        <v>1.33E-3</v>
      </c>
      <c r="L2" s="26">
        <v>2</v>
      </c>
      <c r="M2" s="21"/>
      <c r="N2" s="21">
        <v>39</v>
      </c>
      <c r="O2" s="21">
        <v>0.5</v>
      </c>
      <c r="P2" s="21">
        <v>1</v>
      </c>
      <c r="Q2" s="21">
        <v>0.5</v>
      </c>
      <c r="R2" s="21"/>
      <c r="S2" s="50">
        <f t="shared" si="3"/>
        <v>43</v>
      </c>
      <c r="T2" s="47">
        <v>383</v>
      </c>
      <c r="U2" s="24" t="s">
        <v>41</v>
      </c>
    </row>
    <row r="3" spans="1:21" s="33" customFormat="1" ht="55.5" customHeight="1" x14ac:dyDescent="0.15">
      <c r="A3" s="29">
        <v>43174</v>
      </c>
      <c r="B3" s="30">
        <v>732118</v>
      </c>
      <c r="C3" s="30">
        <f>789</f>
        <v>789</v>
      </c>
      <c r="D3" s="31">
        <f>C3/B3</f>
        <v>1.08E-3</v>
      </c>
      <c r="E3" s="51"/>
      <c r="F3" s="30">
        <v>465694</v>
      </c>
      <c r="G3" s="30">
        <v>553</v>
      </c>
      <c r="H3" s="30"/>
      <c r="I3" s="30">
        <v>47</v>
      </c>
      <c r="J3" s="30">
        <f>SUM(G3:I3)</f>
        <v>600</v>
      </c>
      <c r="K3" s="31">
        <f>J3/F3</f>
        <v>1.2899999999999999E-3</v>
      </c>
      <c r="L3" s="48">
        <v>7</v>
      </c>
      <c r="M3" s="32">
        <v>234</v>
      </c>
      <c r="N3" s="32">
        <v>199</v>
      </c>
      <c r="O3" s="32">
        <v>8</v>
      </c>
      <c r="P3" s="32"/>
      <c r="Q3" s="32"/>
      <c r="R3" s="32"/>
      <c r="S3" s="49">
        <f>SUM(L3:R3)</f>
        <v>448</v>
      </c>
      <c r="T3" s="46">
        <v>366</v>
      </c>
      <c r="U3" s="45" t="s">
        <v>44</v>
      </c>
    </row>
    <row r="4" spans="1:21" s="25" customFormat="1" ht="57" customHeight="1" x14ac:dyDescent="0.15">
      <c r="A4" s="16">
        <v>43205</v>
      </c>
      <c r="B4" s="17">
        <v>937963</v>
      </c>
      <c r="C4" s="17">
        <v>423</v>
      </c>
      <c r="D4" s="18">
        <f t="shared" si="0"/>
        <v>4.4999999999999999E-4</v>
      </c>
      <c r="E4" s="52"/>
      <c r="F4" s="17">
        <v>606626</v>
      </c>
      <c r="G4" s="17">
        <f>565-7</f>
        <v>558</v>
      </c>
      <c r="H4" s="17"/>
      <c r="I4" s="17">
        <v>57</v>
      </c>
      <c r="J4" s="17">
        <f t="shared" si="1"/>
        <v>615</v>
      </c>
      <c r="K4" s="18">
        <f t="shared" si="2"/>
        <v>1.01E-3</v>
      </c>
      <c r="L4" s="26">
        <v>5</v>
      </c>
      <c r="M4" s="21"/>
      <c r="N4" s="21">
        <v>31</v>
      </c>
      <c r="O4" s="21">
        <v>37</v>
      </c>
      <c r="P4" s="21"/>
      <c r="Q4" s="21"/>
      <c r="R4" s="21"/>
      <c r="S4" s="50">
        <f t="shared" si="3"/>
        <v>73</v>
      </c>
      <c r="T4" s="47">
        <v>469</v>
      </c>
      <c r="U4" s="24" t="s">
        <v>45</v>
      </c>
    </row>
    <row r="5" spans="1:21" s="25" customFormat="1" ht="57" customHeight="1" x14ac:dyDescent="0.15">
      <c r="A5" s="16">
        <v>43235</v>
      </c>
      <c r="B5" s="17">
        <v>910135</v>
      </c>
      <c r="C5" s="17">
        <f>303</f>
        <v>303</v>
      </c>
      <c r="D5" s="18">
        <f t="shared" si="0"/>
        <v>3.3E-4</v>
      </c>
      <c r="E5" s="52"/>
      <c r="F5" s="17">
        <v>571771</v>
      </c>
      <c r="G5" s="17">
        <v>146</v>
      </c>
      <c r="H5" s="17"/>
      <c r="I5" s="17">
        <v>41</v>
      </c>
      <c r="J5" s="17">
        <f t="shared" si="1"/>
        <v>187</v>
      </c>
      <c r="K5" s="18">
        <f t="shared" si="2"/>
        <v>3.3E-4</v>
      </c>
      <c r="L5" s="26">
        <v>1</v>
      </c>
      <c r="M5" s="21"/>
      <c r="N5" s="21">
        <v>19</v>
      </c>
      <c r="O5" s="21">
        <v>49</v>
      </c>
      <c r="P5" s="21"/>
      <c r="Q5" s="21"/>
      <c r="R5" s="21"/>
      <c r="S5" s="50">
        <f t="shared" si="3"/>
        <v>69</v>
      </c>
      <c r="T5" s="47">
        <v>455</v>
      </c>
      <c r="U5" s="24" t="s">
        <v>56</v>
      </c>
    </row>
    <row r="6" spans="1:21" s="33" customFormat="1" ht="57" customHeight="1" x14ac:dyDescent="0.15">
      <c r="A6" s="29">
        <v>43266</v>
      </c>
      <c r="B6" s="30">
        <v>843425</v>
      </c>
      <c r="C6" s="30">
        <v>234</v>
      </c>
      <c r="D6" s="31">
        <f t="shared" ref="D6:D9" si="4">C6/B6</f>
        <v>2.7999999999999998E-4</v>
      </c>
      <c r="E6" s="51"/>
      <c r="F6" s="30">
        <v>562969</v>
      </c>
      <c r="G6" s="30">
        <v>166</v>
      </c>
      <c r="H6" s="30"/>
      <c r="I6" s="30">
        <v>63</v>
      </c>
      <c r="J6" s="30">
        <f t="shared" ref="J6:J9" si="5">SUM(G6:I6)</f>
        <v>229</v>
      </c>
      <c r="K6" s="31">
        <f t="shared" ref="K6:K9" si="6">J6/F6</f>
        <v>4.0999999999999999E-4</v>
      </c>
      <c r="L6" s="48">
        <v>8</v>
      </c>
      <c r="M6" s="32"/>
      <c r="N6" s="32">
        <v>27</v>
      </c>
      <c r="O6" s="32">
        <v>58</v>
      </c>
      <c r="P6" s="32"/>
      <c r="Q6" s="32"/>
      <c r="R6" s="32"/>
      <c r="S6" s="49">
        <f t="shared" ref="S6:S9" si="7">SUM(L6:R6)</f>
        <v>93</v>
      </c>
      <c r="T6" s="46">
        <v>422</v>
      </c>
      <c r="U6" s="45" t="s">
        <v>47</v>
      </c>
    </row>
    <row r="7" spans="1:21" s="33" customFormat="1" ht="57" customHeight="1" x14ac:dyDescent="0.15">
      <c r="A7" s="29">
        <v>43296</v>
      </c>
      <c r="B7" s="30">
        <v>708752</v>
      </c>
      <c r="C7" s="30">
        <v>174</v>
      </c>
      <c r="D7" s="31">
        <f t="shared" si="4"/>
        <v>2.5000000000000001E-4</v>
      </c>
      <c r="E7" s="51"/>
      <c r="F7" s="30">
        <v>561543</v>
      </c>
      <c r="G7" s="30">
        <v>59</v>
      </c>
      <c r="H7" s="30"/>
      <c r="I7" s="30">
        <v>84</v>
      </c>
      <c r="J7" s="30">
        <f t="shared" si="5"/>
        <v>143</v>
      </c>
      <c r="K7" s="31">
        <f t="shared" si="6"/>
        <v>2.5000000000000001E-4</v>
      </c>
      <c r="L7" s="48">
        <v>1</v>
      </c>
      <c r="M7" s="32"/>
      <c r="N7" s="32">
        <v>40.5</v>
      </c>
      <c r="O7" s="32">
        <v>9.5</v>
      </c>
      <c r="P7" s="32"/>
      <c r="Q7" s="32"/>
      <c r="R7" s="32"/>
      <c r="S7" s="49">
        <f t="shared" si="7"/>
        <v>51</v>
      </c>
      <c r="T7" s="46">
        <v>355</v>
      </c>
      <c r="U7" s="45" t="s">
        <v>48</v>
      </c>
    </row>
    <row r="8" spans="1:21" s="33" customFormat="1" ht="57" customHeight="1" x14ac:dyDescent="0.15">
      <c r="A8" s="29">
        <v>43327</v>
      </c>
      <c r="B8" s="30">
        <v>775289</v>
      </c>
      <c r="C8" s="30">
        <v>185</v>
      </c>
      <c r="D8" s="31">
        <f t="shared" si="4"/>
        <v>2.4000000000000001E-4</v>
      </c>
      <c r="E8" s="51"/>
      <c r="F8" s="30">
        <v>620923</v>
      </c>
      <c r="G8" s="30">
        <v>855</v>
      </c>
      <c r="H8" s="30"/>
      <c r="I8" s="30">
        <v>64</v>
      </c>
      <c r="J8" s="30">
        <f t="shared" si="5"/>
        <v>919</v>
      </c>
      <c r="K8" s="31">
        <f t="shared" si="6"/>
        <v>1.48E-3</v>
      </c>
      <c r="L8" s="48"/>
      <c r="M8" s="32"/>
      <c r="N8" s="32">
        <v>38</v>
      </c>
      <c r="O8" s="32">
        <v>55</v>
      </c>
      <c r="P8" s="32"/>
      <c r="Q8" s="32"/>
      <c r="R8" s="32"/>
      <c r="S8" s="49">
        <f t="shared" si="7"/>
        <v>93</v>
      </c>
      <c r="T8" s="46">
        <v>388</v>
      </c>
      <c r="U8" s="45" t="s">
        <v>49</v>
      </c>
    </row>
    <row r="9" spans="1:21" s="33" customFormat="1" ht="57" customHeight="1" x14ac:dyDescent="0.15">
      <c r="A9" s="29">
        <v>43358</v>
      </c>
      <c r="B9" s="30">
        <v>606977</v>
      </c>
      <c r="C9" s="30">
        <v>121</v>
      </c>
      <c r="D9" s="31">
        <f t="shared" si="4"/>
        <v>2.0000000000000001E-4</v>
      </c>
      <c r="E9" s="51"/>
      <c r="F9" s="30">
        <v>523504</v>
      </c>
      <c r="G9" s="30">
        <v>394</v>
      </c>
      <c r="H9" s="30"/>
      <c r="I9" s="30">
        <v>45</v>
      </c>
      <c r="J9" s="30">
        <f t="shared" si="5"/>
        <v>439</v>
      </c>
      <c r="K9" s="31">
        <f t="shared" si="6"/>
        <v>8.4000000000000003E-4</v>
      </c>
      <c r="L9" s="48"/>
      <c r="M9" s="32"/>
      <c r="N9" s="32">
        <v>22</v>
      </c>
      <c r="O9" s="32"/>
      <c r="P9" s="32"/>
      <c r="Q9" s="32"/>
      <c r="R9" s="32"/>
      <c r="S9" s="49">
        <f t="shared" si="7"/>
        <v>22</v>
      </c>
      <c r="T9" s="46">
        <v>303</v>
      </c>
      <c r="U9" s="45" t="s">
        <v>50</v>
      </c>
    </row>
    <row r="10" spans="1:21" x14ac:dyDescent="0.15">
      <c r="B10">
        <f>SUM(B1:B9)</f>
        <v>6942920</v>
      </c>
      <c r="C10">
        <f>SUM(C1:C9)</f>
        <v>2661</v>
      </c>
      <c r="D10" s="31">
        <f t="shared" si="0"/>
        <v>3.8000000000000002E-4</v>
      </c>
      <c r="F10">
        <f>SUM(F1:F9)</f>
        <v>4845417</v>
      </c>
      <c r="G10">
        <f>SUM(G1:G9)</f>
        <v>3700</v>
      </c>
      <c r="H10">
        <f>SUM(H1:H9)</f>
        <v>0</v>
      </c>
      <c r="I10">
        <f>SUM(I1:I9)</f>
        <v>496</v>
      </c>
      <c r="J10">
        <f>SUM(J1:J9)</f>
        <v>4196</v>
      </c>
      <c r="K10" s="31">
        <f t="shared" si="2"/>
        <v>8.7000000000000001E-4</v>
      </c>
    </row>
    <row r="17" spans="1:21" s="25" customFormat="1" ht="57" customHeight="1" x14ac:dyDescent="0.15">
      <c r="A17" s="16">
        <v>43480</v>
      </c>
      <c r="B17" s="17">
        <v>493770</v>
      </c>
      <c r="C17" s="17">
        <v>255</v>
      </c>
      <c r="D17" s="18">
        <f t="shared" ref="D17:D18" si="8">C17/B17</f>
        <v>5.1999999999999995E-4</v>
      </c>
      <c r="E17" s="52"/>
      <c r="F17" s="17">
        <v>401201</v>
      </c>
      <c r="G17" s="17">
        <v>385</v>
      </c>
      <c r="H17" s="17"/>
      <c r="I17" s="17">
        <v>41</v>
      </c>
      <c r="J17" s="17">
        <f t="shared" ref="J17:J18" si="9">SUM(G17:I17)</f>
        <v>426</v>
      </c>
      <c r="K17" s="18">
        <f t="shared" ref="K17:K26" si="10">J17/F17</f>
        <v>1.06E-3</v>
      </c>
      <c r="L17" s="26"/>
      <c r="M17" s="21"/>
      <c r="N17" s="21">
        <v>98</v>
      </c>
      <c r="O17" s="21"/>
      <c r="P17" s="21"/>
      <c r="Q17" s="21"/>
      <c r="R17" s="21"/>
      <c r="S17" s="50">
        <f t="shared" ref="S17:S18" si="11">SUM(L17:R17)</f>
        <v>98</v>
      </c>
      <c r="T17" s="47">
        <v>247</v>
      </c>
      <c r="U17" s="24" t="s">
        <v>55</v>
      </c>
    </row>
    <row r="18" spans="1:21" s="25" customFormat="1" ht="57" customHeight="1" x14ac:dyDescent="0.15">
      <c r="A18" s="16">
        <v>43511</v>
      </c>
      <c r="B18" s="17">
        <v>533912</v>
      </c>
      <c r="C18" s="17">
        <v>111</v>
      </c>
      <c r="D18" s="18">
        <f t="shared" si="8"/>
        <v>2.1000000000000001E-4</v>
      </c>
      <c r="E18" s="52"/>
      <c r="F18" s="17">
        <v>478976</v>
      </c>
      <c r="G18" s="17">
        <v>522</v>
      </c>
      <c r="H18" s="17"/>
      <c r="I18" s="17">
        <v>32</v>
      </c>
      <c r="J18" s="17">
        <f t="shared" si="9"/>
        <v>554</v>
      </c>
      <c r="K18" s="18">
        <f t="shared" si="10"/>
        <v>1.16E-3</v>
      </c>
      <c r="L18" s="26"/>
      <c r="M18" s="21"/>
      <c r="N18" s="21">
        <v>20</v>
      </c>
      <c r="O18" s="21">
        <v>12</v>
      </c>
      <c r="P18" s="21"/>
      <c r="Q18" s="21"/>
      <c r="R18" s="21"/>
      <c r="S18" s="50">
        <f t="shared" si="11"/>
        <v>32</v>
      </c>
      <c r="T18" s="47">
        <v>267</v>
      </c>
      <c r="U18" s="24" t="s">
        <v>57</v>
      </c>
    </row>
    <row r="19" spans="1:21" s="33" customFormat="1" ht="57" customHeight="1" x14ac:dyDescent="0.15">
      <c r="A19" s="29">
        <v>43539</v>
      </c>
      <c r="B19" s="30">
        <v>469362</v>
      </c>
      <c r="C19" s="30">
        <v>98</v>
      </c>
      <c r="D19" s="31">
        <f>C19/B19</f>
        <v>2.1000000000000001E-4</v>
      </c>
      <c r="E19" s="51"/>
      <c r="F19" s="30">
        <v>386716</v>
      </c>
      <c r="G19" s="30">
        <v>159</v>
      </c>
      <c r="H19" s="30"/>
      <c r="I19" s="30">
        <v>32</v>
      </c>
      <c r="J19" s="30">
        <f>SUM(G19:I19)</f>
        <v>191</v>
      </c>
      <c r="K19" s="31">
        <f>J19/F19</f>
        <v>4.8999999999999998E-4</v>
      </c>
      <c r="L19" s="48"/>
      <c r="M19" s="32">
        <v>10</v>
      </c>
      <c r="N19" s="32">
        <v>17</v>
      </c>
      <c r="O19" s="32">
        <v>4</v>
      </c>
      <c r="P19" s="32"/>
      <c r="Q19" s="32"/>
      <c r="R19" s="32"/>
      <c r="S19" s="49">
        <f>SUM(L19:R19)</f>
        <v>31</v>
      </c>
      <c r="T19" s="46">
        <v>235</v>
      </c>
      <c r="U19" s="45"/>
    </row>
    <row r="20" spans="1:21" s="25" customFormat="1" ht="57" customHeight="1" x14ac:dyDescent="0.15">
      <c r="A20" s="16">
        <v>43570</v>
      </c>
      <c r="B20" s="17">
        <v>624300</v>
      </c>
      <c r="C20" s="17">
        <v>204</v>
      </c>
      <c r="D20" s="18">
        <f>C20/B20</f>
        <v>3.3E-4</v>
      </c>
      <c r="E20" s="52"/>
      <c r="F20" s="17">
        <v>499286</v>
      </c>
      <c r="G20" s="17">
        <v>274</v>
      </c>
      <c r="H20" s="17"/>
      <c r="I20" s="17">
        <v>61</v>
      </c>
      <c r="J20" s="17">
        <f t="shared" ref="J20:J25" si="12">SUM(G20:I20)</f>
        <v>335</v>
      </c>
      <c r="K20" s="18">
        <f t="shared" ref="K20:K25" si="13">J20/F20</f>
        <v>6.7000000000000002E-4</v>
      </c>
      <c r="L20" s="26"/>
      <c r="M20" s="21">
        <v>46</v>
      </c>
      <c r="N20" s="21">
        <v>36</v>
      </c>
      <c r="O20" s="21">
        <v>21</v>
      </c>
      <c r="P20" s="21"/>
      <c r="Q20" s="21"/>
      <c r="R20" s="21"/>
      <c r="S20" s="50">
        <f t="shared" ref="S20:S25" si="14">SUM(L20:R20)</f>
        <v>103</v>
      </c>
      <c r="T20" s="47">
        <v>312</v>
      </c>
      <c r="U20" s="24" t="s">
        <v>58</v>
      </c>
    </row>
    <row r="21" spans="1:21" s="25" customFormat="1" ht="57" customHeight="1" x14ac:dyDescent="0.15">
      <c r="A21" s="16">
        <v>43600</v>
      </c>
      <c r="B21" s="17">
        <v>661316</v>
      </c>
      <c r="C21" s="17">
        <v>204</v>
      </c>
      <c r="D21" s="18">
        <f>C21/B21</f>
        <v>3.1E-4</v>
      </c>
      <c r="E21" s="52"/>
      <c r="F21" s="17">
        <v>522202</v>
      </c>
      <c r="G21" s="17">
        <v>604</v>
      </c>
      <c r="H21" s="17"/>
      <c r="I21" s="17">
        <v>47</v>
      </c>
      <c r="J21" s="17">
        <f t="shared" si="12"/>
        <v>651</v>
      </c>
      <c r="K21" s="18">
        <f t="shared" si="13"/>
        <v>1.25E-3</v>
      </c>
      <c r="L21" s="26"/>
      <c r="M21" s="21">
        <v>46</v>
      </c>
      <c r="N21" s="21">
        <v>36</v>
      </c>
      <c r="O21" s="21">
        <v>21</v>
      </c>
      <c r="P21" s="21"/>
      <c r="Q21" s="21"/>
      <c r="R21" s="21"/>
      <c r="S21" s="50">
        <f t="shared" si="14"/>
        <v>103</v>
      </c>
      <c r="T21" s="47">
        <v>330</v>
      </c>
      <c r="U21" s="24" t="s">
        <v>59</v>
      </c>
    </row>
    <row r="22" spans="1:21" s="33" customFormat="1" ht="57" customHeight="1" x14ac:dyDescent="0.15">
      <c r="A22" s="29">
        <v>43631</v>
      </c>
      <c r="B22" s="30">
        <v>635150</v>
      </c>
      <c r="C22" s="30">
        <v>333</v>
      </c>
      <c r="D22" s="31">
        <f>C22/B22</f>
        <v>5.1999999999999995E-4</v>
      </c>
      <c r="E22" s="51"/>
      <c r="F22" s="30">
        <v>501663</v>
      </c>
      <c r="G22" s="30">
        <v>490</v>
      </c>
      <c r="H22" s="30"/>
      <c r="I22" s="30">
        <v>69</v>
      </c>
      <c r="J22" s="30">
        <f t="shared" si="12"/>
        <v>559</v>
      </c>
      <c r="K22" s="31">
        <f t="shared" si="13"/>
        <v>1.1100000000000001E-3</v>
      </c>
      <c r="L22" s="48">
        <v>1</v>
      </c>
      <c r="M22" s="32">
        <v>186</v>
      </c>
      <c r="N22" s="32">
        <v>35</v>
      </c>
      <c r="O22" s="32">
        <v>16</v>
      </c>
      <c r="P22" s="32"/>
      <c r="Q22" s="32"/>
      <c r="R22" s="32"/>
      <c r="S22" s="49">
        <f t="shared" si="14"/>
        <v>238</v>
      </c>
      <c r="T22" s="46">
        <v>318</v>
      </c>
      <c r="U22" s="45"/>
    </row>
    <row r="23" spans="1:21" s="25" customFormat="1" ht="57" customHeight="1" x14ac:dyDescent="0.15">
      <c r="A23" s="16">
        <v>43661</v>
      </c>
      <c r="B23" s="17">
        <v>777425</v>
      </c>
      <c r="C23" s="17">
        <v>371</v>
      </c>
      <c r="D23" s="18">
        <f t="shared" ref="D23:D25" si="15">C23/B23</f>
        <v>4.8000000000000001E-4</v>
      </c>
      <c r="E23" s="52"/>
      <c r="F23" s="17">
        <v>593189</v>
      </c>
      <c r="G23" s="17">
        <v>232</v>
      </c>
      <c r="H23" s="17"/>
      <c r="I23" s="17">
        <v>72</v>
      </c>
      <c r="J23" s="17">
        <f t="shared" si="12"/>
        <v>304</v>
      </c>
      <c r="K23" s="18">
        <f t="shared" si="13"/>
        <v>5.1000000000000004E-4</v>
      </c>
      <c r="L23" s="26"/>
      <c r="M23" s="21">
        <v>173</v>
      </c>
      <c r="N23" s="21">
        <v>38</v>
      </c>
      <c r="O23" s="21">
        <v>15</v>
      </c>
      <c r="P23" s="21"/>
      <c r="Q23" s="21"/>
      <c r="R23" s="21"/>
      <c r="S23" s="50">
        <f t="shared" si="14"/>
        <v>226</v>
      </c>
      <c r="T23" s="47">
        <v>388</v>
      </c>
      <c r="U23" s="24"/>
    </row>
    <row r="24" spans="1:21" s="25" customFormat="1" ht="57" customHeight="1" x14ac:dyDescent="0.15">
      <c r="A24" s="16">
        <v>43692</v>
      </c>
      <c r="B24" s="17">
        <v>904956</v>
      </c>
      <c r="C24" s="17">
        <v>394</v>
      </c>
      <c r="D24" s="18">
        <f t="shared" si="15"/>
        <v>4.4000000000000002E-4</v>
      </c>
      <c r="E24" s="52"/>
      <c r="F24" s="17">
        <v>693203</v>
      </c>
      <c r="G24" s="17">
        <v>325</v>
      </c>
      <c r="H24" s="17"/>
      <c r="I24" s="17">
        <v>89</v>
      </c>
      <c r="J24" s="17">
        <f t="shared" si="12"/>
        <v>414</v>
      </c>
      <c r="K24" s="18">
        <f t="shared" si="13"/>
        <v>5.9999999999999995E-4</v>
      </c>
      <c r="L24" s="26"/>
      <c r="M24" s="21">
        <v>154</v>
      </c>
      <c r="N24" s="21">
        <v>47</v>
      </c>
      <c r="O24" s="21">
        <v>60</v>
      </c>
      <c r="P24" s="21"/>
      <c r="Q24" s="21"/>
      <c r="R24" s="21"/>
      <c r="S24" s="50">
        <f t="shared" si="14"/>
        <v>261</v>
      </c>
      <c r="T24" s="47">
        <v>453</v>
      </c>
      <c r="U24" s="24"/>
    </row>
    <row r="25" spans="1:21" s="33" customFormat="1" ht="57" customHeight="1" x14ac:dyDescent="0.15">
      <c r="A25" s="29">
        <v>43723</v>
      </c>
      <c r="B25" s="30">
        <v>639774</v>
      </c>
      <c r="C25" s="30">
        <v>443</v>
      </c>
      <c r="D25" s="31">
        <f t="shared" si="15"/>
        <v>6.8999999999999997E-4</v>
      </c>
      <c r="E25" s="51"/>
      <c r="F25" s="30">
        <v>509439</v>
      </c>
      <c r="G25" s="30">
        <v>873</v>
      </c>
      <c r="H25" s="30"/>
      <c r="I25" s="30">
        <v>55</v>
      </c>
      <c r="J25" s="30">
        <f t="shared" si="12"/>
        <v>928</v>
      </c>
      <c r="K25" s="31">
        <f t="shared" si="13"/>
        <v>1.82E-3</v>
      </c>
      <c r="L25" s="48"/>
      <c r="M25" s="32">
        <v>163</v>
      </c>
      <c r="N25" s="32">
        <v>24.5</v>
      </c>
      <c r="O25" s="32">
        <v>8.5</v>
      </c>
      <c r="P25" s="32"/>
      <c r="Q25" s="32"/>
      <c r="R25" s="32"/>
      <c r="S25" s="49">
        <f t="shared" si="14"/>
        <v>196</v>
      </c>
      <c r="T25" s="46">
        <v>320</v>
      </c>
      <c r="U25" s="45"/>
    </row>
    <row r="26" spans="1:21" x14ac:dyDescent="0.15">
      <c r="B26">
        <f>SUM(B17:B25)</f>
        <v>5739965</v>
      </c>
      <c r="C26">
        <f>SUM(C17:C25)</f>
        <v>2413</v>
      </c>
      <c r="D26" s="31">
        <f>C26/B26</f>
        <v>4.2000000000000002E-4</v>
      </c>
      <c r="E26">
        <f t="shared" ref="E26:J26" si="16">SUM(E17:E25)</f>
        <v>0</v>
      </c>
      <c r="F26">
        <f t="shared" si="16"/>
        <v>4585875</v>
      </c>
      <c r="G26">
        <f t="shared" si="16"/>
        <v>3864</v>
      </c>
      <c r="H26">
        <f t="shared" si="16"/>
        <v>0</v>
      </c>
      <c r="I26">
        <f t="shared" si="16"/>
        <v>498</v>
      </c>
      <c r="J26">
        <f t="shared" si="16"/>
        <v>4362</v>
      </c>
      <c r="K26" s="31">
        <f t="shared" si="10"/>
        <v>9.5E-4</v>
      </c>
    </row>
    <row r="27" spans="1:21" x14ac:dyDescent="0.15">
      <c r="K27" s="31"/>
    </row>
    <row r="28" spans="1:21" x14ac:dyDescent="0.15">
      <c r="C28">
        <f>C26-C10</f>
        <v>-248</v>
      </c>
      <c r="D28" s="54">
        <f>D26-D10</f>
        <v>4.0000000000000003E-5</v>
      </c>
      <c r="J28">
        <f>J26-J10</f>
        <v>166</v>
      </c>
      <c r="K28" s="54">
        <f>K26-K10</f>
        <v>8.0000000000000007E-5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2019.1-12</vt:lpstr>
      <vt:lpstr>2季度分析</vt:lpstr>
      <vt:lpstr>'2019.1-12'!Print_Area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lixiaoping</dc:creator>
  <cp:lastModifiedBy>Administrator</cp:lastModifiedBy>
  <cp:lastPrinted>2019-10-24T02:44:12Z</cp:lastPrinted>
  <dcterms:created xsi:type="dcterms:W3CDTF">2016-04-14T07:52:30Z</dcterms:created>
  <dcterms:modified xsi:type="dcterms:W3CDTF">2019-10-30T07:18:43Z</dcterms:modified>
</cp:coreProperties>
</file>