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710" yWindow="-45" windowWidth="18165" windowHeight="105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Sheet1!$A$1:$T$50</definedName>
  </definedNames>
  <calcPr calcId="144525" fullPrecision="0"/>
</workbook>
</file>

<file path=xl/calcChain.xml><?xml version="1.0" encoding="utf-8"?>
<calcChain xmlns="http://schemas.openxmlformats.org/spreadsheetml/2006/main">
  <c r="L20" i="1" l="1"/>
  <c r="F19" i="1"/>
  <c r="E19" i="1"/>
  <c r="R10" i="1" l="1"/>
  <c r="R4" i="1"/>
  <c r="V4" i="1"/>
  <c r="V24" i="1"/>
  <c r="N16" i="1" l="1"/>
  <c r="R16" i="1"/>
  <c r="R12" i="1"/>
  <c r="R11" i="1"/>
  <c r="R5" i="1"/>
  <c r="R6" i="1"/>
  <c r="Z5" i="1" l="1"/>
  <c r="Z6" i="1"/>
  <c r="Z7" i="1"/>
  <c r="Z8" i="1"/>
  <c r="Z9" i="1"/>
  <c r="Z14" i="1"/>
  <c r="Z15" i="1"/>
  <c r="Z4" i="1"/>
  <c r="N24" i="1" l="1"/>
  <c r="V33" i="1" l="1"/>
  <c r="V34" i="1"/>
  <c r="V35" i="1"/>
  <c r="V36" i="1"/>
  <c r="V26" i="1" l="1"/>
  <c r="M37" i="1"/>
  <c r="M33" i="1" l="1"/>
  <c r="M34" i="1"/>
  <c r="M29" i="1" l="1"/>
  <c r="M30" i="1"/>
  <c r="M31" i="1"/>
  <c r="C29" i="1" l="1"/>
  <c r="C31" i="1"/>
  <c r="C37" i="1" l="1"/>
  <c r="M28" i="1" l="1"/>
  <c r="M26" i="1"/>
  <c r="M23" i="1"/>
  <c r="C23" i="1" l="1"/>
  <c r="C34" i="1"/>
  <c r="C26" i="1"/>
  <c r="C13" i="1" l="1"/>
  <c r="C10" i="1"/>
  <c r="C30" i="1" l="1"/>
  <c r="C28" i="1" l="1"/>
  <c r="C33" i="1"/>
  <c r="C16" i="1"/>
  <c r="V25" i="1" l="1"/>
  <c r="V27" i="1"/>
  <c r="M24" i="1" l="1"/>
  <c r="C12" i="1"/>
  <c r="C24" i="1" l="1"/>
  <c r="M12" i="1" l="1"/>
  <c r="N12" i="1"/>
  <c r="L12" i="1"/>
  <c r="R13" i="1"/>
  <c r="R7" i="1"/>
  <c r="R8" i="1"/>
  <c r="R9" i="1"/>
  <c r="R14" i="1"/>
  <c r="R15" i="1"/>
  <c r="M13" i="1" l="1"/>
  <c r="Q13" i="1"/>
  <c r="N13" i="1"/>
  <c r="O13" i="1"/>
  <c r="P13" i="1"/>
  <c r="M10" i="1"/>
  <c r="N10" i="1"/>
  <c r="L10" i="1"/>
  <c r="N4" i="1"/>
  <c r="M4" i="1"/>
  <c r="L13" i="1"/>
  <c r="P4" i="1"/>
  <c r="Q4" i="1"/>
  <c r="O4" i="1"/>
  <c r="M47" i="1"/>
  <c r="M48" i="1" l="1"/>
  <c r="O47" i="1"/>
  <c r="O48" i="1" s="1"/>
  <c r="H47" i="1"/>
  <c r="H48" i="1" s="1"/>
  <c r="D47" i="1"/>
  <c r="D48" i="1" s="1"/>
  <c r="E47" i="1"/>
  <c r="F17" i="1" l="1"/>
  <c r="F18" i="1" s="1"/>
  <c r="K47" i="1" l="1"/>
  <c r="K48" i="1" s="1"/>
  <c r="N47" i="1" l="1"/>
  <c r="G47" i="1"/>
  <c r="L4" i="1" l="1"/>
  <c r="I47" i="1" l="1"/>
  <c r="I48" i="1" s="1"/>
  <c r="V23" i="1" l="1"/>
  <c r="V28" i="1"/>
  <c r="V29" i="1"/>
  <c r="G17" i="1" l="1"/>
  <c r="G18" i="1" s="1"/>
  <c r="E17" i="1"/>
  <c r="E18" i="1" s="1"/>
  <c r="E20" i="1" s="1"/>
  <c r="E48" i="1" l="1"/>
  <c r="L48" i="1"/>
  <c r="V30" i="1"/>
  <c r="V37" i="1"/>
  <c r="V38" i="1"/>
  <c r="V40" i="1"/>
  <c r="V41" i="1"/>
  <c r="V42" i="1"/>
  <c r="V43" i="1"/>
  <c r="V44" i="1"/>
  <c r="V45" i="1"/>
  <c r="V11" i="1"/>
  <c r="V12" i="1"/>
  <c r="V8" i="1"/>
  <c r="F47" i="1" l="1"/>
  <c r="F48" i="1" s="1"/>
  <c r="P47" i="1" l="1"/>
  <c r="P48" i="1" s="1"/>
  <c r="V13" i="1" l="1"/>
  <c r="V47" i="1" l="1"/>
  <c r="V7" i="1" l="1"/>
  <c r="V16" i="1"/>
  <c r="N17" i="1" l="1"/>
  <c r="N18" i="1" s="1"/>
  <c r="L17" i="1"/>
  <c r="L18" i="1" s="1"/>
  <c r="M17" i="1" l="1"/>
  <c r="M18" i="1" s="1"/>
  <c r="V5" i="1"/>
  <c r="U47" i="1" l="1"/>
  <c r="V10" i="1"/>
  <c r="V6" i="1"/>
  <c r="V9" i="1"/>
  <c r="V14" i="1"/>
  <c r="V15" i="1"/>
  <c r="C47" i="1" l="1"/>
  <c r="C17" i="1" l="1"/>
  <c r="C18" i="1" s="1"/>
  <c r="V17" i="1" l="1"/>
  <c r="V18" i="1" l="1"/>
  <c r="V48" i="1" s="1"/>
  <c r="C19" i="1"/>
  <c r="C4" i="1" l="1"/>
  <c r="G20" i="1" l="1"/>
  <c r="G48" i="1" s="1"/>
  <c r="C48" i="1" s="1"/>
  <c r="C20" i="1" l="1"/>
  <c r="N20" i="1"/>
  <c r="N48" i="1" s="1"/>
  <c r="U48" i="1" s="1"/>
  <c r="U49" i="1" s="1"/>
  <c r="U18" i="1" l="1"/>
  <c r="U20" i="1" l="1"/>
</calcChain>
</file>

<file path=xl/comments1.xml><?xml version="1.0" encoding="utf-8"?>
<comments xmlns="http://schemas.openxmlformats.org/spreadsheetml/2006/main">
  <authors>
    <author>作者</author>
  </authors>
  <commentList>
    <comment ref="U4" authorId="0">
      <text>
        <r>
          <rPr>
            <sz val="9"/>
            <color indexed="81"/>
            <rFont val="宋体"/>
            <charset val="134"/>
          </rPr>
          <t>2019.9新调价格</t>
        </r>
      </text>
    </comment>
    <comment ref="U10" authorId="0">
      <text>
        <r>
          <rPr>
            <b/>
            <sz val="9"/>
            <color indexed="81"/>
            <rFont val="宋体"/>
            <charset val="134"/>
          </rPr>
          <t>2019.9新调价格</t>
        </r>
      </text>
    </comment>
    <comment ref="U11" authorId="0">
      <text>
        <r>
          <rPr>
            <b/>
            <sz val="9"/>
            <color indexed="81"/>
            <rFont val="宋体"/>
            <charset val="134"/>
          </rPr>
          <t>2019.9新调价格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U12" authorId="0">
      <text>
        <r>
          <rPr>
            <b/>
            <sz val="9"/>
            <color indexed="81"/>
            <rFont val="宋体"/>
            <charset val="134"/>
          </rPr>
          <t>2019.9新调价格</t>
        </r>
      </text>
    </comment>
    <comment ref="U13" authorId="0">
      <text>
        <r>
          <rPr>
            <b/>
            <sz val="9"/>
            <color indexed="81"/>
            <rFont val="宋体"/>
            <charset val="134"/>
          </rPr>
          <t>2019.9新调价格</t>
        </r>
      </text>
    </comment>
    <comment ref="U16" authorId="0">
      <text>
        <r>
          <rPr>
            <b/>
            <sz val="9"/>
            <color indexed="81"/>
            <rFont val="宋体"/>
            <charset val="134"/>
          </rPr>
          <t>2019.9新调价格</t>
        </r>
      </text>
    </comment>
  </commentList>
</comments>
</file>

<file path=xl/sharedStrings.xml><?xml version="1.0" encoding="utf-8"?>
<sst xmlns="http://schemas.openxmlformats.org/spreadsheetml/2006/main" count="76" uniqueCount="68">
  <si>
    <t>和好VIP常温餐盒</t>
  </si>
  <si>
    <t>报废环节</t>
    <phoneticPr fontId="3" type="noConversion"/>
  </si>
  <si>
    <t>报废品类</t>
    <phoneticPr fontId="3" type="noConversion"/>
  </si>
  <si>
    <t>数量</t>
    <phoneticPr fontId="3" type="noConversion"/>
  </si>
  <si>
    <t>按原材料计算</t>
    <phoneticPr fontId="3" type="noConversion"/>
  </si>
  <si>
    <t>原材料价</t>
    <phoneticPr fontId="3" type="noConversion"/>
  </si>
  <si>
    <t>北分</t>
    <phoneticPr fontId="3" type="noConversion"/>
  </si>
  <si>
    <t>设备部</t>
    <phoneticPr fontId="3" type="noConversion"/>
  </si>
  <si>
    <t>生产车间</t>
    <phoneticPr fontId="3" type="noConversion"/>
  </si>
  <si>
    <t>采购部</t>
    <phoneticPr fontId="3" type="noConversion"/>
  </si>
  <si>
    <t>分拨中心</t>
    <phoneticPr fontId="3" type="noConversion"/>
  </si>
  <si>
    <t>品控</t>
    <phoneticPr fontId="3" type="noConversion"/>
  </si>
  <si>
    <t>运输车队</t>
    <phoneticPr fontId="3" type="noConversion"/>
  </si>
  <si>
    <t>全成本</t>
    <phoneticPr fontId="3" type="noConversion"/>
  </si>
  <si>
    <t>售价</t>
    <phoneticPr fontId="3" type="noConversion"/>
  </si>
  <si>
    <t>生产环节</t>
    <phoneticPr fontId="3" type="noConversion"/>
  </si>
  <si>
    <t>小计</t>
    <phoneticPr fontId="3" type="noConversion"/>
  </si>
  <si>
    <t>销售环节</t>
    <phoneticPr fontId="3" type="noConversion"/>
  </si>
  <si>
    <t>99元情侣套餐B</t>
    <phoneticPr fontId="3" type="noConversion"/>
  </si>
  <si>
    <t>公司承担万分之三</t>
    <phoneticPr fontId="3" type="noConversion"/>
  </si>
  <si>
    <t>生产环节合计</t>
    <phoneticPr fontId="1" type="noConversion"/>
  </si>
  <si>
    <t>扣款总计</t>
    <phoneticPr fontId="3" type="noConversion"/>
  </si>
  <si>
    <t>15元辣子鸡丁面</t>
    <phoneticPr fontId="1" type="noConversion"/>
  </si>
  <si>
    <t>面条盒</t>
  </si>
  <si>
    <t>包子盒</t>
  </si>
  <si>
    <t>99元冷链餐盒</t>
  </si>
  <si>
    <t>和好VIP冷链餐盒（新）</t>
    <phoneticPr fontId="1" type="noConversion"/>
  </si>
  <si>
    <t>15元雪菜肉丝面</t>
    <phoneticPr fontId="1" type="noConversion"/>
  </si>
  <si>
    <t>45元剁椒鱼套餐（冷链）</t>
    <phoneticPr fontId="1" type="noConversion"/>
  </si>
  <si>
    <t>和好米饭盒</t>
  </si>
  <si>
    <t>含税单价</t>
    <phoneticPr fontId="1" type="noConversion"/>
  </si>
  <si>
    <t>赔偿金额</t>
    <phoneticPr fontId="1" type="noConversion"/>
  </si>
  <si>
    <t>65元VIP冷链餐盒</t>
  </si>
  <si>
    <t>和好米饭盒（深）</t>
    <phoneticPr fontId="1" type="noConversion"/>
  </si>
  <si>
    <t>25元红烧丸子</t>
    <phoneticPr fontId="1" type="noConversion"/>
  </si>
  <si>
    <t>25元鱼香肉丝</t>
    <phoneticPr fontId="1" type="noConversion"/>
  </si>
  <si>
    <t>15元常温盒</t>
  </si>
  <si>
    <t>15元冷链盒</t>
  </si>
  <si>
    <t>15元辣子肉丁冷链</t>
  </si>
  <si>
    <r>
      <t>99元情侣套餐</t>
    </r>
    <r>
      <rPr>
        <sz val="12"/>
        <rFont val="宋体"/>
        <family val="3"/>
        <charset val="134"/>
      </rPr>
      <t>A</t>
    </r>
    <phoneticPr fontId="3" type="noConversion"/>
  </si>
  <si>
    <t>和好</t>
    <phoneticPr fontId="1" type="noConversion"/>
  </si>
  <si>
    <t>销售环节小计</t>
    <phoneticPr fontId="3" type="noConversion"/>
  </si>
  <si>
    <t>生产环节实际扣款</t>
    <phoneticPr fontId="1" type="noConversion"/>
  </si>
  <si>
    <t>30元素什锦A</t>
    <phoneticPr fontId="3" type="noConversion"/>
  </si>
  <si>
    <t>45元宫保鸡丁套餐（冷链）</t>
    <phoneticPr fontId="1" type="noConversion"/>
  </si>
  <si>
    <t>15元素三鲜馅饼冷链</t>
    <phoneticPr fontId="3" type="noConversion"/>
  </si>
  <si>
    <t>65元杏鲍菇烧牛肉套餐</t>
    <phoneticPr fontId="1" type="noConversion"/>
  </si>
  <si>
    <t>和好VIP冷链餐盒（棕）</t>
    <phoneticPr fontId="1" type="noConversion"/>
  </si>
  <si>
    <t>川香排骨套餐</t>
    <phoneticPr fontId="1" type="noConversion"/>
  </si>
  <si>
    <r>
      <t>3</t>
    </r>
    <r>
      <rPr>
        <sz val="12"/>
        <rFont val="宋体"/>
        <family val="3"/>
        <charset val="134"/>
      </rPr>
      <t>0元三鲜虾仁包冷链</t>
    </r>
    <phoneticPr fontId="1" type="noConversion"/>
  </si>
  <si>
    <t>65元椒香大虾冷链</t>
    <phoneticPr fontId="1" type="noConversion"/>
  </si>
  <si>
    <t>65元椒香牛蛙冷链</t>
    <phoneticPr fontId="1" type="noConversion"/>
  </si>
  <si>
    <t>45元梅菜扣肉套餐（冷链）</t>
    <phoneticPr fontId="1" type="noConversion"/>
  </si>
  <si>
    <t>D-600椒香盒</t>
  </si>
  <si>
    <t>清蒸鱼商务赠餐</t>
    <phoneticPr fontId="1" type="noConversion"/>
  </si>
  <si>
    <t>45元香菇卤肉套餐（冷链）</t>
    <phoneticPr fontId="1" type="noConversion"/>
  </si>
  <si>
    <t>三鲜虾仁包子</t>
    <phoneticPr fontId="26" type="noConversion"/>
  </si>
  <si>
    <t>和好VIP冷链餐盒（浅）</t>
  </si>
  <si>
    <t>65元椒香肥牛冷链</t>
    <phoneticPr fontId="1" type="noConversion"/>
  </si>
  <si>
    <t>45元椒香水煮鱼套餐（冷链）</t>
    <phoneticPr fontId="1" type="noConversion"/>
  </si>
  <si>
    <r>
      <t>3</t>
    </r>
    <r>
      <rPr>
        <sz val="12"/>
        <rFont val="宋体"/>
        <family val="3"/>
        <charset val="134"/>
      </rPr>
      <t>0元干炒牛河</t>
    </r>
    <phoneticPr fontId="3" type="noConversion"/>
  </si>
  <si>
    <t>65元水晶虾仁套餐</t>
    <phoneticPr fontId="1" type="noConversion"/>
  </si>
  <si>
    <t>45元草菇滑鸡套餐（冷链）</t>
    <phoneticPr fontId="1" type="noConversion"/>
  </si>
  <si>
    <t>动卧餐</t>
    <phoneticPr fontId="1" type="noConversion"/>
  </si>
  <si>
    <t>2019年9月餐食生产、分拨、销售环节报废数量及金额明细表</t>
    <phoneticPr fontId="3" type="noConversion"/>
  </si>
  <si>
    <t>29份为旅客原因或无需要承担部门</t>
    <phoneticPr fontId="1" type="noConversion"/>
  </si>
  <si>
    <t>其中：11份为旅客掉落原因</t>
    <phoneticPr fontId="1" type="noConversion"/>
  </si>
  <si>
    <t>18份为旅客口味原因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</si>
</sst>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 "/>
    <numFmt numFmtId="177" formatCode="0.00_ "/>
    <numFmt numFmtId="178" formatCode="0_ "/>
    <numFmt numFmtId="179" formatCode="0.0_ "/>
    <numFmt numFmtId="180" formatCode="0.000_ 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Tahoma"/>
      <family val="2"/>
    </font>
    <font>
      <sz val="1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1" fillId="0" borderId="0"/>
    <xf numFmtId="0" fontId="23" fillId="0" borderId="0"/>
    <xf numFmtId="0" fontId="22" fillId="0" borderId="0">
      <alignment vertical="center"/>
    </xf>
  </cellStyleXfs>
  <cellXfs count="187">
    <xf numFmtId="0" fontId="0" fillId="0" borderId="0" xfId="0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horizontal="right" vertical="center"/>
    </xf>
    <xf numFmtId="177" fontId="10" fillId="0" borderId="1" xfId="0" applyNumberFormat="1" applyFont="1" applyBorder="1" applyAlignment="1">
      <alignment horizontal="right" vertical="center"/>
    </xf>
    <xf numFmtId="0" fontId="10" fillId="0" borderId="0" xfId="0" applyFont="1">
      <alignment vertical="center"/>
    </xf>
    <xf numFmtId="177" fontId="10" fillId="0" borderId="1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right" vertical="center"/>
    </xf>
    <xf numFmtId="177" fontId="10" fillId="0" borderId="2" xfId="0" applyNumberFormat="1" applyFont="1" applyBorder="1" applyAlignment="1">
      <alignment horizontal="right" vertical="center"/>
    </xf>
    <xf numFmtId="177" fontId="10" fillId="0" borderId="2" xfId="0" applyNumberFormat="1" applyFont="1" applyFill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177" fontId="8" fillId="0" borderId="11" xfId="1" applyNumberFormat="1" applyFont="1" applyBorder="1" applyAlignment="1">
      <alignment horizontal="right" vertical="center"/>
    </xf>
    <xf numFmtId="177" fontId="10" fillId="0" borderId="16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77" fontId="10" fillId="0" borderId="18" xfId="0" applyNumberFormat="1" applyFont="1" applyBorder="1" applyAlignment="1">
      <alignment horizontal="right" vertical="center"/>
    </xf>
    <xf numFmtId="177" fontId="8" fillId="0" borderId="10" xfId="1" applyNumberFormat="1" applyFont="1" applyBorder="1" applyAlignment="1">
      <alignment horizontal="right" vertical="center"/>
    </xf>
    <xf numFmtId="177" fontId="10" fillId="0" borderId="22" xfId="0" applyNumberFormat="1" applyFont="1" applyBorder="1" applyAlignment="1">
      <alignment horizontal="right" vertical="center"/>
    </xf>
    <xf numFmtId="177" fontId="7" fillId="3" borderId="6" xfId="0" applyNumberFormat="1" applyFont="1" applyFill="1" applyBorder="1" applyAlignment="1">
      <alignment horizontal="right" vertical="center"/>
    </xf>
    <xf numFmtId="177" fontId="7" fillId="3" borderId="1" xfId="0" applyNumberFormat="1" applyFont="1" applyFill="1" applyBorder="1" applyAlignment="1">
      <alignment horizontal="right" vertical="center"/>
    </xf>
    <xf numFmtId="177" fontId="10" fillId="0" borderId="0" xfId="0" applyNumberFormat="1" applyFont="1">
      <alignment vertical="center"/>
    </xf>
    <xf numFmtId="0" fontId="13" fillId="0" borderId="0" xfId="0" applyFont="1">
      <alignment vertical="center"/>
    </xf>
    <xf numFmtId="178" fontId="7" fillId="0" borderId="6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178" fontId="7" fillId="0" borderId="7" xfId="0" applyNumberFormat="1" applyFont="1" applyBorder="1" applyAlignment="1">
      <alignment horizontal="right" vertical="center"/>
    </xf>
    <xf numFmtId="178" fontId="7" fillId="3" borderId="6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178" fontId="7" fillId="3" borderId="7" xfId="0" applyNumberFormat="1" applyFont="1" applyFill="1" applyBorder="1" applyAlignment="1">
      <alignment horizontal="right" vertical="center"/>
    </xf>
    <xf numFmtId="178" fontId="8" fillId="0" borderId="16" xfId="0" applyNumberFormat="1" applyFont="1" applyBorder="1" applyAlignment="1">
      <alignment horizontal="right" vertical="center"/>
    </xf>
    <xf numFmtId="178" fontId="8" fillId="0" borderId="10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12" xfId="0" applyNumberFormat="1" applyFont="1" applyBorder="1" applyAlignment="1">
      <alignment horizontal="right" vertical="center"/>
    </xf>
    <xf numFmtId="178" fontId="10" fillId="0" borderId="16" xfId="0" applyNumberFormat="1" applyFont="1" applyBorder="1" applyAlignment="1">
      <alignment horizontal="right" vertical="center"/>
    </xf>
    <xf numFmtId="179" fontId="8" fillId="0" borderId="19" xfId="0" applyNumberFormat="1" applyFont="1" applyFill="1" applyBorder="1" applyAlignment="1">
      <alignment horizontal="right" vertical="center"/>
    </xf>
    <xf numFmtId="43" fontId="7" fillId="0" borderId="0" xfId="1" applyFo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right" vertical="center"/>
    </xf>
    <xf numFmtId="180" fontId="11" fillId="0" borderId="12" xfId="0" applyNumberFormat="1" applyFont="1" applyBorder="1" applyAlignment="1">
      <alignment horizontal="right" vertical="center"/>
    </xf>
    <xf numFmtId="180" fontId="10" fillId="0" borderId="12" xfId="0" applyNumberFormat="1" applyFont="1" applyBorder="1" applyAlignment="1">
      <alignment horizontal="right" vertical="center"/>
    </xf>
    <xf numFmtId="180" fontId="12" fillId="0" borderId="12" xfId="0" applyNumberFormat="1" applyFont="1" applyBorder="1" applyAlignment="1">
      <alignment horizontal="right" vertical="center"/>
    </xf>
    <xf numFmtId="180" fontId="12" fillId="0" borderId="20" xfId="0" applyNumberFormat="1" applyFont="1" applyBorder="1" applyAlignment="1">
      <alignment horizontal="right" vertical="center"/>
    </xf>
    <xf numFmtId="180" fontId="0" fillId="0" borderId="0" xfId="0" applyNumberFormat="1">
      <alignment vertical="center"/>
    </xf>
    <xf numFmtId="179" fontId="6" fillId="2" borderId="15" xfId="0" applyNumberFormat="1" applyFont="1" applyFill="1" applyBorder="1" applyAlignment="1">
      <alignment horizontal="right" vertical="center"/>
    </xf>
    <xf numFmtId="177" fontId="7" fillId="2" borderId="1" xfId="1" applyNumberFormat="1" applyFont="1" applyFill="1" applyBorder="1" applyAlignment="1">
      <alignment horizontal="right" vertical="center"/>
    </xf>
    <xf numFmtId="179" fontId="6" fillId="0" borderId="15" xfId="0" applyNumberFormat="1" applyFont="1" applyFill="1" applyBorder="1" applyAlignment="1">
      <alignment horizontal="right" vertical="center"/>
    </xf>
    <xf numFmtId="177" fontId="7" fillId="0" borderId="1" xfId="1" applyNumberFormat="1" applyFont="1" applyFill="1" applyBorder="1" applyAlignment="1">
      <alignment horizontal="right" vertical="center"/>
    </xf>
    <xf numFmtId="177" fontId="7" fillId="0" borderId="2" xfId="0" applyNumberFormat="1" applyFont="1" applyFill="1" applyBorder="1" applyAlignment="1">
      <alignment horizontal="right" vertical="center"/>
    </xf>
    <xf numFmtId="177" fontId="7" fillId="0" borderId="1" xfId="0" applyNumberFormat="1" applyFont="1" applyFill="1" applyBorder="1" applyAlignment="1">
      <alignment horizontal="right" vertical="center"/>
    </xf>
    <xf numFmtId="180" fontId="11" fillId="0" borderId="7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7" fillId="0" borderId="0" xfId="0" applyFont="1" applyFill="1">
      <alignment vertical="center"/>
    </xf>
    <xf numFmtId="43" fontId="7" fillId="0" borderId="0" xfId="0" applyNumberFormat="1" applyFont="1">
      <alignment vertical="center"/>
    </xf>
    <xf numFmtId="43" fontId="11" fillId="2" borderId="7" xfId="1" applyFont="1" applyFill="1" applyBorder="1" applyAlignment="1">
      <alignment horizontal="right" vertical="center"/>
    </xf>
    <xf numFmtId="43" fontId="11" fillId="0" borderId="7" xfId="1" applyFont="1" applyFill="1" applyBorder="1" applyAlignment="1">
      <alignment horizontal="right" vertical="center"/>
    </xf>
    <xf numFmtId="178" fontId="7" fillId="0" borderId="15" xfId="0" applyNumberFormat="1" applyFont="1" applyFill="1" applyBorder="1" applyAlignment="1">
      <alignment horizontal="right" vertical="center"/>
    </xf>
    <xf numFmtId="178" fontId="7" fillId="0" borderId="6" xfId="0" applyNumberFormat="1" applyFont="1" applyFill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178" fontId="7" fillId="0" borderId="7" xfId="0" applyNumberFormat="1" applyFont="1" applyFill="1" applyBorder="1" applyAlignment="1">
      <alignment horizontal="right" vertical="center"/>
    </xf>
    <xf numFmtId="177" fontId="7" fillId="0" borderId="6" xfId="0" applyNumberFormat="1" applyFont="1" applyFill="1" applyBorder="1" applyAlignment="1">
      <alignment horizontal="right" vertical="center"/>
    </xf>
    <xf numFmtId="43" fontId="7" fillId="0" borderId="0" xfId="1" applyFont="1" applyFill="1">
      <alignment vertical="center"/>
    </xf>
    <xf numFmtId="43" fontId="7" fillId="0" borderId="0" xfId="0" applyNumberFormat="1" applyFont="1" applyFill="1">
      <alignment vertical="center"/>
    </xf>
    <xf numFmtId="0" fontId="15" fillId="0" borderId="1" xfId="0" applyFont="1" applyFill="1" applyBorder="1" applyAlignment="1">
      <alignment vertical="center"/>
    </xf>
    <xf numFmtId="177" fontId="6" fillId="0" borderId="13" xfId="1" applyNumberFormat="1" applyFont="1" applyFill="1" applyBorder="1" applyAlignment="1">
      <alignment horizontal="right" vertical="center"/>
    </xf>
    <xf numFmtId="177" fontId="6" fillId="0" borderId="8" xfId="1" applyNumberFormat="1" applyFont="1" applyFill="1" applyBorder="1" applyAlignment="1">
      <alignment horizontal="right" vertical="center"/>
    </xf>
    <xf numFmtId="177" fontId="7" fillId="0" borderId="8" xfId="1" applyNumberFormat="1" applyFont="1" applyFill="1" applyBorder="1" applyAlignment="1">
      <alignment horizontal="right" vertical="center"/>
    </xf>
    <xf numFmtId="177" fontId="7" fillId="0" borderId="9" xfId="1" applyNumberFormat="1" applyFont="1" applyFill="1" applyBorder="1" applyAlignment="1">
      <alignment horizontal="right" vertical="center"/>
    </xf>
    <xf numFmtId="43" fontId="11" fillId="0" borderId="9" xfId="1" applyFont="1" applyFill="1" applyBorder="1" applyAlignment="1">
      <alignment horizontal="right" vertical="center"/>
    </xf>
    <xf numFmtId="0" fontId="4" fillId="2" borderId="1" xfId="3" applyFont="1" applyFill="1" applyBorder="1" applyAlignment="1">
      <alignment wrapText="1"/>
    </xf>
    <xf numFmtId="0" fontId="4" fillId="2" borderId="1" xfId="2" applyFont="1" applyFill="1" applyBorder="1" applyAlignment="1">
      <alignment vertical="center" wrapText="1"/>
    </xf>
    <xf numFmtId="43" fontId="10" fillId="0" borderId="0" xfId="0" applyNumberFormat="1" applyFont="1">
      <alignment vertical="center"/>
    </xf>
    <xf numFmtId="0" fontId="16" fillId="0" borderId="0" xfId="0" applyFont="1">
      <alignment vertical="center"/>
    </xf>
    <xf numFmtId="179" fontId="6" fillId="2" borderId="6" xfId="1" applyNumberFormat="1" applyFont="1" applyFill="1" applyBorder="1" applyAlignment="1">
      <alignment horizontal="right" vertical="center"/>
    </xf>
    <xf numFmtId="179" fontId="6" fillId="2" borderId="1" xfId="1" applyNumberFormat="1" applyFont="1" applyFill="1" applyBorder="1" applyAlignment="1">
      <alignment horizontal="right" vertical="center"/>
    </xf>
    <xf numFmtId="179" fontId="7" fillId="2" borderId="1" xfId="1" applyNumberFormat="1" applyFont="1" applyFill="1" applyBorder="1" applyAlignment="1">
      <alignment horizontal="right" vertical="center"/>
    </xf>
    <xf numFmtId="179" fontId="7" fillId="2" borderId="7" xfId="1" applyNumberFormat="1" applyFont="1" applyFill="1" applyBorder="1" applyAlignment="1">
      <alignment horizontal="right" vertical="center"/>
    </xf>
    <xf numFmtId="179" fontId="6" fillId="0" borderId="6" xfId="1" applyNumberFormat="1" applyFont="1" applyFill="1" applyBorder="1" applyAlignment="1">
      <alignment horizontal="right" vertical="center"/>
    </xf>
    <xf numFmtId="179" fontId="6" fillId="0" borderId="1" xfId="1" applyNumberFormat="1" applyFont="1" applyFill="1" applyBorder="1" applyAlignment="1">
      <alignment horizontal="right" vertical="center"/>
    </xf>
    <xf numFmtId="179" fontId="7" fillId="0" borderId="1" xfId="1" applyNumberFormat="1" applyFont="1" applyFill="1" applyBorder="1" applyAlignment="1">
      <alignment horizontal="right" vertical="center"/>
    </xf>
    <xf numFmtId="179" fontId="7" fillId="0" borderId="7" xfId="1" applyNumberFormat="1" applyFont="1" applyFill="1" applyBorder="1" applyAlignment="1">
      <alignment horizontal="right" vertical="center"/>
    </xf>
    <xf numFmtId="179" fontId="9" fillId="2" borderId="1" xfId="1" applyNumberFormat="1" applyFont="1" applyFill="1" applyBorder="1" applyAlignment="1">
      <alignment horizontal="right" vertical="center"/>
    </xf>
    <xf numFmtId="179" fontId="9" fillId="2" borderId="7" xfId="1" applyNumberFormat="1" applyFont="1" applyFill="1" applyBorder="1" applyAlignment="1">
      <alignment horizontal="right" vertical="center"/>
    </xf>
    <xf numFmtId="179" fontId="8" fillId="0" borderId="20" xfId="1" applyNumberFormat="1" applyFont="1" applyFill="1" applyBorder="1" applyAlignment="1">
      <alignment horizontal="right" vertical="center"/>
    </xf>
    <xf numFmtId="0" fontId="8" fillId="0" borderId="2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6" fillId="0" borderId="1" xfId="3" applyFont="1" applyFill="1" applyBorder="1" applyAlignment="1">
      <alignment horizontal="left" vertical="center" wrapText="1"/>
    </xf>
    <xf numFmtId="177" fontId="10" fillId="0" borderId="17" xfId="1" applyNumberFormat="1" applyFont="1" applyFill="1" applyBorder="1" applyAlignment="1">
      <alignment horizontal="right" vertical="center"/>
    </xf>
    <xf numFmtId="177" fontId="7" fillId="0" borderId="6" xfId="1" applyNumberFormat="1" applyFont="1" applyFill="1" applyBorder="1" applyAlignment="1">
      <alignment horizontal="right" vertical="center"/>
    </xf>
    <xf numFmtId="178" fontId="17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178" fontId="11" fillId="0" borderId="1" xfId="0" applyNumberFormat="1" applyFont="1" applyBorder="1" applyAlignment="1">
      <alignment horizontal="right" vertical="center"/>
    </xf>
    <xf numFmtId="177" fontId="18" fillId="0" borderId="0" xfId="0" applyNumberFormat="1" applyFont="1">
      <alignment vertical="center"/>
    </xf>
    <xf numFmtId="178" fontId="17" fillId="0" borderId="1" xfId="0" applyNumberFormat="1" applyFont="1" applyFill="1" applyBorder="1" applyAlignment="1">
      <alignment horizontal="right" vertical="center"/>
    </xf>
    <xf numFmtId="43" fontId="18" fillId="0" borderId="0" xfId="1" applyFont="1">
      <alignment vertical="center"/>
    </xf>
    <xf numFmtId="179" fontId="4" fillId="0" borderId="1" xfId="1" applyNumberFormat="1" applyFont="1" applyFill="1" applyBorder="1" applyAlignment="1">
      <alignment horizontal="right" vertical="center"/>
    </xf>
    <xf numFmtId="177" fontId="10" fillId="0" borderId="26" xfId="0" applyNumberFormat="1" applyFont="1" applyBorder="1" applyAlignment="1">
      <alignment horizontal="right" vertical="center"/>
    </xf>
    <xf numFmtId="179" fontId="10" fillId="0" borderId="10" xfId="1" applyNumberFormat="1" applyFont="1" applyFill="1" applyBorder="1" applyAlignment="1">
      <alignment horizontal="right" vertical="center"/>
    </xf>
    <xf numFmtId="179" fontId="8" fillId="0" borderId="26" xfId="1" applyNumberFormat="1" applyFont="1" applyFill="1" applyBorder="1" applyAlignment="1">
      <alignment horizontal="right" vertical="center"/>
    </xf>
    <xf numFmtId="0" fontId="6" fillId="0" borderId="1" xfId="2" applyFont="1" applyFill="1" applyBorder="1" applyAlignment="1">
      <alignment vertical="center" wrapText="1"/>
    </xf>
    <xf numFmtId="0" fontId="8" fillId="0" borderId="22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77" fontId="8" fillId="0" borderId="18" xfId="1" applyNumberFormat="1" applyFont="1" applyBorder="1" applyAlignment="1">
      <alignment horizontal="right" vertical="center"/>
    </xf>
    <xf numFmtId="179" fontId="9" fillId="0" borderId="1" xfId="1" applyNumberFormat="1" applyFont="1" applyFill="1" applyBorder="1" applyAlignment="1">
      <alignment horizontal="right" vertical="center"/>
    </xf>
    <xf numFmtId="179" fontId="9" fillId="0" borderId="7" xfId="1" applyNumberFormat="1" applyFont="1" applyFill="1" applyBorder="1" applyAlignment="1">
      <alignment horizontal="right" vertical="center"/>
    </xf>
    <xf numFmtId="179" fontId="10" fillId="0" borderId="16" xfId="0" applyNumberFormat="1" applyFont="1" applyBorder="1" applyAlignment="1">
      <alignment horizontal="right" vertical="center"/>
    </xf>
    <xf numFmtId="179" fontId="10" fillId="0" borderId="10" xfId="0" applyNumberFormat="1" applyFont="1" applyBorder="1" applyAlignment="1">
      <alignment horizontal="right" vertical="center"/>
    </xf>
    <xf numFmtId="180" fontId="6" fillId="0" borderId="1" xfId="1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178" fontId="7" fillId="0" borderId="11" xfId="0" applyNumberFormat="1" applyFont="1" applyBorder="1" applyAlignment="1">
      <alignment horizontal="right" vertical="center"/>
    </xf>
    <xf numFmtId="178" fontId="7" fillId="0" borderId="12" xfId="0" applyNumberFormat="1" applyFont="1" applyBorder="1" applyAlignment="1">
      <alignment horizontal="right" vertical="center"/>
    </xf>
    <xf numFmtId="177" fontId="7" fillId="0" borderId="10" xfId="1" applyNumberFormat="1" applyFont="1" applyBorder="1" applyAlignment="1">
      <alignment horizontal="right" vertical="center"/>
    </xf>
    <xf numFmtId="177" fontId="7" fillId="0" borderId="11" xfId="1" applyNumberFormat="1" applyFont="1" applyBorder="1" applyAlignment="1">
      <alignment horizontal="right" vertical="center"/>
    </xf>
    <xf numFmtId="177" fontId="10" fillId="0" borderId="11" xfId="0" applyNumberFormat="1" applyFont="1" applyBorder="1" applyAlignment="1">
      <alignment horizontal="right" vertical="center"/>
    </xf>
    <xf numFmtId="177" fontId="10" fillId="0" borderId="12" xfId="0" applyNumberFormat="1" applyFont="1" applyBorder="1" applyAlignment="1">
      <alignment horizontal="right" vertical="center"/>
    </xf>
    <xf numFmtId="177" fontId="10" fillId="0" borderId="10" xfId="1" applyNumberFormat="1" applyFont="1" applyBorder="1" applyAlignment="1">
      <alignment horizontal="right" vertical="center"/>
    </xf>
    <xf numFmtId="177" fontId="10" fillId="0" borderId="11" xfId="1" applyNumberFormat="1" applyFont="1" applyBorder="1" applyAlignment="1">
      <alignment horizontal="right" vertical="center"/>
    </xf>
    <xf numFmtId="179" fontId="8" fillId="4" borderId="26" xfId="1" applyNumberFormat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178" fontId="7" fillId="3" borderId="15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9" fontId="4" fillId="4" borderId="1" xfId="1" applyNumberFormat="1" applyFont="1" applyFill="1" applyBorder="1" applyAlignment="1">
      <alignment horizontal="right" vertical="center"/>
    </xf>
    <xf numFmtId="179" fontId="17" fillId="0" borderId="16" xfId="0" applyNumberFormat="1" applyFont="1" applyBorder="1" applyAlignment="1">
      <alignment horizontal="right" vertical="center"/>
    </xf>
    <xf numFmtId="179" fontId="17" fillId="0" borderId="10" xfId="0" applyNumberFormat="1" applyFont="1" applyBorder="1" applyAlignment="1">
      <alignment horizontal="right" vertical="center"/>
    </xf>
    <xf numFmtId="178" fontId="17" fillId="0" borderId="11" xfId="0" applyNumberFormat="1" applyFont="1" applyBorder="1" applyAlignment="1">
      <alignment horizontal="right" vertical="center"/>
    </xf>
    <xf numFmtId="179" fontId="20" fillId="0" borderId="12" xfId="0" applyNumberFormat="1" applyFont="1" applyBorder="1" applyAlignment="1">
      <alignment horizontal="right" vertical="center"/>
    </xf>
    <xf numFmtId="179" fontId="20" fillId="0" borderId="10" xfId="0" applyNumberFormat="1" applyFont="1" applyBorder="1" applyAlignment="1">
      <alignment horizontal="right" vertical="center"/>
    </xf>
    <xf numFmtId="43" fontId="20" fillId="0" borderId="11" xfId="1" applyFont="1" applyBorder="1" applyAlignment="1">
      <alignment horizontal="right" vertical="center"/>
    </xf>
    <xf numFmtId="177" fontId="20" fillId="0" borderId="11" xfId="0" applyNumberFormat="1" applyFont="1" applyBorder="1" applyAlignment="1">
      <alignment horizontal="right" vertical="center"/>
    </xf>
    <xf numFmtId="178" fontId="11" fillId="0" borderId="1" xfId="0" applyNumberFormat="1" applyFont="1" applyFill="1" applyBorder="1" applyAlignment="1">
      <alignment horizontal="right" vertical="center"/>
    </xf>
    <xf numFmtId="179" fontId="8" fillId="0" borderId="28" xfId="0" applyNumberFormat="1" applyFont="1" applyFill="1" applyBorder="1" applyAlignment="1">
      <alignment horizontal="right" vertical="center"/>
    </xf>
    <xf numFmtId="179" fontId="6" fillId="0" borderId="2" xfId="1" applyNumberFormat="1" applyFont="1" applyFill="1" applyBorder="1" applyAlignment="1">
      <alignment horizontal="right" vertical="center"/>
    </xf>
    <xf numFmtId="179" fontId="10" fillId="0" borderId="17" xfId="1" applyNumberFormat="1" applyFont="1" applyFill="1" applyBorder="1" applyAlignment="1">
      <alignment horizontal="right" vertical="center"/>
    </xf>
    <xf numFmtId="0" fontId="0" fillId="0" borderId="24" xfId="0" applyBorder="1">
      <alignment vertical="center"/>
    </xf>
    <xf numFmtId="179" fontId="6" fillId="0" borderId="7" xfId="0" applyNumberFormat="1" applyFont="1" applyFill="1" applyBorder="1" applyAlignment="1">
      <alignment horizontal="right" vertical="center"/>
    </xf>
    <xf numFmtId="179" fontId="8" fillId="0" borderId="20" xfId="0" applyNumberFormat="1" applyFont="1" applyFill="1" applyBorder="1" applyAlignment="1">
      <alignment horizontal="right" vertical="center"/>
    </xf>
    <xf numFmtId="177" fontId="10" fillId="0" borderId="12" xfId="1" applyNumberFormat="1" applyFont="1" applyFill="1" applyBorder="1" applyAlignment="1">
      <alignment horizontal="right" vertical="center"/>
    </xf>
    <xf numFmtId="43" fontId="11" fillId="0" borderId="0" xfId="1" applyFont="1">
      <alignment vertical="center"/>
    </xf>
    <xf numFmtId="43" fontId="11" fillId="0" borderId="0" xfId="1" applyFont="1" applyFill="1">
      <alignment vertical="center"/>
    </xf>
    <xf numFmtId="0" fontId="6" fillId="0" borderId="4" xfId="2" applyFont="1" applyFill="1" applyBorder="1" applyAlignment="1">
      <alignment vertical="center" wrapText="1"/>
    </xf>
    <xf numFmtId="179" fontId="6" fillId="0" borderId="3" xfId="1" applyNumberFormat="1" applyFont="1" applyFill="1" applyBorder="1" applyAlignment="1">
      <alignment horizontal="right" vertical="center"/>
    </xf>
    <xf numFmtId="179" fontId="6" fillId="0" borderId="4" xfId="1" applyNumberFormat="1" applyFont="1" applyFill="1" applyBorder="1" applyAlignment="1">
      <alignment horizontal="right" vertical="center"/>
    </xf>
    <xf numFmtId="179" fontId="7" fillId="0" borderId="4" xfId="1" applyNumberFormat="1" applyFont="1" applyFill="1" applyBorder="1" applyAlignment="1">
      <alignment horizontal="right" vertical="center"/>
    </xf>
    <xf numFmtId="179" fontId="7" fillId="0" borderId="5" xfId="1" applyNumberFormat="1" applyFont="1" applyFill="1" applyBorder="1" applyAlignment="1">
      <alignment horizontal="right" vertical="center"/>
    </xf>
    <xf numFmtId="177" fontId="7" fillId="0" borderId="3" xfId="1" applyNumberFormat="1" applyFont="1" applyFill="1" applyBorder="1" applyAlignment="1">
      <alignment horizontal="right" vertical="center"/>
    </xf>
    <xf numFmtId="177" fontId="7" fillId="0" borderId="4" xfId="1" applyNumberFormat="1" applyFont="1" applyFill="1" applyBorder="1" applyAlignment="1">
      <alignment horizontal="right" vertical="center"/>
    </xf>
    <xf numFmtId="43" fontId="11" fillId="0" borderId="5" xfId="1" applyFont="1" applyFill="1" applyBorder="1" applyAlignment="1">
      <alignment horizontal="right" vertical="center"/>
    </xf>
    <xf numFmtId="0" fontId="4" fillId="0" borderId="1" xfId="2" applyFont="1" applyFill="1" applyBorder="1" applyAlignment="1">
      <alignment vertical="center" wrapText="1"/>
    </xf>
    <xf numFmtId="180" fontId="11" fillId="0" borderId="20" xfId="0" applyNumberFormat="1" applyFont="1" applyBorder="1" applyAlignment="1">
      <alignment horizontal="right" vertical="center"/>
    </xf>
    <xf numFmtId="180" fontId="11" fillId="0" borderId="1" xfId="0" applyNumberFormat="1" applyFont="1" applyFill="1" applyBorder="1" applyAlignment="1">
      <alignment horizontal="right" vertical="center"/>
    </xf>
    <xf numFmtId="180" fontId="14" fillId="3" borderId="1" xfId="0" applyNumberFormat="1" applyFont="1" applyFill="1" applyBorder="1" applyAlignment="1">
      <alignment vertical="center"/>
    </xf>
    <xf numFmtId="177" fontId="7" fillId="2" borderId="2" xfId="0" applyNumberFormat="1" applyFont="1" applyFill="1" applyBorder="1" applyAlignment="1">
      <alignment horizontal="right" vertical="center"/>
    </xf>
    <xf numFmtId="177" fontId="7" fillId="2" borderId="1" xfId="0" applyNumberFormat="1" applyFont="1" applyFill="1" applyBorder="1" applyAlignment="1">
      <alignment horizontal="right" vertical="center"/>
    </xf>
    <xf numFmtId="0" fontId="7" fillId="2" borderId="0" xfId="0" applyFont="1" applyFill="1">
      <alignment vertical="center"/>
    </xf>
    <xf numFmtId="180" fontId="11" fillId="3" borderId="7" xfId="0" applyNumberFormat="1" applyFont="1" applyFill="1" applyBorder="1" applyAlignment="1">
      <alignment horizontal="right" vertical="center"/>
    </xf>
    <xf numFmtId="0" fontId="24" fillId="0" borderId="0" xfId="0" applyFont="1">
      <alignment vertical="center"/>
    </xf>
    <xf numFmtId="0" fontId="6" fillId="2" borderId="1" xfId="2" applyFont="1" applyFill="1" applyBorder="1" applyAlignment="1">
      <alignment vertical="center" wrapText="1"/>
    </xf>
    <xf numFmtId="0" fontId="25" fillId="0" borderId="1" xfId="0" applyFont="1" applyBorder="1">
      <alignment vertical="center"/>
    </xf>
    <xf numFmtId="0" fontId="4" fillId="0" borderId="1" xfId="3" applyFont="1" applyFill="1" applyBorder="1" applyAlignment="1">
      <alignment wrapText="1"/>
    </xf>
    <xf numFmtId="43" fontId="7" fillId="2" borderId="0" xfId="1" applyFont="1" applyFill="1">
      <alignment vertical="center"/>
    </xf>
    <xf numFmtId="0" fontId="6" fillId="0" borderId="21" xfId="0" applyFont="1" applyBorder="1" applyAlignment="1">
      <alignment horizontal="center" vertical="center" textRotation="255"/>
    </xf>
    <xf numFmtId="0" fontId="6" fillId="0" borderId="24" xfId="0" applyFont="1" applyBorder="1" applyAlignment="1">
      <alignment horizontal="center" vertical="center" textRotation="255"/>
    </xf>
    <xf numFmtId="0" fontId="6" fillId="0" borderId="27" xfId="0" applyFont="1" applyBorder="1" applyAlignment="1">
      <alignment horizontal="center" vertical="center" textRotation="255"/>
    </xf>
    <xf numFmtId="0" fontId="6" fillId="0" borderId="25" xfId="0" applyFont="1" applyBorder="1" applyAlignment="1">
      <alignment horizontal="center" vertical="center" textRotation="255"/>
    </xf>
    <xf numFmtId="0" fontId="19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80" fontId="11" fillId="0" borderId="5" xfId="0" applyNumberFormat="1" applyFont="1" applyBorder="1" applyAlignment="1">
      <alignment vertical="center"/>
    </xf>
    <xf numFmtId="180" fontId="11" fillId="0" borderId="7" xfId="0" applyNumberFormat="1" applyFont="1" applyBorder="1" applyAlignment="1">
      <alignment vertical="center"/>
    </xf>
  </cellXfs>
  <cellStyles count="8">
    <cellStyle name="常规" xfId="0" builtinId="0"/>
    <cellStyle name="常规 2" xfId="6"/>
    <cellStyle name="常规 3" xfId="4"/>
    <cellStyle name="常规 3 2" xfId="7"/>
    <cellStyle name="常规 4" xfId="5"/>
    <cellStyle name="常规 52" xfId="2"/>
    <cellStyle name="常规 54" xfId="3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="70" zoomScaleNormal="70" workbookViewId="0">
      <pane xSplit="3" ySplit="3" topLeftCell="D4" activePane="bottomRight" state="frozenSplit"/>
      <selection pane="topRight" activeCell="D1" sqref="D1"/>
      <selection pane="bottomLeft" activeCell="A4" sqref="A4"/>
      <selection pane="bottomRight" activeCell="L4" sqref="L4:L10"/>
    </sheetView>
  </sheetViews>
  <sheetFormatPr defaultRowHeight="13.5"/>
  <cols>
    <col min="1" max="1" width="9" customWidth="1"/>
    <col min="2" max="2" width="27" customWidth="1"/>
    <col min="3" max="3" width="13.25" customWidth="1"/>
    <col min="4" max="4" width="8.75" bestFit="1" customWidth="1"/>
    <col min="5" max="5" width="11.5" bestFit="1" customWidth="1"/>
    <col min="6" max="6" width="12.75" bestFit="1" customWidth="1"/>
    <col min="7" max="7" width="10.25" bestFit="1" customWidth="1"/>
    <col min="8" max="8" width="10.125" hidden="1" customWidth="1"/>
    <col min="9" max="9" width="6.5" hidden="1" customWidth="1"/>
    <col min="10" max="10" width="10.125" hidden="1" customWidth="1"/>
    <col min="11" max="11" width="10.125" customWidth="1"/>
    <col min="12" max="13" width="11.5" bestFit="1" customWidth="1"/>
    <col min="14" max="14" width="10.125" bestFit="1" customWidth="1"/>
    <col min="15" max="15" width="8.25" hidden="1" customWidth="1"/>
    <col min="16" max="17" width="8.5" hidden="1" customWidth="1"/>
    <col min="18" max="18" width="12" style="49" customWidth="1"/>
    <col min="19" max="19" width="0.25" hidden="1" customWidth="1"/>
    <col min="20" max="20" width="0.125" hidden="1" customWidth="1"/>
    <col min="21" max="21" width="11.5" bestFit="1" customWidth="1"/>
    <col min="22" max="22" width="14.125" bestFit="1" customWidth="1"/>
  </cols>
  <sheetData>
    <row r="1" spans="1:26" ht="27" customHeight="1" thickBot="1">
      <c r="A1" s="175" t="s">
        <v>64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</row>
    <row r="2" spans="1:26" s="2" customFormat="1" ht="20.100000000000001" customHeight="1">
      <c r="A2" s="176" t="s">
        <v>1</v>
      </c>
      <c r="B2" s="178" t="s">
        <v>2</v>
      </c>
      <c r="C2" s="180" t="s">
        <v>3</v>
      </c>
      <c r="D2" s="176" t="s">
        <v>3</v>
      </c>
      <c r="E2" s="178"/>
      <c r="F2" s="178"/>
      <c r="G2" s="178"/>
      <c r="H2" s="178"/>
      <c r="I2" s="178"/>
      <c r="J2" s="182"/>
      <c r="K2" s="183" t="s">
        <v>4</v>
      </c>
      <c r="L2" s="184"/>
      <c r="M2" s="184"/>
      <c r="N2" s="184"/>
      <c r="O2" s="184"/>
      <c r="P2" s="184"/>
      <c r="Q2" s="184"/>
      <c r="R2" s="185" t="s">
        <v>5</v>
      </c>
      <c r="S2" s="9"/>
      <c r="T2" s="1"/>
    </row>
    <row r="3" spans="1:26" s="2" customFormat="1" ht="20.100000000000001" customHeight="1">
      <c r="A3" s="177"/>
      <c r="B3" s="179"/>
      <c r="C3" s="181"/>
      <c r="D3" s="42" t="s">
        <v>6</v>
      </c>
      <c r="E3" s="43" t="s">
        <v>7</v>
      </c>
      <c r="F3" s="43" t="s">
        <v>8</v>
      </c>
      <c r="G3" s="43" t="s">
        <v>9</v>
      </c>
      <c r="H3" s="43" t="s">
        <v>10</v>
      </c>
      <c r="I3" s="43" t="s">
        <v>11</v>
      </c>
      <c r="J3" s="17" t="s">
        <v>12</v>
      </c>
      <c r="K3" s="19" t="s">
        <v>6</v>
      </c>
      <c r="L3" s="20" t="s">
        <v>7</v>
      </c>
      <c r="M3" s="20" t="s">
        <v>8</v>
      </c>
      <c r="N3" s="20" t="s">
        <v>9</v>
      </c>
      <c r="O3" s="20" t="s">
        <v>10</v>
      </c>
      <c r="P3" s="20" t="s">
        <v>11</v>
      </c>
      <c r="Q3" s="20" t="s">
        <v>12</v>
      </c>
      <c r="R3" s="186"/>
      <c r="S3" s="10" t="s">
        <v>13</v>
      </c>
      <c r="T3" s="3" t="s">
        <v>14</v>
      </c>
      <c r="U3" s="2" t="s">
        <v>30</v>
      </c>
      <c r="V3" s="2" t="s">
        <v>31</v>
      </c>
    </row>
    <row r="4" spans="1:26" s="58" customFormat="1" ht="20.100000000000001" customHeight="1">
      <c r="A4" s="171" t="s">
        <v>15</v>
      </c>
      <c r="B4" s="57" t="s">
        <v>29</v>
      </c>
      <c r="C4" s="62">
        <f>SUM(D4:J4)</f>
        <v>236</v>
      </c>
      <c r="D4" s="63"/>
      <c r="E4" s="64">
        <v>95</v>
      </c>
      <c r="F4" s="140">
        <v>140</v>
      </c>
      <c r="G4" s="64">
        <v>1</v>
      </c>
      <c r="H4" s="64"/>
      <c r="I4" s="64"/>
      <c r="J4" s="65"/>
      <c r="K4" s="66"/>
      <c r="L4" s="55">
        <f>E4*$R4</f>
        <v>23.56</v>
      </c>
      <c r="M4" s="55">
        <f t="shared" ref="M4:N4" si="0">F4*$R4</f>
        <v>34.72</v>
      </c>
      <c r="N4" s="55">
        <f t="shared" si="0"/>
        <v>0.25</v>
      </c>
      <c r="O4" s="55">
        <f>H4*$R4</f>
        <v>0</v>
      </c>
      <c r="P4" s="55">
        <f>I4*$R4</f>
        <v>0</v>
      </c>
      <c r="Q4" s="55">
        <f>J4*$R4</f>
        <v>0</v>
      </c>
      <c r="R4" s="56">
        <f>U4/1.13</f>
        <v>0.248</v>
      </c>
      <c r="S4" s="54"/>
      <c r="T4" s="55"/>
      <c r="U4" s="170">
        <v>0.28000000000000003</v>
      </c>
      <c r="V4" s="68">
        <f>U4*G4</f>
        <v>0.28000000000000003</v>
      </c>
      <c r="Y4" s="58">
        <v>0.25</v>
      </c>
      <c r="Z4" s="170">
        <f>Y4*1.13</f>
        <v>0.28000000000000003</v>
      </c>
    </row>
    <row r="5" spans="1:26" s="58" customFormat="1" ht="20.100000000000001" customHeight="1">
      <c r="A5" s="172"/>
      <c r="B5" s="91" t="s">
        <v>33</v>
      </c>
      <c r="C5" s="62"/>
      <c r="D5" s="29"/>
      <c r="E5" s="64"/>
      <c r="F5" s="30"/>
      <c r="G5" s="30"/>
      <c r="H5" s="30"/>
      <c r="I5" s="30"/>
      <c r="J5" s="31"/>
      <c r="K5" s="18"/>
      <c r="L5" s="55"/>
      <c r="M5" s="55"/>
      <c r="N5" s="55"/>
      <c r="O5" s="5"/>
      <c r="P5" s="5"/>
      <c r="Q5" s="5"/>
      <c r="R5" s="56">
        <f t="shared" ref="R5:R15" si="1">U5/1.16</f>
        <v>0.36199999999999999</v>
      </c>
      <c r="S5" s="11"/>
      <c r="T5" s="5"/>
      <c r="U5" s="67">
        <v>0.42</v>
      </c>
      <c r="V5" s="68">
        <f t="shared" ref="V5:V7" si="2">U5*G5</f>
        <v>0</v>
      </c>
      <c r="Y5" s="58">
        <v>0.36199999999999999</v>
      </c>
      <c r="Z5" s="67">
        <f t="shared" ref="Z5:Z15" si="3">Y5*1.13</f>
        <v>0.41</v>
      </c>
    </row>
    <row r="6" spans="1:26" s="2" customFormat="1" ht="20.100000000000001" customHeight="1">
      <c r="A6" s="172"/>
      <c r="B6" s="4" t="s">
        <v>23</v>
      </c>
      <c r="C6" s="62"/>
      <c r="D6" s="29"/>
      <c r="E6" s="99"/>
      <c r="F6" s="30"/>
      <c r="G6" s="30"/>
      <c r="H6" s="97"/>
      <c r="I6" s="30"/>
      <c r="J6" s="31"/>
      <c r="K6" s="18"/>
      <c r="L6" s="55"/>
      <c r="M6" s="55"/>
      <c r="N6" s="55"/>
      <c r="O6" s="5"/>
      <c r="P6" s="5"/>
      <c r="Q6" s="5"/>
      <c r="R6" s="56">
        <f t="shared" si="1"/>
        <v>0.45700000000000002</v>
      </c>
      <c r="S6" s="11"/>
      <c r="T6" s="5"/>
      <c r="U6" s="67">
        <v>0.53</v>
      </c>
      <c r="V6" s="68">
        <f t="shared" si="2"/>
        <v>0</v>
      </c>
      <c r="Y6" s="2">
        <v>0.45700000000000002</v>
      </c>
      <c r="Z6" s="67">
        <f t="shared" si="3"/>
        <v>0.52</v>
      </c>
    </row>
    <row r="7" spans="1:26" s="2" customFormat="1" ht="20.100000000000001" customHeight="1">
      <c r="A7" s="172"/>
      <c r="B7" s="118" t="s">
        <v>37</v>
      </c>
      <c r="C7" s="62"/>
      <c r="D7" s="29"/>
      <c r="E7" s="99"/>
      <c r="F7" s="64"/>
      <c r="G7" s="30"/>
      <c r="H7" s="30"/>
      <c r="I7" s="30"/>
      <c r="J7" s="31"/>
      <c r="K7" s="18"/>
      <c r="L7" s="55"/>
      <c r="M7" s="55"/>
      <c r="N7" s="55"/>
      <c r="O7" s="5"/>
      <c r="P7" s="5"/>
      <c r="Q7" s="5"/>
      <c r="R7" s="56">
        <f t="shared" si="1"/>
        <v>0.46600000000000003</v>
      </c>
      <c r="S7" s="11"/>
      <c r="T7" s="5"/>
      <c r="U7" s="41">
        <v>0.54</v>
      </c>
      <c r="V7" s="68">
        <f t="shared" si="2"/>
        <v>0</v>
      </c>
      <c r="Y7" s="2">
        <v>0.46600000000000003</v>
      </c>
      <c r="Z7" s="67">
        <f t="shared" si="3"/>
        <v>0.53</v>
      </c>
    </row>
    <row r="8" spans="1:26" s="2" customFormat="1" ht="20.100000000000001" customHeight="1">
      <c r="A8" s="172"/>
      <c r="B8" s="96" t="s">
        <v>36</v>
      </c>
      <c r="C8" s="62"/>
      <c r="D8" s="29"/>
      <c r="E8" s="99"/>
      <c r="F8" s="64"/>
      <c r="G8" s="30"/>
      <c r="H8" s="30"/>
      <c r="I8" s="30"/>
      <c r="J8" s="31"/>
      <c r="K8" s="18"/>
      <c r="L8" s="55"/>
      <c r="M8" s="55"/>
      <c r="N8" s="55"/>
      <c r="O8" s="5"/>
      <c r="P8" s="5"/>
      <c r="Q8" s="5"/>
      <c r="R8" s="56">
        <f t="shared" si="1"/>
        <v>0.63800000000000001</v>
      </c>
      <c r="S8" s="11"/>
      <c r="T8" s="5"/>
      <c r="U8" s="148">
        <v>0.74</v>
      </c>
      <c r="V8" s="68">
        <f>U8*G8</f>
        <v>0</v>
      </c>
      <c r="Y8" s="2">
        <v>0.63800000000000001</v>
      </c>
      <c r="Z8" s="67">
        <f t="shared" si="3"/>
        <v>0.72</v>
      </c>
    </row>
    <row r="9" spans="1:26" s="2" customFormat="1" ht="20.100000000000001" customHeight="1">
      <c r="A9" s="172"/>
      <c r="B9" s="69" t="s">
        <v>32</v>
      </c>
      <c r="C9" s="62"/>
      <c r="D9" s="63"/>
      <c r="E9" s="64"/>
      <c r="F9" s="64"/>
      <c r="G9" s="64"/>
      <c r="H9" s="64"/>
      <c r="I9" s="64"/>
      <c r="J9" s="65"/>
      <c r="K9" s="66"/>
      <c r="L9" s="55"/>
      <c r="M9" s="55"/>
      <c r="N9" s="55"/>
      <c r="O9" s="55"/>
      <c r="P9" s="55"/>
      <c r="Q9" s="55"/>
      <c r="R9" s="56">
        <f>U9/1.16</f>
        <v>0.64700000000000002</v>
      </c>
      <c r="S9" s="11"/>
      <c r="T9" s="5"/>
      <c r="U9" s="67">
        <v>0.75</v>
      </c>
      <c r="V9" s="68">
        <f>U9*G9</f>
        <v>0</v>
      </c>
      <c r="Y9" s="2">
        <v>0.64700000000000002</v>
      </c>
      <c r="Z9" s="67">
        <f t="shared" si="3"/>
        <v>0.73</v>
      </c>
    </row>
    <row r="10" spans="1:26" s="2" customFormat="1" ht="20.100000000000001" customHeight="1">
      <c r="A10" s="172"/>
      <c r="B10" s="69" t="s">
        <v>47</v>
      </c>
      <c r="C10" s="62">
        <f>SUM(D10:J10)</f>
        <v>143</v>
      </c>
      <c r="D10" s="63"/>
      <c r="E10" s="64">
        <v>140</v>
      </c>
      <c r="F10" s="64">
        <v>1</v>
      </c>
      <c r="G10" s="64">
        <v>2</v>
      </c>
      <c r="H10" s="64"/>
      <c r="I10" s="64"/>
      <c r="J10" s="65"/>
      <c r="K10" s="66"/>
      <c r="L10" s="55">
        <f t="shared" ref="L10" si="4">E10*$R10</f>
        <v>92.96</v>
      </c>
      <c r="M10" s="55">
        <f t="shared" ref="M10" si="5">F10*$R10</f>
        <v>0.66</v>
      </c>
      <c r="N10" s="55">
        <f t="shared" ref="N10" si="6">G10*$R10</f>
        <v>1.33</v>
      </c>
      <c r="O10" s="55"/>
      <c r="P10" s="55"/>
      <c r="Q10" s="55"/>
      <c r="R10" s="56">
        <f>U10/1.13</f>
        <v>0.66400000000000003</v>
      </c>
      <c r="S10" s="54"/>
      <c r="T10" s="55"/>
      <c r="U10" s="170">
        <v>0.75</v>
      </c>
      <c r="V10" s="68">
        <f>U10*G10</f>
        <v>1.5</v>
      </c>
      <c r="Y10" s="2">
        <v>0.65500000000000003</v>
      </c>
      <c r="Z10" s="170">
        <v>0.75</v>
      </c>
    </row>
    <row r="11" spans="1:26" s="2" customFormat="1" ht="20.100000000000001" customHeight="1">
      <c r="A11" s="172"/>
      <c r="B11" s="21" t="s">
        <v>26</v>
      </c>
      <c r="C11" s="62"/>
      <c r="D11" s="29"/>
      <c r="E11" s="30"/>
      <c r="F11" s="30"/>
      <c r="G11" s="30"/>
      <c r="H11" s="30"/>
      <c r="I11" s="30"/>
      <c r="J11" s="31"/>
      <c r="K11" s="18"/>
      <c r="L11" s="55"/>
      <c r="M11" s="55"/>
      <c r="N11" s="55"/>
      <c r="O11" s="5"/>
      <c r="P11" s="5"/>
      <c r="Q11" s="5"/>
      <c r="R11" s="56">
        <f>U11/1.13</f>
        <v>0.66400000000000003</v>
      </c>
      <c r="S11" s="11"/>
      <c r="T11" s="5"/>
      <c r="U11" s="170">
        <v>0.75</v>
      </c>
      <c r="V11" s="68">
        <f t="shared" ref="V11:V16" si="7">U11*G11</f>
        <v>0</v>
      </c>
      <c r="Y11" s="2">
        <v>0.65500000000000003</v>
      </c>
      <c r="Z11" s="170">
        <v>0.75</v>
      </c>
    </row>
    <row r="12" spans="1:26" s="2" customFormat="1" ht="20.100000000000001" customHeight="1">
      <c r="A12" s="172"/>
      <c r="B12" s="119" t="s">
        <v>53</v>
      </c>
      <c r="C12" s="130">
        <f t="shared" ref="C12" si="8">SUM(D12:J12)</f>
        <v>13</v>
      </c>
      <c r="D12" s="32"/>
      <c r="E12" s="33">
        <v>11</v>
      </c>
      <c r="F12" s="33">
        <v>2</v>
      </c>
      <c r="G12" s="33">
        <v>0</v>
      </c>
      <c r="H12" s="33"/>
      <c r="I12" s="33"/>
      <c r="J12" s="34"/>
      <c r="K12" s="25"/>
      <c r="L12" s="26">
        <f>E12*$R12</f>
        <v>7.3</v>
      </c>
      <c r="M12" s="26">
        <f t="shared" ref="M12:N13" si="9">F12*$R12</f>
        <v>1.33</v>
      </c>
      <c r="N12" s="26">
        <f t="shared" si="9"/>
        <v>0</v>
      </c>
      <c r="O12" s="161"/>
      <c r="P12" s="161"/>
      <c r="Q12" s="161"/>
      <c r="R12" s="165">
        <f>U12/1.13</f>
        <v>0.66400000000000003</v>
      </c>
      <c r="S12" s="54"/>
      <c r="T12" s="55"/>
      <c r="U12" s="170">
        <v>0.75</v>
      </c>
      <c r="V12" s="68">
        <f>U12*G12</f>
        <v>0</v>
      </c>
      <c r="Y12" s="2">
        <v>0.65500000000000003</v>
      </c>
      <c r="Z12" s="170">
        <v>0.75</v>
      </c>
    </row>
    <row r="13" spans="1:26" s="2" customFormat="1" ht="20.100000000000001" customHeight="1">
      <c r="A13" s="172"/>
      <c r="B13" s="69" t="s">
        <v>57</v>
      </c>
      <c r="C13" s="62">
        <f>SUM(D13:J13)</f>
        <v>48</v>
      </c>
      <c r="D13" s="63"/>
      <c r="E13" s="64">
        <v>45</v>
      </c>
      <c r="F13" s="64">
        <v>2</v>
      </c>
      <c r="G13" s="64">
        <v>1</v>
      </c>
      <c r="H13" s="64"/>
      <c r="I13" s="64"/>
      <c r="J13" s="65"/>
      <c r="K13" s="66"/>
      <c r="L13" s="55">
        <f>E13*$R13</f>
        <v>29.12</v>
      </c>
      <c r="M13" s="55">
        <f t="shared" si="9"/>
        <v>1.29</v>
      </c>
      <c r="N13" s="55">
        <f t="shared" si="9"/>
        <v>0.65</v>
      </c>
      <c r="O13" s="55">
        <f t="shared" ref="O13:Q13" si="10">H13*$R13</f>
        <v>0</v>
      </c>
      <c r="P13" s="55">
        <f t="shared" si="10"/>
        <v>0</v>
      </c>
      <c r="Q13" s="55">
        <f t="shared" si="10"/>
        <v>0</v>
      </c>
      <c r="R13" s="160">
        <f>U13/1.16</f>
        <v>0.64700000000000002</v>
      </c>
      <c r="S13" s="54"/>
      <c r="T13" s="55"/>
      <c r="U13" s="170">
        <v>0.75</v>
      </c>
      <c r="V13" s="68">
        <f>U13*G13</f>
        <v>0.75</v>
      </c>
      <c r="Y13" s="2">
        <v>0.65500000000000003</v>
      </c>
      <c r="Z13" s="170">
        <v>0.75</v>
      </c>
    </row>
    <row r="14" spans="1:26" s="2" customFormat="1" ht="20.100000000000001" customHeight="1">
      <c r="A14" s="172"/>
      <c r="B14" s="4" t="s">
        <v>24</v>
      </c>
      <c r="C14" s="62"/>
      <c r="D14" s="29"/>
      <c r="E14" s="95"/>
      <c r="F14" s="30"/>
      <c r="G14" s="30"/>
      <c r="H14" s="30"/>
      <c r="I14" s="30"/>
      <c r="J14" s="31"/>
      <c r="K14" s="18"/>
      <c r="L14" s="55"/>
      <c r="M14" s="55"/>
      <c r="N14" s="55"/>
      <c r="O14" s="5"/>
      <c r="P14" s="5"/>
      <c r="Q14" s="5"/>
      <c r="R14" s="56">
        <f t="shared" si="1"/>
        <v>0.68100000000000005</v>
      </c>
      <c r="S14" s="11"/>
      <c r="T14" s="5"/>
      <c r="U14" s="67">
        <v>0.79</v>
      </c>
      <c r="V14" s="68">
        <f t="shared" si="7"/>
        <v>0</v>
      </c>
      <c r="Y14" s="2">
        <v>0.68100000000000005</v>
      </c>
      <c r="Z14" s="67">
        <f t="shared" si="3"/>
        <v>0.77</v>
      </c>
    </row>
    <row r="15" spans="1:26" s="58" customFormat="1" ht="20.100000000000001" customHeight="1">
      <c r="A15" s="172"/>
      <c r="B15" s="4" t="s">
        <v>0</v>
      </c>
      <c r="C15" s="62"/>
      <c r="D15" s="29"/>
      <c r="E15" s="30"/>
      <c r="F15" s="30"/>
      <c r="G15" s="30"/>
      <c r="H15" s="30"/>
      <c r="I15" s="30"/>
      <c r="J15" s="31"/>
      <c r="K15" s="18"/>
      <c r="L15" s="55"/>
      <c r="M15" s="55"/>
      <c r="N15" s="55"/>
      <c r="O15" s="5"/>
      <c r="P15" s="5"/>
      <c r="Q15" s="5"/>
      <c r="R15" s="56">
        <f t="shared" si="1"/>
        <v>0.74099999999999999</v>
      </c>
      <c r="S15" s="11"/>
      <c r="T15" s="5"/>
      <c r="U15" s="149">
        <v>0.86</v>
      </c>
      <c r="V15" s="68">
        <f t="shared" si="7"/>
        <v>0</v>
      </c>
      <c r="Y15" s="58">
        <v>0.74099999999999999</v>
      </c>
      <c r="Z15" s="67">
        <f t="shared" si="3"/>
        <v>0.84</v>
      </c>
    </row>
    <row r="16" spans="1:26" s="58" customFormat="1" ht="20.100000000000001" customHeight="1" thickBot="1">
      <c r="A16" s="172"/>
      <c r="B16" s="4" t="s">
        <v>25</v>
      </c>
      <c r="C16" s="62">
        <f>SUM(D16:J16)</f>
        <v>3</v>
      </c>
      <c r="D16" s="29"/>
      <c r="E16" s="95"/>
      <c r="F16" s="30"/>
      <c r="G16" s="30">
        <v>3</v>
      </c>
      <c r="H16" s="30"/>
      <c r="I16" s="30"/>
      <c r="J16" s="31"/>
      <c r="K16" s="18"/>
      <c r="L16" s="55"/>
      <c r="M16" s="55"/>
      <c r="N16" s="55">
        <f>G16*$R16</f>
        <v>3.08</v>
      </c>
      <c r="O16" s="5"/>
      <c r="P16" s="5"/>
      <c r="Q16" s="5"/>
      <c r="R16" s="56">
        <f>U16/1.13</f>
        <v>1.0269999999999999</v>
      </c>
      <c r="S16" s="11"/>
      <c r="T16" s="5"/>
      <c r="U16" s="170">
        <v>1.1599999999999999</v>
      </c>
      <c r="V16" s="68">
        <f t="shared" si="7"/>
        <v>3.48</v>
      </c>
      <c r="Y16" s="58">
        <v>1.034</v>
      </c>
      <c r="Z16" s="170">
        <v>1.1599999999999999</v>
      </c>
    </row>
    <row r="17" spans="1:23" s="2" customFormat="1" ht="20.100000000000001" customHeight="1" thickBot="1">
      <c r="A17" s="172"/>
      <c r="B17" s="14" t="s">
        <v>16</v>
      </c>
      <c r="C17" s="35">
        <f>SUM(D17:J17)</f>
        <v>443</v>
      </c>
      <c r="D17" s="36"/>
      <c r="E17" s="37">
        <f>SUM(E4:E16)</f>
        <v>291</v>
      </c>
      <c r="F17" s="37">
        <f>SUM(F4:F16)</f>
        <v>145</v>
      </c>
      <c r="G17" s="37">
        <f>SUM(G4:G16)</f>
        <v>7</v>
      </c>
      <c r="H17" s="37"/>
      <c r="I17" s="37"/>
      <c r="J17" s="38"/>
      <c r="K17" s="23"/>
      <c r="L17" s="15">
        <f>SUM(L4:L16)</f>
        <v>152.94</v>
      </c>
      <c r="M17" s="112">
        <f>SUM(M4:M16)</f>
        <v>38</v>
      </c>
      <c r="N17" s="112">
        <f>SUM(N4:N16)</f>
        <v>5.31</v>
      </c>
      <c r="O17" s="112"/>
      <c r="P17" s="112"/>
      <c r="Q17" s="112"/>
      <c r="R17" s="159"/>
      <c r="S17" s="11"/>
      <c r="T17" s="5"/>
      <c r="V17" s="59">
        <f>SUM(V4:V16)</f>
        <v>6.01</v>
      </c>
    </row>
    <row r="18" spans="1:23" s="7" customFormat="1" ht="20.100000000000001" customHeight="1" thickBot="1">
      <c r="A18" s="108" t="s">
        <v>20</v>
      </c>
      <c r="B18" s="109"/>
      <c r="C18" s="115">
        <f>C17</f>
        <v>443</v>
      </c>
      <c r="D18" s="116"/>
      <c r="E18" s="16">
        <f t="shared" ref="E18" si="11">E17</f>
        <v>291</v>
      </c>
      <c r="F18" s="16">
        <f t="shared" ref="F18" si="12">F17</f>
        <v>145</v>
      </c>
      <c r="G18" s="16">
        <f t="shared" ref="G18" si="13">G17</f>
        <v>7</v>
      </c>
      <c r="H18" s="39"/>
      <c r="I18" s="39"/>
      <c r="J18" s="44"/>
      <c r="K18" s="24"/>
      <c r="L18" s="16">
        <f t="shared" ref="L18:M18" si="14">L17</f>
        <v>152.94</v>
      </c>
      <c r="M18" s="16">
        <f t="shared" si="14"/>
        <v>38</v>
      </c>
      <c r="N18" s="16">
        <f>N17</f>
        <v>5.31</v>
      </c>
      <c r="O18" s="16"/>
      <c r="P18" s="16"/>
      <c r="Q18" s="16"/>
      <c r="R18" s="46"/>
      <c r="S18" s="12"/>
      <c r="T18" s="6"/>
      <c r="U18" s="27">
        <f>SUM(K18:Q18)</f>
        <v>196.25</v>
      </c>
      <c r="V18" s="77">
        <f>V17</f>
        <v>6.01</v>
      </c>
      <c r="W18" s="7" t="s">
        <v>40</v>
      </c>
    </row>
    <row r="19" spans="1:23" s="2" customFormat="1" ht="20.100000000000001" customHeight="1" thickBot="1">
      <c r="A19" s="110" t="s">
        <v>19</v>
      </c>
      <c r="B19" s="111"/>
      <c r="C19" s="133">
        <f>SUM(E19:F19)</f>
        <v>-320</v>
      </c>
      <c r="D19" s="134"/>
      <c r="E19" s="135">
        <f>-639774*0.0002</f>
        <v>-128</v>
      </c>
      <c r="F19" s="135">
        <f>-639774*0.0003</f>
        <v>-192</v>
      </c>
      <c r="G19" s="135"/>
      <c r="H19" s="135"/>
      <c r="I19" s="120"/>
      <c r="J19" s="121"/>
      <c r="K19" s="122"/>
      <c r="L19" s="123"/>
      <c r="M19" s="123"/>
      <c r="N19" s="123"/>
      <c r="O19" s="123"/>
      <c r="P19" s="123"/>
      <c r="Q19" s="123"/>
      <c r="R19" s="45"/>
      <c r="S19" s="11">
        <v>19.079999999999998</v>
      </c>
      <c r="T19" s="5">
        <v>45</v>
      </c>
    </row>
    <row r="20" spans="1:23" s="2" customFormat="1" ht="20.100000000000001" customHeight="1" thickBot="1">
      <c r="A20" s="108" t="s">
        <v>42</v>
      </c>
      <c r="B20" s="109"/>
      <c r="C20" s="136">
        <f>E20+F20+G20</f>
        <v>170</v>
      </c>
      <c r="D20" s="137"/>
      <c r="E20" s="138">
        <f>SUM(E18:E19)</f>
        <v>163</v>
      </c>
      <c r="F20" s="138"/>
      <c r="G20" s="138">
        <f>G18</f>
        <v>7</v>
      </c>
      <c r="H20" s="139"/>
      <c r="I20" s="124"/>
      <c r="J20" s="125"/>
      <c r="K20" s="126"/>
      <c r="L20" s="127">
        <f>L4+68*R10</f>
        <v>68.709999999999994</v>
      </c>
      <c r="M20" s="127"/>
      <c r="N20" s="127">
        <f>N18</f>
        <v>5.31</v>
      </c>
      <c r="O20" s="127"/>
      <c r="P20" s="127"/>
      <c r="Q20" s="127"/>
      <c r="R20" s="47"/>
      <c r="S20" s="11"/>
      <c r="T20" s="5"/>
      <c r="U20" s="27">
        <f>SUM(K20:Q20)</f>
        <v>74.02</v>
      </c>
    </row>
    <row r="21" spans="1:23" s="58" customFormat="1" ht="24" customHeight="1">
      <c r="A21" s="173" t="s">
        <v>17</v>
      </c>
      <c r="B21" s="150" t="s">
        <v>39</v>
      </c>
      <c r="C21" s="52"/>
      <c r="D21" s="151"/>
      <c r="E21" s="152"/>
      <c r="F21" s="152"/>
      <c r="G21" s="152"/>
      <c r="H21" s="153"/>
      <c r="I21" s="153"/>
      <c r="J21" s="154"/>
      <c r="K21" s="155"/>
      <c r="L21" s="156"/>
      <c r="M21" s="53"/>
      <c r="N21" s="156"/>
      <c r="O21" s="156"/>
      <c r="P21" s="156"/>
      <c r="Q21" s="156"/>
      <c r="R21" s="157"/>
      <c r="S21" s="54">
        <v>27.79</v>
      </c>
      <c r="T21" s="55">
        <v>65</v>
      </c>
    </row>
    <row r="22" spans="1:23" s="58" customFormat="1" ht="23.25" customHeight="1">
      <c r="A22" s="172"/>
      <c r="B22" s="92" t="s">
        <v>18</v>
      </c>
      <c r="C22" s="52"/>
      <c r="D22" s="70"/>
      <c r="E22" s="71"/>
      <c r="F22" s="71"/>
      <c r="G22" s="71"/>
      <c r="H22" s="72"/>
      <c r="I22" s="72"/>
      <c r="J22" s="73"/>
      <c r="K22" s="94"/>
      <c r="L22" s="53"/>
      <c r="M22" s="53"/>
      <c r="N22" s="53"/>
      <c r="O22" s="53"/>
      <c r="P22" s="53"/>
      <c r="Q22" s="72"/>
      <c r="R22" s="74"/>
      <c r="S22" s="54">
        <v>27.79</v>
      </c>
      <c r="T22" s="55">
        <v>65</v>
      </c>
    </row>
    <row r="23" spans="1:23" s="58" customFormat="1" ht="23.25" customHeight="1">
      <c r="A23" s="172"/>
      <c r="B23" s="76" t="s">
        <v>61</v>
      </c>
      <c r="C23" s="50">
        <f t="shared" ref="C23:C37" si="15">SUM(D23:J23)</f>
        <v>3</v>
      </c>
      <c r="D23" s="79"/>
      <c r="E23" s="80"/>
      <c r="F23" s="132">
        <v>3</v>
      </c>
      <c r="G23" s="80"/>
      <c r="H23" s="81"/>
      <c r="I23" s="81"/>
      <c r="J23" s="82"/>
      <c r="K23" s="51"/>
      <c r="L23" s="51"/>
      <c r="M23" s="51">
        <f t="shared" ref="M23:N37" si="16">F23*$R23</f>
        <v>52.71</v>
      </c>
      <c r="N23" s="51"/>
      <c r="O23" s="51"/>
      <c r="P23" s="51"/>
      <c r="Q23" s="51"/>
      <c r="R23" s="60">
        <v>17.57</v>
      </c>
      <c r="S23" s="162">
        <v>27.79</v>
      </c>
      <c r="T23" s="163">
        <v>65</v>
      </c>
      <c r="U23" s="164">
        <v>65</v>
      </c>
      <c r="V23" s="58">
        <f t="shared" ref="V23:V29" si="17">U23*G23</f>
        <v>0</v>
      </c>
    </row>
    <row r="24" spans="1:23" s="164" customFormat="1" ht="23.25" customHeight="1">
      <c r="A24" s="172"/>
      <c r="B24" s="76" t="s">
        <v>46</v>
      </c>
      <c r="C24" s="50">
        <f t="shared" si="15"/>
        <v>7</v>
      </c>
      <c r="D24" s="79"/>
      <c r="E24" s="80"/>
      <c r="F24" s="132">
        <v>5.5</v>
      </c>
      <c r="G24" s="80">
        <v>1.5</v>
      </c>
      <c r="H24" s="81"/>
      <c r="I24" s="81"/>
      <c r="J24" s="82"/>
      <c r="K24" s="51"/>
      <c r="L24" s="51"/>
      <c r="M24" s="51">
        <f t="shared" si="16"/>
        <v>103.02</v>
      </c>
      <c r="N24" s="51">
        <f t="shared" si="16"/>
        <v>28.1</v>
      </c>
      <c r="O24" s="51"/>
      <c r="P24" s="51"/>
      <c r="Q24" s="51"/>
      <c r="R24" s="60">
        <v>18.73</v>
      </c>
      <c r="S24" s="162">
        <v>19.079999999999998</v>
      </c>
      <c r="T24" s="163">
        <v>45</v>
      </c>
      <c r="U24" s="164">
        <v>65</v>
      </c>
      <c r="V24" s="164">
        <f>U24*G24</f>
        <v>97.5</v>
      </c>
    </row>
    <row r="25" spans="1:23" s="58" customFormat="1" ht="23.25" customHeight="1">
      <c r="A25" s="172"/>
      <c r="B25" s="158" t="s">
        <v>50</v>
      </c>
      <c r="C25" s="52"/>
      <c r="D25" s="83"/>
      <c r="E25" s="84"/>
      <c r="F25" s="101"/>
      <c r="G25" s="84"/>
      <c r="H25" s="85"/>
      <c r="I25" s="85"/>
      <c r="J25" s="86"/>
      <c r="K25" s="53"/>
      <c r="L25" s="53"/>
      <c r="M25" s="53"/>
      <c r="N25" s="53"/>
      <c r="O25" s="53"/>
      <c r="P25" s="53"/>
      <c r="Q25" s="53"/>
      <c r="R25" s="61"/>
      <c r="S25" s="54"/>
      <c r="T25" s="55"/>
      <c r="U25" s="58">
        <v>65</v>
      </c>
      <c r="V25" s="58">
        <f t="shared" si="17"/>
        <v>0</v>
      </c>
    </row>
    <row r="26" spans="1:23" s="58" customFormat="1" ht="23.25" customHeight="1">
      <c r="A26" s="172"/>
      <c r="B26" s="76" t="s">
        <v>58</v>
      </c>
      <c r="C26" s="50">
        <f t="shared" si="15"/>
        <v>1</v>
      </c>
      <c r="D26" s="79"/>
      <c r="E26" s="80"/>
      <c r="F26" s="132">
        <v>1</v>
      </c>
      <c r="G26" s="80"/>
      <c r="H26" s="81"/>
      <c r="I26" s="81"/>
      <c r="J26" s="82"/>
      <c r="K26" s="51"/>
      <c r="L26" s="51"/>
      <c r="M26" s="51">
        <f t="shared" si="16"/>
        <v>17.63</v>
      </c>
      <c r="N26" s="51"/>
      <c r="O26" s="51"/>
      <c r="P26" s="51"/>
      <c r="Q26" s="51"/>
      <c r="R26" s="60">
        <v>17.63</v>
      </c>
      <c r="S26" s="162"/>
      <c r="T26" s="163"/>
      <c r="U26" s="164">
        <v>65</v>
      </c>
      <c r="V26" s="58">
        <f>U26*G26</f>
        <v>0</v>
      </c>
    </row>
    <row r="27" spans="1:23" s="58" customFormat="1" ht="23.25" customHeight="1">
      <c r="A27" s="172"/>
      <c r="B27" s="158" t="s">
        <v>51</v>
      </c>
      <c r="C27" s="52"/>
      <c r="D27" s="83"/>
      <c r="E27" s="84"/>
      <c r="F27" s="101"/>
      <c r="G27" s="84"/>
      <c r="H27" s="85"/>
      <c r="I27" s="85"/>
      <c r="J27" s="86"/>
      <c r="K27" s="53"/>
      <c r="L27" s="53"/>
      <c r="M27" s="53"/>
      <c r="N27" s="53"/>
      <c r="O27" s="53"/>
      <c r="P27" s="53"/>
      <c r="Q27" s="53"/>
      <c r="R27" s="61"/>
      <c r="S27" s="54"/>
      <c r="T27" s="55"/>
      <c r="U27" s="58">
        <v>65</v>
      </c>
      <c r="V27" s="58">
        <f t="shared" si="17"/>
        <v>0</v>
      </c>
    </row>
    <row r="28" spans="1:23" s="164" customFormat="1" ht="26.25" customHeight="1">
      <c r="A28" s="172"/>
      <c r="B28" s="76" t="s">
        <v>52</v>
      </c>
      <c r="C28" s="50">
        <f t="shared" si="15"/>
        <v>5</v>
      </c>
      <c r="D28" s="79"/>
      <c r="E28" s="80"/>
      <c r="F28" s="132">
        <v>5</v>
      </c>
      <c r="G28" s="80"/>
      <c r="H28" s="87"/>
      <c r="I28" s="87"/>
      <c r="J28" s="88"/>
      <c r="K28" s="51"/>
      <c r="L28" s="51"/>
      <c r="M28" s="51">
        <f t="shared" si="16"/>
        <v>37.9</v>
      </c>
      <c r="N28" s="51"/>
      <c r="O28" s="51"/>
      <c r="P28" s="51"/>
      <c r="Q28" s="51"/>
      <c r="R28" s="60">
        <v>7.58</v>
      </c>
      <c r="S28" s="162">
        <v>15.81</v>
      </c>
      <c r="T28" s="163">
        <v>15</v>
      </c>
      <c r="U28" s="164">
        <v>45</v>
      </c>
      <c r="V28" s="164">
        <f t="shared" si="17"/>
        <v>0</v>
      </c>
    </row>
    <row r="29" spans="1:23" s="58" customFormat="1" ht="29.25" customHeight="1">
      <c r="A29" s="172"/>
      <c r="B29" s="76" t="s">
        <v>28</v>
      </c>
      <c r="C29" s="50">
        <f t="shared" si="15"/>
        <v>2</v>
      </c>
      <c r="D29" s="79"/>
      <c r="E29" s="80"/>
      <c r="F29" s="132">
        <v>2</v>
      </c>
      <c r="G29" s="80"/>
      <c r="H29" s="87"/>
      <c r="I29" s="87"/>
      <c r="J29" s="88"/>
      <c r="K29" s="51"/>
      <c r="L29" s="51"/>
      <c r="M29" s="51">
        <f t="shared" si="16"/>
        <v>18.48</v>
      </c>
      <c r="N29" s="51"/>
      <c r="O29" s="51"/>
      <c r="P29" s="51"/>
      <c r="Q29" s="51"/>
      <c r="R29" s="60">
        <v>9.24</v>
      </c>
      <c r="S29" s="54">
        <v>19.97</v>
      </c>
      <c r="T29" s="55">
        <v>45</v>
      </c>
      <c r="U29" s="58">
        <v>45</v>
      </c>
      <c r="V29" s="58">
        <f t="shared" si="17"/>
        <v>0</v>
      </c>
    </row>
    <row r="30" spans="1:23" s="164" customFormat="1" ht="24" customHeight="1">
      <c r="A30" s="172"/>
      <c r="B30" s="75" t="s">
        <v>44</v>
      </c>
      <c r="C30" s="50">
        <f t="shared" si="15"/>
        <v>2</v>
      </c>
      <c r="D30" s="79"/>
      <c r="E30" s="80"/>
      <c r="F30" s="132">
        <v>2</v>
      </c>
      <c r="G30" s="80"/>
      <c r="H30" s="81"/>
      <c r="I30" s="81"/>
      <c r="J30" s="82"/>
      <c r="K30" s="51"/>
      <c r="L30" s="51"/>
      <c r="M30" s="51">
        <f t="shared" si="16"/>
        <v>12.96</v>
      </c>
      <c r="N30" s="51"/>
      <c r="O30" s="51"/>
      <c r="P30" s="51"/>
      <c r="Q30" s="51"/>
      <c r="R30" s="60">
        <v>6.48</v>
      </c>
      <c r="S30" s="162"/>
      <c r="T30" s="163"/>
      <c r="U30" s="164">
        <v>45</v>
      </c>
      <c r="V30" s="164">
        <f t="shared" ref="V30:V45" si="18">U30*G30</f>
        <v>0</v>
      </c>
    </row>
    <row r="31" spans="1:23" s="58" customFormat="1" ht="24" customHeight="1">
      <c r="A31" s="172"/>
      <c r="B31" s="75" t="s">
        <v>48</v>
      </c>
      <c r="C31" s="50">
        <f t="shared" si="15"/>
        <v>1</v>
      </c>
      <c r="D31" s="79"/>
      <c r="E31" s="80"/>
      <c r="F31" s="132">
        <v>1</v>
      </c>
      <c r="G31" s="80"/>
      <c r="H31" s="81"/>
      <c r="I31" s="81"/>
      <c r="J31" s="82"/>
      <c r="K31" s="51"/>
      <c r="L31" s="51"/>
      <c r="M31" s="51">
        <f t="shared" si="16"/>
        <v>11.29</v>
      </c>
      <c r="N31" s="51"/>
      <c r="O31" s="51"/>
      <c r="P31" s="51"/>
      <c r="Q31" s="51"/>
      <c r="R31" s="60">
        <v>11.29</v>
      </c>
      <c r="S31" s="54"/>
      <c r="T31" s="55"/>
    </row>
    <row r="32" spans="1:23" s="58" customFormat="1" ht="24" customHeight="1">
      <c r="A32" s="172"/>
      <c r="B32" s="169" t="s">
        <v>54</v>
      </c>
      <c r="C32" s="52"/>
      <c r="D32" s="83"/>
      <c r="E32" s="84"/>
      <c r="F32" s="101"/>
      <c r="G32" s="84"/>
      <c r="H32" s="85"/>
      <c r="I32" s="85"/>
      <c r="J32" s="86"/>
      <c r="K32" s="53"/>
      <c r="L32" s="53"/>
      <c r="M32" s="53"/>
      <c r="N32" s="53"/>
      <c r="O32" s="53"/>
      <c r="P32" s="53"/>
      <c r="Q32" s="53"/>
      <c r="R32" s="61"/>
      <c r="S32" s="54"/>
      <c r="T32" s="55"/>
    </row>
    <row r="33" spans="1:22" s="164" customFormat="1" ht="24" customHeight="1">
      <c r="A33" s="172"/>
      <c r="B33" s="75" t="s">
        <v>55</v>
      </c>
      <c r="C33" s="50">
        <f t="shared" si="15"/>
        <v>2</v>
      </c>
      <c r="D33" s="79"/>
      <c r="E33" s="80"/>
      <c r="F33" s="132">
        <v>2</v>
      </c>
      <c r="G33" s="80"/>
      <c r="H33" s="81"/>
      <c r="I33" s="81"/>
      <c r="J33" s="82"/>
      <c r="K33" s="51"/>
      <c r="L33" s="51"/>
      <c r="M33" s="51">
        <f t="shared" si="16"/>
        <v>14</v>
      </c>
      <c r="N33" s="51"/>
      <c r="O33" s="51"/>
      <c r="P33" s="51"/>
      <c r="Q33" s="51"/>
      <c r="R33" s="60">
        <v>7</v>
      </c>
      <c r="S33" s="162"/>
      <c r="T33" s="163"/>
      <c r="U33" s="164">
        <v>45</v>
      </c>
      <c r="V33" s="164">
        <f t="shared" si="18"/>
        <v>0</v>
      </c>
    </row>
    <row r="34" spans="1:22" s="58" customFormat="1" ht="24" customHeight="1">
      <c r="A34" s="172"/>
      <c r="B34" s="75" t="s">
        <v>59</v>
      </c>
      <c r="C34" s="50">
        <f t="shared" si="15"/>
        <v>2</v>
      </c>
      <c r="D34" s="79"/>
      <c r="E34" s="80"/>
      <c r="F34" s="132">
        <v>2</v>
      </c>
      <c r="G34" s="80"/>
      <c r="H34" s="81"/>
      <c r="I34" s="81"/>
      <c r="J34" s="82"/>
      <c r="K34" s="51"/>
      <c r="L34" s="51"/>
      <c r="M34" s="51">
        <f t="shared" si="16"/>
        <v>24.86</v>
      </c>
      <c r="N34" s="51"/>
      <c r="O34" s="51"/>
      <c r="P34" s="51"/>
      <c r="Q34" s="51"/>
      <c r="R34" s="60">
        <v>12.43</v>
      </c>
      <c r="S34" s="162"/>
      <c r="T34" s="163"/>
      <c r="U34" s="164">
        <v>45</v>
      </c>
      <c r="V34" s="164">
        <f t="shared" si="18"/>
        <v>0</v>
      </c>
    </row>
    <row r="35" spans="1:22" s="58" customFormat="1" ht="24" customHeight="1">
      <c r="A35" s="172"/>
      <c r="B35" s="169" t="s">
        <v>62</v>
      </c>
      <c r="C35" s="52"/>
      <c r="D35" s="83"/>
      <c r="E35" s="84"/>
      <c r="F35" s="101"/>
      <c r="G35" s="84"/>
      <c r="H35" s="85"/>
      <c r="I35" s="85"/>
      <c r="J35" s="86"/>
      <c r="K35" s="53"/>
      <c r="L35" s="53"/>
      <c r="M35" s="53"/>
      <c r="N35" s="53"/>
      <c r="O35" s="53"/>
      <c r="P35" s="53"/>
      <c r="Q35" s="53"/>
      <c r="R35" s="61"/>
      <c r="S35" s="54"/>
      <c r="T35" s="55"/>
      <c r="V35" s="58">
        <f t="shared" si="18"/>
        <v>0</v>
      </c>
    </row>
    <row r="36" spans="1:22" s="58" customFormat="1" ht="24" customHeight="1">
      <c r="A36" s="172"/>
      <c r="B36" s="169" t="s">
        <v>63</v>
      </c>
      <c r="C36" s="52"/>
      <c r="D36" s="83"/>
      <c r="E36" s="84"/>
      <c r="F36" s="101"/>
      <c r="G36" s="84"/>
      <c r="H36" s="85"/>
      <c r="I36" s="85"/>
      <c r="J36" s="86"/>
      <c r="K36" s="53"/>
      <c r="L36" s="53"/>
      <c r="M36" s="53"/>
      <c r="N36" s="53"/>
      <c r="O36" s="53"/>
      <c r="P36" s="53"/>
      <c r="Q36" s="53"/>
      <c r="R36" s="61"/>
      <c r="S36" s="54"/>
      <c r="T36" s="55"/>
      <c r="U36" s="58">
        <v>40</v>
      </c>
      <c r="V36" s="58">
        <f t="shared" si="18"/>
        <v>0</v>
      </c>
    </row>
    <row r="37" spans="1:22" s="164" customFormat="1" ht="23.25" customHeight="1">
      <c r="A37" s="172"/>
      <c r="B37" s="167" t="s">
        <v>43</v>
      </c>
      <c r="C37" s="50">
        <f t="shared" si="15"/>
        <v>1</v>
      </c>
      <c r="D37" s="79"/>
      <c r="E37" s="80"/>
      <c r="F37" s="132">
        <v>1</v>
      </c>
      <c r="G37" s="80"/>
      <c r="H37" s="81"/>
      <c r="I37" s="81"/>
      <c r="J37" s="82"/>
      <c r="K37" s="51"/>
      <c r="L37" s="51"/>
      <c r="M37" s="51">
        <f t="shared" si="16"/>
        <v>4.42</v>
      </c>
      <c r="N37" s="51"/>
      <c r="O37" s="51"/>
      <c r="P37" s="51"/>
      <c r="Q37" s="51"/>
      <c r="R37" s="60">
        <v>4.42</v>
      </c>
      <c r="S37" s="162"/>
      <c r="T37" s="163"/>
      <c r="U37" s="164">
        <v>30</v>
      </c>
      <c r="V37" s="164">
        <f t="shared" si="18"/>
        <v>0</v>
      </c>
    </row>
    <row r="38" spans="1:22" s="58" customFormat="1" ht="20.100000000000001" customHeight="1">
      <c r="A38" s="172"/>
      <c r="B38" s="105" t="s">
        <v>60</v>
      </c>
      <c r="C38" s="52"/>
      <c r="D38" s="83"/>
      <c r="E38" s="84"/>
      <c r="F38" s="101"/>
      <c r="G38" s="84"/>
      <c r="H38" s="85"/>
      <c r="I38" s="85"/>
      <c r="J38" s="86"/>
      <c r="K38" s="53"/>
      <c r="L38" s="53"/>
      <c r="M38" s="53"/>
      <c r="N38" s="53"/>
      <c r="O38" s="53"/>
      <c r="P38" s="53"/>
      <c r="Q38" s="53"/>
      <c r="R38" s="61"/>
      <c r="S38" s="54"/>
      <c r="T38" s="55"/>
      <c r="U38" s="58">
        <v>30</v>
      </c>
      <c r="V38" s="58">
        <f t="shared" si="18"/>
        <v>0</v>
      </c>
    </row>
    <row r="39" spans="1:22" s="58" customFormat="1" ht="20.100000000000001" customHeight="1">
      <c r="A39" s="172"/>
      <c r="B39" s="158" t="s">
        <v>49</v>
      </c>
      <c r="C39" s="52"/>
      <c r="D39" s="83"/>
      <c r="E39" s="84"/>
      <c r="F39" s="101"/>
      <c r="G39" s="84"/>
      <c r="H39" s="85"/>
      <c r="I39" s="85"/>
      <c r="J39" s="86"/>
      <c r="K39" s="94"/>
      <c r="L39" s="53"/>
      <c r="M39" s="53"/>
      <c r="N39" s="53"/>
      <c r="O39" s="53"/>
      <c r="P39" s="53"/>
      <c r="Q39" s="53"/>
      <c r="R39" s="61"/>
      <c r="S39" s="54"/>
      <c r="T39" s="55"/>
    </row>
    <row r="40" spans="1:22" s="58" customFormat="1" ht="20.100000000000001" customHeight="1">
      <c r="A40" s="172"/>
      <c r="B40" s="57" t="s">
        <v>34</v>
      </c>
      <c r="C40" s="52"/>
      <c r="D40" s="83"/>
      <c r="E40" s="84"/>
      <c r="F40" s="101"/>
      <c r="G40" s="84"/>
      <c r="H40" s="85"/>
      <c r="I40" s="85"/>
      <c r="J40" s="86"/>
      <c r="K40" s="94"/>
      <c r="L40" s="53"/>
      <c r="M40" s="53"/>
      <c r="N40" s="53"/>
      <c r="O40" s="53"/>
      <c r="P40" s="53"/>
      <c r="Q40" s="53"/>
      <c r="R40" s="61"/>
      <c r="S40" s="54"/>
      <c r="T40" s="55"/>
      <c r="V40" s="58">
        <f t="shared" si="18"/>
        <v>0</v>
      </c>
    </row>
    <row r="41" spans="1:22" s="58" customFormat="1" ht="20.100000000000001" customHeight="1">
      <c r="A41" s="172"/>
      <c r="B41" s="57" t="s">
        <v>35</v>
      </c>
      <c r="C41" s="52"/>
      <c r="D41" s="83"/>
      <c r="E41" s="84"/>
      <c r="F41" s="101"/>
      <c r="G41" s="84"/>
      <c r="H41" s="85"/>
      <c r="I41" s="85"/>
      <c r="J41" s="86"/>
      <c r="K41" s="94"/>
      <c r="L41" s="53"/>
      <c r="M41" s="53"/>
      <c r="N41" s="53"/>
      <c r="O41" s="53"/>
      <c r="P41" s="53"/>
      <c r="Q41" s="53"/>
      <c r="R41" s="61"/>
      <c r="S41" s="54"/>
      <c r="T41" s="55"/>
      <c r="V41" s="58">
        <f t="shared" si="18"/>
        <v>0</v>
      </c>
    </row>
    <row r="42" spans="1:22" s="58" customFormat="1" ht="20.100000000000001" customHeight="1">
      <c r="A42" s="172"/>
      <c r="B42" s="57" t="s">
        <v>38</v>
      </c>
      <c r="C42" s="52"/>
      <c r="D42" s="83"/>
      <c r="E42" s="84"/>
      <c r="F42" s="101"/>
      <c r="G42" s="84"/>
      <c r="H42" s="85"/>
      <c r="I42" s="85"/>
      <c r="J42" s="86"/>
      <c r="K42" s="53"/>
      <c r="L42" s="53"/>
      <c r="M42" s="53"/>
      <c r="N42" s="53"/>
      <c r="O42" s="53"/>
      <c r="P42" s="53"/>
      <c r="Q42" s="53"/>
      <c r="R42" s="61"/>
      <c r="S42" s="54"/>
      <c r="T42" s="55"/>
      <c r="U42" s="58">
        <v>15</v>
      </c>
      <c r="V42" s="58">
        <f t="shared" si="18"/>
        <v>0</v>
      </c>
    </row>
    <row r="43" spans="1:22" s="58" customFormat="1" ht="20.100000000000001" customHeight="1">
      <c r="A43" s="172"/>
      <c r="B43" s="57" t="s">
        <v>22</v>
      </c>
      <c r="C43" s="52"/>
      <c r="D43" s="83"/>
      <c r="E43" s="84"/>
      <c r="F43" s="101"/>
      <c r="G43" s="84"/>
      <c r="H43" s="85"/>
      <c r="I43" s="85"/>
      <c r="J43" s="86"/>
      <c r="K43" s="53"/>
      <c r="L43" s="53"/>
      <c r="M43" s="53"/>
      <c r="N43" s="53"/>
      <c r="O43" s="53"/>
      <c r="P43" s="53"/>
      <c r="Q43" s="53"/>
      <c r="R43" s="61"/>
      <c r="S43" s="54"/>
      <c r="T43" s="55"/>
      <c r="V43" s="58">
        <f t="shared" si="18"/>
        <v>0</v>
      </c>
    </row>
    <row r="44" spans="1:22" s="58" customFormat="1" ht="20.100000000000001" customHeight="1">
      <c r="A44" s="172"/>
      <c r="B44" s="57" t="s">
        <v>27</v>
      </c>
      <c r="C44" s="52"/>
      <c r="D44" s="83"/>
      <c r="E44" s="101"/>
      <c r="F44" s="101"/>
      <c r="G44" s="84"/>
      <c r="H44" s="85"/>
      <c r="I44" s="85"/>
      <c r="J44" s="86"/>
      <c r="K44" s="94"/>
      <c r="L44" s="53"/>
      <c r="M44" s="53"/>
      <c r="N44" s="53"/>
      <c r="O44" s="53"/>
      <c r="P44" s="53"/>
      <c r="Q44" s="53"/>
      <c r="R44" s="61"/>
      <c r="S44" s="54"/>
      <c r="T44" s="55"/>
      <c r="V44" s="58">
        <f t="shared" si="18"/>
        <v>0</v>
      </c>
    </row>
    <row r="45" spans="1:22" s="58" customFormat="1" ht="20.100000000000001" customHeight="1">
      <c r="A45" s="172"/>
      <c r="B45" s="168" t="s">
        <v>56</v>
      </c>
      <c r="C45" s="52"/>
      <c r="D45" s="83"/>
      <c r="E45" s="84"/>
      <c r="F45" s="101"/>
      <c r="G45" s="84"/>
      <c r="H45" s="85"/>
      <c r="I45" s="85"/>
      <c r="J45" s="86"/>
      <c r="K45" s="53"/>
      <c r="L45" s="53"/>
      <c r="M45" s="53"/>
      <c r="N45" s="53"/>
      <c r="O45" s="53"/>
      <c r="P45" s="53"/>
      <c r="Q45" s="53"/>
      <c r="R45" s="61"/>
      <c r="S45" s="54"/>
      <c r="T45" s="55"/>
      <c r="V45" s="58">
        <f t="shared" si="18"/>
        <v>0</v>
      </c>
    </row>
    <row r="46" spans="1:22" s="58" customFormat="1" ht="20.100000000000001" customHeight="1">
      <c r="A46" s="172"/>
      <c r="B46" s="105" t="s">
        <v>45</v>
      </c>
      <c r="C46" s="145"/>
      <c r="D46" s="142"/>
      <c r="E46" s="84"/>
      <c r="F46" s="84"/>
      <c r="G46" s="117"/>
      <c r="H46" s="113"/>
      <c r="I46" s="113"/>
      <c r="J46" s="114"/>
      <c r="K46" s="53"/>
      <c r="L46" s="53"/>
      <c r="M46" s="53"/>
      <c r="N46" s="53"/>
      <c r="O46" s="53"/>
      <c r="P46" s="53"/>
      <c r="Q46" s="53"/>
      <c r="R46" s="61"/>
      <c r="S46" s="54"/>
      <c r="T46" s="55"/>
    </row>
    <row r="47" spans="1:22" s="7" customFormat="1" ht="20.100000000000001" customHeight="1" thickBot="1">
      <c r="A47" s="174"/>
      <c r="B47" s="90" t="s">
        <v>41</v>
      </c>
      <c r="C47" s="146">
        <f t="shared" ref="C47:I47" si="19">SUM(C21:C46)</f>
        <v>26</v>
      </c>
      <c r="D47" s="141">
        <f t="shared" si="19"/>
        <v>0</v>
      </c>
      <c r="E47" s="40">
        <f t="shared" si="19"/>
        <v>0</v>
      </c>
      <c r="F47" s="128">
        <f t="shared" si="19"/>
        <v>24.5</v>
      </c>
      <c r="G47" s="104">
        <f t="shared" si="19"/>
        <v>1.5</v>
      </c>
      <c r="H47" s="104">
        <f t="shared" si="19"/>
        <v>0</v>
      </c>
      <c r="I47" s="104">
        <f t="shared" si="19"/>
        <v>0</v>
      </c>
      <c r="J47" s="89"/>
      <c r="K47" s="102">
        <f>SUM(K21:K46)</f>
        <v>0</v>
      </c>
      <c r="L47" s="102"/>
      <c r="M47" s="102">
        <f>SUM(M21:M46)</f>
        <v>297.27</v>
      </c>
      <c r="N47" s="102">
        <f>SUM(N21:N46)</f>
        <v>28.1</v>
      </c>
      <c r="O47" s="102">
        <f>SUM(O21:O46)</f>
        <v>0</v>
      </c>
      <c r="P47" s="102">
        <f>SUM(P21:P46)</f>
        <v>0</v>
      </c>
      <c r="Q47" s="22"/>
      <c r="R47" s="48"/>
      <c r="S47" s="13"/>
      <c r="T47" s="8"/>
      <c r="U47" s="27">
        <f>SUM(K47:Q47)</f>
        <v>325.37</v>
      </c>
      <c r="V47" s="7">
        <f>SUM(V21:V45)</f>
        <v>97.5</v>
      </c>
    </row>
    <row r="48" spans="1:22" s="7" customFormat="1" ht="20.100000000000001" customHeight="1" thickBot="1">
      <c r="A48" s="106" t="s">
        <v>21</v>
      </c>
      <c r="B48" s="107"/>
      <c r="C48" s="147">
        <f>SUM(D48:I48)</f>
        <v>196</v>
      </c>
      <c r="D48" s="143">
        <f t="shared" ref="D48:I48" si="20">D47+D20</f>
        <v>0</v>
      </c>
      <c r="E48" s="143">
        <f t="shared" si="20"/>
        <v>163</v>
      </c>
      <c r="F48" s="143">
        <f t="shared" si="20"/>
        <v>24.5</v>
      </c>
      <c r="G48" s="143">
        <f t="shared" si="20"/>
        <v>8.5</v>
      </c>
      <c r="H48" s="143">
        <f t="shared" si="20"/>
        <v>0</v>
      </c>
      <c r="I48" s="143">
        <f t="shared" si="20"/>
        <v>0</v>
      </c>
      <c r="J48" s="103"/>
      <c r="K48" s="93">
        <f t="shared" ref="K48:P48" si="21">K20+K47</f>
        <v>0</v>
      </c>
      <c r="L48" s="93">
        <f t="shared" si="21"/>
        <v>68.709999999999994</v>
      </c>
      <c r="M48" s="93">
        <f t="shared" si="21"/>
        <v>297.27</v>
      </c>
      <c r="N48" s="93">
        <f t="shared" si="21"/>
        <v>33.409999999999997</v>
      </c>
      <c r="O48" s="93">
        <f t="shared" si="21"/>
        <v>0</v>
      </c>
      <c r="P48" s="93">
        <f t="shared" si="21"/>
        <v>0</v>
      </c>
      <c r="Q48" s="93"/>
      <c r="R48" s="47"/>
      <c r="S48" s="13"/>
      <c r="T48" s="8"/>
      <c r="U48" s="27">
        <f>SUM(K48:Q48)</f>
        <v>399.39</v>
      </c>
      <c r="V48" s="77">
        <f>V47+V18</f>
        <v>103.51</v>
      </c>
    </row>
    <row r="49" spans="3:22">
      <c r="U49" s="131">
        <f>U48-N48</f>
        <v>365.98</v>
      </c>
    </row>
    <row r="50" spans="3:22">
      <c r="C50" s="166" t="s">
        <v>65</v>
      </c>
      <c r="D50" s="78"/>
      <c r="U50" s="98"/>
      <c r="V50" s="100"/>
    </row>
    <row r="51" spans="3:22" s="129" customFormat="1" ht="27">
      <c r="C51" s="129" t="s">
        <v>66</v>
      </c>
      <c r="J51"/>
      <c r="K51"/>
      <c r="L51"/>
      <c r="M51"/>
      <c r="N51"/>
      <c r="O51"/>
      <c r="P51"/>
      <c r="Q51"/>
      <c r="R51" s="49"/>
    </row>
    <row r="52" spans="3:22">
      <c r="C52" t="s">
        <v>67</v>
      </c>
      <c r="D52" s="144"/>
    </row>
    <row r="53" spans="3:22">
      <c r="C53" s="28"/>
    </row>
  </sheetData>
  <mergeCells count="9">
    <mergeCell ref="A4:A17"/>
    <mergeCell ref="A21:A47"/>
    <mergeCell ref="A1:T1"/>
    <mergeCell ref="A2:A3"/>
    <mergeCell ref="B2:B3"/>
    <mergeCell ref="C2:C3"/>
    <mergeCell ref="D2:J2"/>
    <mergeCell ref="K2:Q2"/>
    <mergeCell ref="R2:R3"/>
  </mergeCells>
  <phoneticPr fontId="1" type="noConversion"/>
  <pageMargins left="1.84" right="0.49" top="0.33" bottom="0.28999999999999998" header="0.2" footer="0.2"/>
  <pageSetup paperSize="9" scale="48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2019-11-18T06:46:56Z</dcterms:modified>
</cp:coreProperties>
</file>