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" windowWidth="11292" windowHeight="6492"/>
  </bookViews>
  <sheets>
    <sheet name="CI for raw numbers" sheetId="4" r:id="rId1"/>
    <sheet name="CI for percentages" sheetId="5" r:id="rId2"/>
  </sheets>
  <calcPr calcId="144525"/>
</workbook>
</file>

<file path=xl/calcChain.xml><?xml version="1.0" encoding="utf-8"?>
<calcChain xmlns="http://schemas.openxmlformats.org/spreadsheetml/2006/main">
  <c r="D5" i="5" l="1"/>
  <c r="E5" i="5"/>
  <c r="F5" i="5"/>
  <c r="G5" i="5"/>
  <c r="D6" i="5"/>
  <c r="E6" i="5" s="1"/>
  <c r="F6" i="5"/>
  <c r="G6" i="5"/>
  <c r="D7" i="5"/>
  <c r="E7" i="5" s="1"/>
  <c r="F7" i="5"/>
  <c r="G7" i="5"/>
  <c r="D8" i="5"/>
  <c r="E8" i="5" s="1"/>
  <c r="F8" i="5"/>
  <c r="G8" i="5"/>
  <c r="D9" i="5"/>
  <c r="E9" i="5" s="1"/>
  <c r="F9" i="5"/>
  <c r="G9" i="5"/>
  <c r="D10" i="5"/>
  <c r="E10" i="5" s="1"/>
  <c r="F10" i="5"/>
  <c r="G10" i="5"/>
  <c r="D11" i="5"/>
  <c r="E11" i="5" s="1"/>
  <c r="F11" i="5"/>
  <c r="G11" i="5"/>
  <c r="D12" i="5"/>
  <c r="E12" i="5" s="1"/>
  <c r="F12" i="5"/>
  <c r="G12" i="5"/>
  <c r="D13" i="5"/>
  <c r="E13" i="5" s="1"/>
  <c r="F13" i="5"/>
  <c r="G13" i="5"/>
  <c r="D14" i="5"/>
  <c r="E14" i="5" s="1"/>
  <c r="F14" i="5"/>
  <c r="G14" i="5"/>
  <c r="D15" i="5"/>
  <c r="E15" i="5" s="1"/>
  <c r="F15" i="5"/>
  <c r="G15" i="5"/>
  <c r="D16" i="5"/>
  <c r="E16" i="5" s="1"/>
  <c r="F16" i="5"/>
  <c r="G16" i="5"/>
  <c r="D17" i="5"/>
  <c r="E17" i="5" s="1"/>
  <c r="F17" i="5"/>
  <c r="G17" i="5"/>
  <c r="D18" i="5"/>
  <c r="E18" i="5" s="1"/>
  <c r="F18" i="5"/>
  <c r="G18" i="5"/>
  <c r="D19" i="5"/>
  <c r="E19" i="5" s="1"/>
  <c r="F19" i="5"/>
  <c r="G19" i="5"/>
  <c r="D20" i="5"/>
  <c r="E20" i="5" s="1"/>
  <c r="F20" i="5"/>
  <c r="G20" i="5"/>
  <c r="D21" i="5"/>
  <c r="E21" i="5" s="1"/>
  <c r="F21" i="5"/>
  <c r="G21" i="5"/>
  <c r="G4" i="5"/>
  <c r="F4" i="5"/>
  <c r="D4" i="5"/>
  <c r="E4" i="5" s="1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5" i="4"/>
  <c r="E5" i="4"/>
  <c r="F5" i="4"/>
  <c r="G5" i="4"/>
  <c r="D6" i="4"/>
  <c r="E6" i="4"/>
  <c r="F6" i="4"/>
  <c r="G6" i="4"/>
  <c r="D7" i="4"/>
  <c r="E7" i="4"/>
  <c r="F7" i="4"/>
  <c r="G7" i="4"/>
  <c r="G4" i="4"/>
  <c r="F4" i="4"/>
  <c r="E4" i="4"/>
  <c r="D4" i="4"/>
</calcChain>
</file>

<file path=xl/sharedStrings.xml><?xml version="1.0" encoding="utf-8"?>
<sst xmlns="http://schemas.openxmlformats.org/spreadsheetml/2006/main" count="18" uniqueCount="12">
  <si>
    <t>Lower 95% CI</t>
  </si>
  <si>
    <t>Upper 95% CI</t>
  </si>
  <si>
    <t>Number of positives</t>
  </si>
  <si>
    <t>Total number tested</t>
  </si>
  <si>
    <t>Percent Positive</t>
  </si>
  <si>
    <t>Percent Negative</t>
  </si>
  <si>
    <t>Exact binomial method</t>
  </si>
  <si>
    <t>Confidence Intervals for Raw Numbers</t>
  </si>
  <si>
    <t>Confidence Intervals for Percentages</t>
  </si>
  <si>
    <t>Percent positive</t>
  </si>
  <si>
    <t>Ross, T.D. (2003) Accurate confidence intervals for binomial proportion and Poisson rate estimation. Computers in Biology and Medicine 33 509-531.</t>
  </si>
  <si>
    <t>95%CI=33.1%~51.8%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</si>
</sst>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176" fontId="4" fillId="4" borderId="4" xfId="1" quotePrefix="1" applyNumberFormat="1" applyFont="1" applyFill="1" applyBorder="1" applyAlignment="1">
      <alignment horizontal="center"/>
    </xf>
    <xf numFmtId="176" fontId="4" fillId="4" borderId="3" xfId="1" quotePrefix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21</xdr:row>
      <xdr:rowOff>133351</xdr:rowOff>
    </xdr:from>
    <xdr:to>
      <xdr:col>2</xdr:col>
      <xdr:colOff>747711</xdr:colOff>
      <xdr:row>27</xdr:row>
      <xdr:rowOff>9529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 rot="5400000">
          <a:off x="471485" y="3695702"/>
          <a:ext cx="847728" cy="1476375"/>
        </a:xfrm>
        <a:prstGeom prst="leftArrow">
          <a:avLst>
            <a:gd name="adj1" fmla="val 50000"/>
            <a:gd name="adj2" fmla="val 55172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en-AU" sz="1000" b="1" i="0" strike="noStrike">
              <a:solidFill>
                <a:srgbClr val="FF0000"/>
              </a:solidFill>
              <a:latin typeface="Arial"/>
              <a:cs typeface="Arial"/>
            </a:rPr>
            <a:t>Change the values in columns B and 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21</xdr:row>
      <xdr:rowOff>133351</xdr:rowOff>
    </xdr:from>
    <xdr:to>
      <xdr:col>2</xdr:col>
      <xdr:colOff>747711</xdr:colOff>
      <xdr:row>27</xdr:row>
      <xdr:rowOff>9529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 rot="5400000">
          <a:off x="471485" y="3695702"/>
          <a:ext cx="847728" cy="1476375"/>
        </a:xfrm>
        <a:prstGeom prst="leftArrow">
          <a:avLst>
            <a:gd name="adj1" fmla="val 50000"/>
            <a:gd name="adj2" fmla="val 55172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en-AU" sz="1000" b="1" i="0" strike="noStrike">
              <a:solidFill>
                <a:srgbClr val="FF0000"/>
              </a:solidFill>
              <a:latin typeface="Arial"/>
              <a:cs typeface="Arial"/>
            </a:rPr>
            <a:t>Change the values in columns B and 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abSelected="1" workbookViewId="0">
      <selection activeCell="H4" sqref="H4"/>
    </sheetView>
  </sheetViews>
  <sheetFormatPr defaultColWidth="9.109375" defaultRowHeight="13.2" x14ac:dyDescent="0.25"/>
  <cols>
    <col min="1" max="1" width="1.88671875" style="1" customWidth="1"/>
    <col min="2" max="2" width="11.44140625" style="2" customWidth="1"/>
    <col min="3" max="3" width="12.6640625" style="2" customWidth="1"/>
    <col min="4" max="4" width="13" style="2" customWidth="1"/>
    <col min="5" max="5" width="12.109375" style="2" customWidth="1"/>
    <col min="6" max="6" width="13.33203125" style="2" bestFit="1" customWidth="1"/>
    <col min="7" max="7" width="12.88671875" style="2" bestFit="1" customWidth="1"/>
    <col min="8" max="16384" width="9.109375" style="1"/>
  </cols>
  <sheetData>
    <row r="1" spans="2:8" ht="18" thickBot="1" x14ac:dyDescent="0.35">
      <c r="B1" s="16" t="s">
        <v>7</v>
      </c>
      <c r="C1" s="17"/>
      <c r="D1" s="17"/>
      <c r="E1" s="17"/>
    </row>
    <row r="2" spans="2:8" ht="43.5" customHeight="1" x14ac:dyDescent="0.25">
      <c r="B2" s="3" t="s">
        <v>2</v>
      </c>
      <c r="C2" s="4" t="s">
        <v>3</v>
      </c>
      <c r="D2" s="4" t="s">
        <v>4</v>
      </c>
      <c r="E2" s="4" t="s">
        <v>5</v>
      </c>
      <c r="F2" s="15" t="s">
        <v>6</v>
      </c>
      <c r="G2" s="15"/>
    </row>
    <row r="3" spans="2:8" ht="13.8" thickBot="1" x14ac:dyDescent="0.3">
      <c r="B3" s="5"/>
      <c r="C3" s="6"/>
      <c r="D3" s="6"/>
      <c r="E3" s="6"/>
      <c r="F3" s="9" t="s">
        <v>0</v>
      </c>
      <c r="G3" s="9" t="s">
        <v>1</v>
      </c>
    </row>
    <row r="4" spans="2:8" x14ac:dyDescent="0.25">
      <c r="B4" s="10">
        <v>49</v>
      </c>
      <c r="C4" s="10">
        <v>116</v>
      </c>
      <c r="D4" s="7">
        <f>B4/C4</f>
        <v>0.42241379310344829</v>
      </c>
      <c r="E4" s="7">
        <f>(C4-B4)/C4</f>
        <v>0.57758620689655171</v>
      </c>
      <c r="F4" s="13">
        <f>IF(B4=0,0,IF(B4=C4,10^(LOG((1-0.95)/2)/C4),1-BETAINV((1+0.95)/2,C4-B4+1,B4)))</f>
        <v>0.33127163376984314</v>
      </c>
      <c r="G4" s="13">
        <f>IF(B4=0,1-10^(LOG((1-0.95)/2)/C4),IF(B4=C4,1,BETAINV((1+0.95)/2,B4+1,C4-B4)))</f>
        <v>0.51761513372711776</v>
      </c>
      <c r="H4" s="1" t="s">
        <v>11</v>
      </c>
    </row>
    <row r="5" spans="2:8" x14ac:dyDescent="0.25">
      <c r="B5" s="11">
        <v>19</v>
      </c>
      <c r="C5" s="11">
        <v>64</v>
      </c>
      <c r="D5" s="8">
        <f t="shared" ref="D5:D8" si="0">B5/C5</f>
        <v>0.296875</v>
      </c>
      <c r="E5" s="8">
        <f t="shared" ref="E5:E8" si="1">(C5-B5)/C5</f>
        <v>0.703125</v>
      </c>
      <c r="F5" s="14">
        <f t="shared" ref="F5:F8" si="2">IF(B5=0,0,IF(B5=C5,10^(LOG((1-0.95)/2)/C5),1-BETAINV((1+0.95)/2,C5-B5+1,B5)))</f>
        <v>0.18911737023672615</v>
      </c>
      <c r="G5" s="14">
        <f t="shared" ref="G5:G8" si="3">IF(B5=0,1-10^(LOG((1-0.95)/2)/C5),IF(B5=C5,1,BETAINV((1+0.95)/2,B5+1,C5-B5)))</f>
        <v>0.42417079913545619</v>
      </c>
    </row>
    <row r="6" spans="2:8" x14ac:dyDescent="0.25">
      <c r="B6" s="11">
        <v>6</v>
      </c>
      <c r="C6" s="11">
        <v>143</v>
      </c>
      <c r="D6" s="8">
        <f t="shared" si="0"/>
        <v>4.195804195804196E-2</v>
      </c>
      <c r="E6" s="8">
        <f t="shared" si="1"/>
        <v>0.95804195804195802</v>
      </c>
      <c r="F6" s="14">
        <f t="shared" si="2"/>
        <v>1.5551179447326979E-2</v>
      </c>
      <c r="G6" s="14">
        <f t="shared" si="3"/>
        <v>8.9086215796856827E-2</v>
      </c>
    </row>
    <row r="7" spans="2:8" x14ac:dyDescent="0.25">
      <c r="B7" s="11">
        <v>7</v>
      </c>
      <c r="C7" s="11">
        <v>143</v>
      </c>
      <c r="D7" s="8">
        <f t="shared" si="0"/>
        <v>4.8951048951048952E-2</v>
      </c>
      <c r="E7" s="8">
        <f t="shared" si="1"/>
        <v>0.95104895104895104</v>
      </c>
      <c r="F7" s="14">
        <f t="shared" si="2"/>
        <v>1.9904601742005035E-2</v>
      </c>
      <c r="G7" s="14">
        <f t="shared" si="3"/>
        <v>9.8256050612190116E-2</v>
      </c>
    </row>
    <row r="8" spans="2:8" x14ac:dyDescent="0.25">
      <c r="B8" s="11">
        <v>0</v>
      </c>
      <c r="C8" s="11">
        <v>143</v>
      </c>
      <c r="D8" s="8">
        <f t="shared" si="0"/>
        <v>0</v>
      </c>
      <c r="E8" s="8">
        <f t="shared" si="1"/>
        <v>1</v>
      </c>
      <c r="F8" s="14">
        <f t="shared" si="2"/>
        <v>0</v>
      </c>
      <c r="G8" s="14">
        <f t="shared" si="3"/>
        <v>2.5466476413347316E-2</v>
      </c>
    </row>
    <row r="9" spans="2:8" x14ac:dyDescent="0.25">
      <c r="B9" s="11">
        <v>6</v>
      </c>
      <c r="C9" s="11">
        <v>143</v>
      </c>
      <c r="D9" s="8">
        <f t="shared" ref="D9:D21" si="4">B9/C9</f>
        <v>4.195804195804196E-2</v>
      </c>
      <c r="E9" s="8">
        <f t="shared" ref="E9:E21" si="5">(C9-B9)/C9</f>
        <v>0.95804195804195802</v>
      </c>
      <c r="F9" s="14">
        <f t="shared" ref="F9:F21" si="6">IF(B9=0,0,IF(B9=C9,10^(LOG((1-0.95)/2)/C9),1-BETAINV((1+0.95)/2,C9-B9+1,B9)))</f>
        <v>1.5551179447326979E-2</v>
      </c>
      <c r="G9" s="14">
        <f t="shared" ref="G9:G21" si="7">IF(B9=0,1-10^(LOG((1-0.95)/2)/C9),IF(B9=C9,1,BETAINV((1+0.95)/2,B9+1,C9-B9)))</f>
        <v>8.9086215796856827E-2</v>
      </c>
    </row>
    <row r="10" spans="2:8" x14ac:dyDescent="0.25">
      <c r="B10" s="11">
        <v>7</v>
      </c>
      <c r="C10" s="11">
        <v>143</v>
      </c>
      <c r="D10" s="8">
        <f t="shared" si="4"/>
        <v>4.8951048951048952E-2</v>
      </c>
      <c r="E10" s="8">
        <f t="shared" si="5"/>
        <v>0.95104895104895104</v>
      </c>
      <c r="F10" s="14">
        <f t="shared" si="6"/>
        <v>1.9904601742005035E-2</v>
      </c>
      <c r="G10" s="14">
        <f t="shared" si="7"/>
        <v>9.8256050612190116E-2</v>
      </c>
    </row>
    <row r="11" spans="2:8" x14ac:dyDescent="0.25">
      <c r="B11" s="11">
        <v>8</v>
      </c>
      <c r="C11" s="11">
        <v>143</v>
      </c>
      <c r="D11" s="8">
        <f t="shared" si="4"/>
        <v>5.5944055944055944E-2</v>
      </c>
      <c r="E11" s="8">
        <f t="shared" si="5"/>
        <v>0.94405594405594406</v>
      </c>
      <c r="F11" s="14">
        <f t="shared" si="6"/>
        <v>2.4459181994102908E-2</v>
      </c>
      <c r="G11" s="14">
        <f t="shared" si="7"/>
        <v>0.10725534581060447</v>
      </c>
    </row>
    <row r="12" spans="2:8" x14ac:dyDescent="0.25">
      <c r="B12" s="11">
        <v>9</v>
      </c>
      <c r="C12" s="11">
        <v>143</v>
      </c>
      <c r="D12" s="8">
        <f t="shared" si="4"/>
        <v>6.2937062937062943E-2</v>
      </c>
      <c r="E12" s="8">
        <f t="shared" si="5"/>
        <v>0.93706293706293708</v>
      </c>
      <c r="F12" s="14">
        <f t="shared" si="6"/>
        <v>2.918001005960047E-2</v>
      </c>
      <c r="G12" s="14">
        <f t="shared" si="7"/>
        <v>0.11611098177203394</v>
      </c>
    </row>
    <row r="13" spans="2:8" x14ac:dyDescent="0.25">
      <c r="B13" s="11">
        <v>0</v>
      </c>
      <c r="C13" s="11">
        <v>143</v>
      </c>
      <c r="D13" s="8">
        <f t="shared" si="4"/>
        <v>0</v>
      </c>
      <c r="E13" s="8">
        <f t="shared" si="5"/>
        <v>1</v>
      </c>
      <c r="F13" s="14">
        <f t="shared" si="6"/>
        <v>0</v>
      </c>
      <c r="G13" s="14">
        <f t="shared" si="7"/>
        <v>2.5466476413347316E-2</v>
      </c>
    </row>
    <row r="14" spans="2:8" x14ac:dyDescent="0.25">
      <c r="B14" s="11">
        <v>4</v>
      </c>
      <c r="C14" s="11">
        <v>143</v>
      </c>
      <c r="D14" s="8">
        <f t="shared" si="4"/>
        <v>2.7972027972027972E-2</v>
      </c>
      <c r="E14" s="8">
        <f t="shared" si="5"/>
        <v>0.97202797202797198</v>
      </c>
      <c r="F14" s="14">
        <f t="shared" si="6"/>
        <v>7.6729332417568852E-3</v>
      </c>
      <c r="G14" s="14">
        <f t="shared" si="7"/>
        <v>7.0069356466658461E-2</v>
      </c>
    </row>
    <row r="15" spans="2:8" x14ac:dyDescent="0.25">
      <c r="B15" s="11">
        <v>4</v>
      </c>
      <c r="C15" s="11">
        <v>143</v>
      </c>
      <c r="D15" s="8">
        <f t="shared" si="4"/>
        <v>2.7972027972027972E-2</v>
      </c>
      <c r="E15" s="8">
        <f t="shared" si="5"/>
        <v>0.97202797202797198</v>
      </c>
      <c r="F15" s="14">
        <f t="shared" si="6"/>
        <v>7.6729332417568852E-3</v>
      </c>
      <c r="G15" s="14">
        <f t="shared" si="7"/>
        <v>7.0069356466658461E-2</v>
      </c>
    </row>
    <row r="16" spans="2:8" x14ac:dyDescent="0.25">
      <c r="B16" s="11">
        <v>4</v>
      </c>
      <c r="C16" s="11">
        <v>143</v>
      </c>
      <c r="D16" s="8">
        <f t="shared" si="4"/>
        <v>2.7972027972027972E-2</v>
      </c>
      <c r="E16" s="8">
        <f t="shared" si="5"/>
        <v>0.97202797202797198</v>
      </c>
      <c r="F16" s="14">
        <f t="shared" si="6"/>
        <v>7.6729332417568852E-3</v>
      </c>
      <c r="G16" s="14">
        <f t="shared" si="7"/>
        <v>7.0069356466658461E-2</v>
      </c>
    </row>
    <row r="17" spans="2:12" x14ac:dyDescent="0.25">
      <c r="B17" s="11">
        <v>4</v>
      </c>
      <c r="C17" s="11">
        <v>143</v>
      </c>
      <c r="D17" s="8">
        <f t="shared" si="4"/>
        <v>2.7972027972027972E-2</v>
      </c>
      <c r="E17" s="8">
        <f t="shared" si="5"/>
        <v>0.97202797202797198</v>
      </c>
      <c r="F17" s="14">
        <f t="shared" si="6"/>
        <v>7.6729332417568852E-3</v>
      </c>
      <c r="G17" s="14">
        <f t="shared" si="7"/>
        <v>7.0069356466658461E-2</v>
      </c>
    </row>
    <row r="18" spans="2:12" x14ac:dyDescent="0.25">
      <c r="B18" s="11">
        <v>4</v>
      </c>
      <c r="C18" s="11">
        <v>143</v>
      </c>
      <c r="D18" s="8">
        <f t="shared" si="4"/>
        <v>2.7972027972027972E-2</v>
      </c>
      <c r="E18" s="8">
        <f t="shared" si="5"/>
        <v>0.97202797202797198</v>
      </c>
      <c r="F18" s="14">
        <f t="shared" si="6"/>
        <v>7.6729332417568852E-3</v>
      </c>
      <c r="G18" s="14">
        <f t="shared" si="7"/>
        <v>7.0069356466658461E-2</v>
      </c>
    </row>
    <row r="19" spans="2:12" x14ac:dyDescent="0.25">
      <c r="B19" s="11">
        <v>4</v>
      </c>
      <c r="C19" s="11">
        <v>143</v>
      </c>
      <c r="D19" s="8">
        <f t="shared" si="4"/>
        <v>2.7972027972027972E-2</v>
      </c>
      <c r="E19" s="8">
        <f t="shared" si="5"/>
        <v>0.97202797202797198</v>
      </c>
      <c r="F19" s="14">
        <f t="shared" si="6"/>
        <v>7.6729332417568852E-3</v>
      </c>
      <c r="G19" s="14">
        <f t="shared" si="7"/>
        <v>7.0069356466658461E-2</v>
      </c>
    </row>
    <row r="20" spans="2:12" x14ac:dyDescent="0.25">
      <c r="B20" s="11">
        <v>4</v>
      </c>
      <c r="C20" s="11">
        <v>143</v>
      </c>
      <c r="D20" s="8">
        <f t="shared" si="4"/>
        <v>2.7972027972027972E-2</v>
      </c>
      <c r="E20" s="8">
        <f t="shared" si="5"/>
        <v>0.97202797202797198</v>
      </c>
      <c r="F20" s="14">
        <f t="shared" si="6"/>
        <v>7.6729332417568852E-3</v>
      </c>
      <c r="G20" s="14">
        <f t="shared" si="7"/>
        <v>7.0069356466658461E-2</v>
      </c>
    </row>
    <row r="21" spans="2:12" x14ac:dyDescent="0.25">
      <c r="B21" s="11">
        <v>4</v>
      </c>
      <c r="C21" s="11">
        <v>143</v>
      </c>
      <c r="D21" s="8">
        <f t="shared" si="4"/>
        <v>2.7972027972027972E-2</v>
      </c>
      <c r="E21" s="8">
        <f t="shared" si="5"/>
        <v>0.97202797202797198</v>
      </c>
      <c r="F21" s="14">
        <f t="shared" si="6"/>
        <v>7.6729332417568852E-3</v>
      </c>
      <c r="G21" s="14">
        <f t="shared" si="7"/>
        <v>7.0069356466658461E-2</v>
      </c>
    </row>
    <row r="24" spans="2:12" ht="15.75" customHeight="1" x14ac:dyDescent="0.25">
      <c r="E24" s="18" t="s">
        <v>10</v>
      </c>
      <c r="F24" s="19"/>
      <c r="G24" s="19"/>
      <c r="H24" s="19"/>
      <c r="I24" s="19"/>
      <c r="J24" s="19"/>
      <c r="K24" s="19"/>
      <c r="L24" s="20"/>
    </row>
    <row r="25" spans="2:12" ht="15.75" customHeight="1" x14ac:dyDescent="0.25">
      <c r="E25" s="21"/>
      <c r="F25" s="22"/>
      <c r="G25" s="22"/>
      <c r="H25" s="22"/>
      <c r="I25" s="22"/>
      <c r="J25" s="22"/>
      <c r="K25" s="22"/>
      <c r="L25" s="23"/>
    </row>
  </sheetData>
  <mergeCells count="3">
    <mergeCell ref="F2:G2"/>
    <mergeCell ref="B1:E1"/>
    <mergeCell ref="E24:L2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D8" sqref="D8"/>
    </sheetView>
  </sheetViews>
  <sheetFormatPr defaultColWidth="9.109375" defaultRowHeight="13.2" x14ac:dyDescent="0.25"/>
  <cols>
    <col min="1" max="1" width="1.88671875" style="1" customWidth="1"/>
    <col min="2" max="2" width="11.44140625" style="2" customWidth="1"/>
    <col min="3" max="3" width="12.6640625" style="2" customWidth="1"/>
    <col min="4" max="4" width="13" style="2" customWidth="1"/>
    <col min="5" max="5" width="12.109375" style="2" customWidth="1"/>
    <col min="6" max="6" width="13.33203125" style="2" bestFit="1" customWidth="1"/>
    <col min="7" max="7" width="12.88671875" style="2" bestFit="1" customWidth="1"/>
    <col min="8" max="16384" width="9.109375" style="1"/>
  </cols>
  <sheetData>
    <row r="1" spans="2:7" ht="18" thickBot="1" x14ac:dyDescent="0.35">
      <c r="B1" s="16" t="s">
        <v>8</v>
      </c>
      <c r="C1" s="17"/>
      <c r="D1" s="17"/>
      <c r="E1" s="17"/>
    </row>
    <row r="2" spans="2:7" ht="43.5" customHeight="1" x14ac:dyDescent="0.25">
      <c r="B2" s="3" t="s">
        <v>9</v>
      </c>
      <c r="C2" s="4" t="s">
        <v>3</v>
      </c>
      <c r="D2" s="4" t="s">
        <v>4</v>
      </c>
      <c r="E2" s="4" t="s">
        <v>5</v>
      </c>
      <c r="F2" s="15" t="s">
        <v>6</v>
      </c>
      <c r="G2" s="15"/>
    </row>
    <row r="3" spans="2:7" ht="13.8" thickBot="1" x14ac:dyDescent="0.3">
      <c r="B3" s="5"/>
      <c r="C3" s="6"/>
      <c r="D3" s="6"/>
      <c r="E3" s="6"/>
      <c r="F3" s="9" t="s">
        <v>0</v>
      </c>
      <c r="G3" s="9" t="s">
        <v>1</v>
      </c>
    </row>
    <row r="4" spans="2:7" x14ac:dyDescent="0.25">
      <c r="B4" s="12">
        <v>0.6</v>
      </c>
      <c r="C4" s="10">
        <v>35</v>
      </c>
      <c r="D4" s="7">
        <f>B4</f>
        <v>0.6</v>
      </c>
      <c r="E4" s="7">
        <f>1-D4</f>
        <v>0.4</v>
      </c>
      <c r="F4" s="13">
        <f>IF(B4*C4=0,0,IF(B4*C4=C4,10^(LOG((1-0.95)/2)/C4),1-BETAINV((1+0.95)/2,C4-B4*C4+1,B4*C4)))</f>
        <v>0.42111772188209984</v>
      </c>
      <c r="G4" s="13">
        <f>IF(B4*C4=0,1-10^(LOG((1-0.95)/2)/C4),IF(B4*C4=C4,1,BETAINV((1+0.95)/2,B4*C4+1,C4-B4*C4)))</f>
        <v>0.76129188954665838</v>
      </c>
    </row>
    <row r="5" spans="2:7" x14ac:dyDescent="0.25">
      <c r="B5" s="12">
        <v>1.4999999999999999E-2</v>
      </c>
      <c r="C5" s="10">
        <v>143</v>
      </c>
      <c r="D5" s="7">
        <f t="shared" ref="D5:D21" si="0">B5</f>
        <v>1.4999999999999999E-2</v>
      </c>
      <c r="E5" s="7">
        <f t="shared" ref="E5:E21" si="1">1-D5</f>
        <v>0.98499999999999999</v>
      </c>
      <c r="F5" s="13">
        <f t="shared" ref="F5:F21" si="2">IF(B5*C5=0,0,IF(B5*C5=C5,10^(LOG((1-0.95)/2)/C5),1-BETAINV((1+0.95)/2,C5-B5*C5+1,B5*C5)))</f>
        <v>2.0267408659342401E-3</v>
      </c>
      <c r="G5" s="13">
        <f t="shared" ref="G5:G21" si="3">IF(B5*C5=0,1-10^(LOG((1-0.95)/2)/C5),IF(B5*C5=C5,1,BETAINV((1+0.95)/2,B5*C5+1,C5-B5*C5)))</f>
        <v>5.1165811816242024E-2</v>
      </c>
    </row>
    <row r="6" spans="2:7" x14ac:dyDescent="0.25">
      <c r="B6" s="12">
        <v>0.02</v>
      </c>
      <c r="C6" s="10">
        <v>143</v>
      </c>
      <c r="D6" s="7">
        <f t="shared" si="0"/>
        <v>0.02</v>
      </c>
      <c r="E6" s="7">
        <f t="shared" si="1"/>
        <v>0.98</v>
      </c>
      <c r="F6" s="13">
        <f t="shared" si="2"/>
        <v>3.9287006284589587E-3</v>
      </c>
      <c r="G6" s="13">
        <f t="shared" si="3"/>
        <v>5.8651440485629869E-2</v>
      </c>
    </row>
    <row r="7" spans="2:7" x14ac:dyDescent="0.25">
      <c r="B7" s="12">
        <v>0.03</v>
      </c>
      <c r="C7" s="10">
        <v>143</v>
      </c>
      <c r="D7" s="7">
        <f t="shared" si="0"/>
        <v>0.03</v>
      </c>
      <c r="E7" s="7">
        <f t="shared" si="1"/>
        <v>0.97</v>
      </c>
      <c r="F7" s="13">
        <f t="shared" si="2"/>
        <v>8.7283221051337456E-3</v>
      </c>
      <c r="G7" s="13">
        <f t="shared" si="3"/>
        <v>7.2895867921210722E-2</v>
      </c>
    </row>
    <row r="8" spans="2:7" x14ac:dyDescent="0.25">
      <c r="B8" s="12">
        <v>0.04</v>
      </c>
      <c r="C8" s="10">
        <v>143</v>
      </c>
      <c r="D8" s="7">
        <f t="shared" si="0"/>
        <v>0.04</v>
      </c>
      <c r="E8" s="7">
        <f t="shared" si="1"/>
        <v>0.96</v>
      </c>
      <c r="F8" s="13">
        <f t="shared" si="2"/>
        <v>1.437455757891748E-2</v>
      </c>
      <c r="G8" s="13">
        <f t="shared" si="3"/>
        <v>8.6483376244271382E-2</v>
      </c>
    </row>
    <row r="9" spans="2:7" x14ac:dyDescent="0.25">
      <c r="B9" s="12">
        <v>0.05</v>
      </c>
      <c r="C9" s="10">
        <v>143</v>
      </c>
      <c r="D9" s="7">
        <f t="shared" si="0"/>
        <v>0.05</v>
      </c>
      <c r="E9" s="7">
        <f t="shared" si="1"/>
        <v>0.95</v>
      </c>
      <c r="F9" s="13">
        <f t="shared" si="2"/>
        <v>2.0575952070844394E-2</v>
      </c>
      <c r="G9" s="13">
        <f t="shared" si="3"/>
        <v>9.9616065805045784E-2</v>
      </c>
    </row>
    <row r="10" spans="2:7" x14ac:dyDescent="0.25">
      <c r="B10" s="12">
        <v>0.06</v>
      </c>
      <c r="C10" s="10">
        <v>143</v>
      </c>
      <c r="D10" s="7">
        <f t="shared" si="0"/>
        <v>0.06</v>
      </c>
      <c r="E10" s="7">
        <f t="shared" si="1"/>
        <v>0.94</v>
      </c>
      <c r="F10" s="13">
        <f t="shared" si="2"/>
        <v>2.7178820412656401E-2</v>
      </c>
      <c r="G10" s="13">
        <f t="shared" si="3"/>
        <v>0.11240769452981458</v>
      </c>
    </row>
    <row r="11" spans="2:7" x14ac:dyDescent="0.25">
      <c r="B11" s="12">
        <v>7.0000000000000007E-2</v>
      </c>
      <c r="C11" s="10">
        <v>143</v>
      </c>
      <c r="D11" s="7">
        <f t="shared" si="0"/>
        <v>7.0000000000000007E-2</v>
      </c>
      <c r="E11" s="7">
        <f t="shared" si="1"/>
        <v>0.92999999999999994</v>
      </c>
      <c r="F11" s="13">
        <f t="shared" si="2"/>
        <v>3.4090791546205423E-2</v>
      </c>
      <c r="G11" s="13">
        <f t="shared" si="3"/>
        <v>0.12492990711285745</v>
      </c>
    </row>
    <row r="12" spans="2:7" x14ac:dyDescent="0.25">
      <c r="B12" s="12">
        <v>0.08</v>
      </c>
      <c r="C12" s="10">
        <v>143</v>
      </c>
      <c r="D12" s="7">
        <f t="shared" si="0"/>
        <v>0.08</v>
      </c>
      <c r="E12" s="7">
        <f t="shared" si="1"/>
        <v>0.92</v>
      </c>
      <c r="F12" s="13">
        <f t="shared" si="2"/>
        <v>4.1251284924248344E-2</v>
      </c>
      <c r="G12" s="13">
        <f t="shared" si="3"/>
        <v>0.13723133242705954</v>
      </c>
    </row>
    <row r="13" spans="2:7" x14ac:dyDescent="0.25">
      <c r="B13" s="12">
        <v>0.09</v>
      </c>
      <c r="C13" s="10">
        <v>143</v>
      </c>
      <c r="D13" s="7">
        <f t="shared" si="0"/>
        <v>0.09</v>
      </c>
      <c r="E13" s="7">
        <f t="shared" si="1"/>
        <v>0.91</v>
      </c>
      <c r="F13" s="13">
        <f t="shared" si="2"/>
        <v>4.8618034646326191E-2</v>
      </c>
      <c r="G13" s="13">
        <f t="shared" si="3"/>
        <v>0.14934679670451012</v>
      </c>
    </row>
    <row r="14" spans="2:7" x14ac:dyDescent="0.25">
      <c r="B14" s="12">
        <v>0.1</v>
      </c>
      <c r="C14" s="10">
        <v>143</v>
      </c>
      <c r="D14" s="7">
        <f t="shared" si="0"/>
        <v>0.1</v>
      </c>
      <c r="E14" s="7">
        <f t="shared" si="1"/>
        <v>0.9</v>
      </c>
      <c r="F14" s="13">
        <f t="shared" si="2"/>
        <v>5.6160163656005624E-2</v>
      </c>
      <c r="G14" s="13">
        <f t="shared" si="3"/>
        <v>0.16130226966832129</v>
      </c>
    </row>
    <row r="15" spans="2:7" x14ac:dyDescent="0.25">
      <c r="B15" s="12">
        <v>0.11</v>
      </c>
      <c r="C15" s="10">
        <v>143</v>
      </c>
      <c r="D15" s="7">
        <f t="shared" si="0"/>
        <v>0.11</v>
      </c>
      <c r="E15" s="7">
        <f t="shared" si="1"/>
        <v>0.89</v>
      </c>
      <c r="F15" s="13">
        <f t="shared" si="2"/>
        <v>6.385429874012627E-2</v>
      </c>
      <c r="G15" s="13">
        <f t="shared" si="3"/>
        <v>0.1731177372748981</v>
      </c>
    </row>
    <row r="16" spans="2:7" x14ac:dyDescent="0.25">
      <c r="B16" s="12">
        <v>0.12</v>
      </c>
      <c r="C16" s="10">
        <v>143</v>
      </c>
      <c r="D16" s="7">
        <f t="shared" si="0"/>
        <v>0.12</v>
      </c>
      <c r="E16" s="7">
        <f t="shared" si="1"/>
        <v>0.88</v>
      </c>
      <c r="F16" s="13">
        <f t="shared" si="2"/>
        <v>7.1682240022590382E-2</v>
      </c>
      <c r="G16" s="13">
        <f t="shared" si="3"/>
        <v>0.18480897443395206</v>
      </c>
    </row>
    <row r="17" spans="2:7" x14ac:dyDescent="0.25">
      <c r="B17" s="12">
        <v>0.13</v>
      </c>
      <c r="C17" s="10">
        <v>143</v>
      </c>
      <c r="D17" s="7">
        <f t="shared" si="0"/>
        <v>0.13</v>
      </c>
      <c r="E17" s="7">
        <f t="shared" si="1"/>
        <v>0.87</v>
      </c>
      <c r="F17" s="13">
        <f t="shared" si="2"/>
        <v>7.9629486766005342E-2</v>
      </c>
      <c r="G17" s="13">
        <f t="shared" si="3"/>
        <v>0.19638869293676098</v>
      </c>
    </row>
    <row r="18" spans="2:7" x14ac:dyDescent="0.25">
      <c r="B18" s="12">
        <v>0.14000000000000001</v>
      </c>
      <c r="C18" s="10">
        <v>143</v>
      </c>
      <c r="D18" s="7">
        <f t="shared" si="0"/>
        <v>0.14000000000000001</v>
      </c>
      <c r="E18" s="7">
        <f t="shared" si="1"/>
        <v>0.86</v>
      </c>
      <c r="F18" s="13">
        <f t="shared" si="2"/>
        <v>8.76842638405122E-2</v>
      </c>
      <c r="G18" s="13">
        <f t="shared" si="3"/>
        <v>0.207867314600654</v>
      </c>
    </row>
    <row r="19" spans="2:7" x14ac:dyDescent="0.25">
      <c r="B19" s="12">
        <v>0.15</v>
      </c>
      <c r="C19" s="10">
        <v>143</v>
      </c>
      <c r="D19" s="7">
        <f t="shared" si="0"/>
        <v>0.15</v>
      </c>
      <c r="E19" s="7">
        <f t="shared" si="1"/>
        <v>0.85</v>
      </c>
      <c r="F19" s="13">
        <f t="shared" si="2"/>
        <v>9.5836855520797015E-2</v>
      </c>
      <c r="G19" s="13">
        <f t="shared" si="3"/>
        <v>0.21925350930085452</v>
      </c>
    </row>
    <row r="20" spans="2:7" x14ac:dyDescent="0.25">
      <c r="B20" s="12">
        <v>0.16</v>
      </c>
      <c r="C20" s="10">
        <v>143</v>
      </c>
      <c r="D20" s="7">
        <f t="shared" si="0"/>
        <v>0.16</v>
      </c>
      <c r="E20" s="7">
        <f t="shared" si="1"/>
        <v>0.84</v>
      </c>
      <c r="F20" s="13">
        <f t="shared" si="2"/>
        <v>0.10407913573153049</v>
      </c>
      <c r="G20" s="13">
        <f t="shared" si="3"/>
        <v>0.23055457988181161</v>
      </c>
    </row>
    <row r="21" spans="2:7" x14ac:dyDescent="0.25">
      <c r="B21" s="12">
        <v>0.17</v>
      </c>
      <c r="C21" s="10">
        <v>143</v>
      </c>
      <c r="D21" s="7">
        <f t="shared" si="0"/>
        <v>0.17</v>
      </c>
      <c r="E21" s="7">
        <f t="shared" si="1"/>
        <v>0.83</v>
      </c>
      <c r="F21" s="13">
        <f t="shared" si="2"/>
        <v>0.11240422824207064</v>
      </c>
      <c r="G21" s="13">
        <f t="shared" si="3"/>
        <v>0.24177674412429018</v>
      </c>
    </row>
  </sheetData>
  <mergeCells count="2">
    <mergeCell ref="B1:E1"/>
    <mergeCell ref="F2:G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 for raw numbers</vt:lpstr>
      <vt:lpstr>CI for percentages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Murdoch</dc:creator>
  <cp:lastModifiedBy>DELL</cp:lastModifiedBy>
  <dcterms:created xsi:type="dcterms:W3CDTF">1998-06-18T02:18:47Z</dcterms:created>
  <dcterms:modified xsi:type="dcterms:W3CDTF">2019-07-19T13:51:57Z</dcterms:modified>
</cp:coreProperties>
</file>