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20" windowHeight="13420" activeTab="1"/>
  </bookViews>
  <sheets>
    <sheet name="门店" sheetId="35" r:id="rId1"/>
    <sheet name="商品" sheetId="36" r:id="rId2"/>
  </sheets>
  <definedNames>
    <definedName name="_xlnm._FilterDatabase" localSheetId="1" hidden="1">商品!$G$1:$H$14</definedName>
  </definedNames>
  <calcPr calcId="144525"/>
</workbook>
</file>

<file path=xl/sharedStrings.xml><?xml version="1.0" encoding="utf-8"?>
<sst xmlns="http://schemas.openxmlformats.org/spreadsheetml/2006/main" count="125">
  <si>
    <t>门店</t>
  </si>
  <si>
    <t>拣缺笔数</t>
  </si>
  <si>
    <t>拣缺率</t>
  </si>
  <si>
    <t>损失金额</t>
  </si>
  <si>
    <t>损失金额比</t>
  </si>
  <si>
    <t>门店拣缺率</t>
  </si>
  <si>
    <t>拣缺占比最高商品-0301</t>
  </si>
  <si>
    <t>北京邮电大学店(多点)</t>
  </si>
  <si>
    <t>5弹立方口香糖 酷酸草莓味 18粒</t>
  </si>
  <si>
    <t>石龙店(物美)</t>
  </si>
  <si>
    <t>脆香鸡腿汉堡 140g</t>
  </si>
  <si>
    <t>石景山医院店(多点）</t>
  </si>
  <si>
    <t>黄金椰丝面包</t>
  </si>
  <si>
    <t>安翔路店(多点）</t>
  </si>
  <si>
    <t>君乐宝简醇0添加酸奶袋装 150g</t>
  </si>
  <si>
    <t>圣八便利店(多点)</t>
  </si>
  <si>
    <t>墨西哥香草鸡肉卷 110g</t>
  </si>
  <si>
    <t>灯市口店(多点）</t>
  </si>
  <si>
    <t>日式香肠餐包调理面包 120g</t>
  </si>
  <si>
    <t>广顺北大街店(多点）</t>
  </si>
  <si>
    <t>三元利乐枕来福纯牛奶 227ml</t>
  </si>
  <si>
    <t>黄平路店(多点）</t>
  </si>
  <si>
    <t>三元特品袋奶 243ml</t>
  </si>
  <si>
    <t>南四环西路店(多点)</t>
  </si>
  <si>
    <t>炫迈果味浪起来 热情百香果味 37.8g</t>
  </si>
  <si>
    <t>农科二路店(多点）</t>
  </si>
  <si>
    <t>COSTA浓醇风味摩卡咖啡 300ml</t>
  </si>
  <si>
    <t>西直门南大街店(多点)</t>
  </si>
  <si>
    <t>可爱多甜筒 非常巧克力味 67g</t>
  </si>
  <si>
    <t>永安里店(多点)</t>
  </si>
  <si>
    <t>乐事无限忠于薯片 原味 104g</t>
  </si>
  <si>
    <t>月坛南街店(多点)</t>
  </si>
  <si>
    <t>绿箭无糖草莓薄荷糖 23.8g</t>
  </si>
  <si>
    <t>彰化路店(多点）</t>
  </si>
  <si>
    <t>培根土豆泥沙拉 130g</t>
  </si>
  <si>
    <t>安定门东大街店(多点）</t>
  </si>
  <si>
    <t>雀巢咖啡无蔗糖添加丝滑拿铁 268ml</t>
  </si>
  <si>
    <t>北花园路店(物美)</t>
  </si>
  <si>
    <t>双层炭烧鸡排汉堡 200g</t>
  </si>
  <si>
    <t>菜户营东街店(多点）</t>
  </si>
  <si>
    <t>双层芝士猪排汉堡 165g</t>
  </si>
  <si>
    <t>大兴枣园店(多点）</t>
  </si>
  <si>
    <t>照烧鸡肉中卷寿司 130g</t>
  </si>
  <si>
    <t>丰台北厂店(物美)</t>
  </si>
  <si>
    <t>甘竹易拉豆豉鲮鱼 227g</t>
  </si>
  <si>
    <t>古城大街店(物美)</t>
  </si>
  <si>
    <t>关东煮菠菜蛋糕 45g</t>
  </si>
  <si>
    <t>郭公庄中街店(多点）</t>
  </si>
  <si>
    <t>红牛维生素功能饮料强化型 250ml</t>
  </si>
  <si>
    <t>黑山店(物美)</t>
  </si>
  <si>
    <t>金锣盐焗鸡蛋 30g</t>
  </si>
  <si>
    <t>酒仙桥南路店(多点）</t>
  </si>
  <si>
    <t>乐事薯片 美国经典原味 135g 新老包装随机</t>
  </si>
  <si>
    <t>琨御府店(多点）</t>
  </si>
  <si>
    <t>千层榴莲蛋糕 70g</t>
  </si>
  <si>
    <t>立汤路店（多点）</t>
  </si>
  <si>
    <t>玲珑路店(物美)</t>
  </si>
  <si>
    <t>照烧鸡肉脆海苔饭团 100g</t>
  </si>
  <si>
    <t>四季青路店(多点）</t>
  </si>
  <si>
    <t>松榆里店(物美)</t>
  </si>
  <si>
    <t>田村分店(多点）</t>
  </si>
  <si>
    <t>通朝大街店(多点）</t>
  </si>
  <si>
    <t>文华东路店(多点）</t>
  </si>
  <si>
    <t>西草场街店(多点）</t>
  </si>
  <si>
    <t>新华西街第三分店(多点）</t>
  </si>
  <si>
    <t>学院路店(多点）</t>
  </si>
  <si>
    <t>羊坊店路店(多点）</t>
  </si>
  <si>
    <t>政法大学店(物美)</t>
  </si>
  <si>
    <t>汇总</t>
  </si>
  <si>
    <t>商品名称</t>
  </si>
  <si>
    <t>分类占比</t>
  </si>
  <si>
    <t>重点商品拣缺情况-0126</t>
  </si>
  <si>
    <t>冰淇淋麻薯泡芙 朗姆味 130g</t>
  </si>
  <si>
    <t>北苑东路店(多点）</t>
  </si>
  <si>
    <t>朝内大街店(多点）</t>
  </si>
  <si>
    <t>德贤东路店(多点）</t>
  </si>
  <si>
    <t>公益西桥店(物美)</t>
  </si>
  <si>
    <t>花家地街店(多点）</t>
  </si>
  <si>
    <t>金顶街西口店(物美)</t>
  </si>
  <si>
    <t>虾仁蛋黄酱脆海苔饭团 100g</t>
  </si>
  <si>
    <t>金运大厦店(多点)</t>
  </si>
  <si>
    <t>旋风椰蓉面包(新) 80g</t>
  </si>
  <si>
    <t>南横东街店(多点）</t>
  </si>
  <si>
    <t>台湖爱心店(物美)</t>
  </si>
  <si>
    <t>mini红茶奶酥 135g</t>
  </si>
  <si>
    <t>天通北苑店(多点）</t>
  </si>
  <si>
    <t>阿苏山雪糕 晴王葡萄味 75g</t>
  </si>
  <si>
    <t>奥尔良鸡肉三明治 145g</t>
  </si>
  <si>
    <t>芭米铜锣烧 奶油红豆味 65g</t>
  </si>
  <si>
    <t>百世焙客木段虎皮蛋糕 南瓜味 105g</t>
  </si>
  <si>
    <t>虎皮奶油蛋糕卷 奶油蛋糕 110g</t>
  </si>
  <si>
    <t>爆香鸡块便当 520g</t>
  </si>
  <si>
    <t>心想柿成蛋糕(新) 55g</t>
  </si>
  <si>
    <t>缤纷多彩寿司组合 300g</t>
  </si>
  <si>
    <t>冰极限食用冰杯 220g</t>
  </si>
  <si>
    <t>冰淇淋麻薯泡芙 香草味 130g</t>
  </si>
  <si>
    <t>不染汤不染的西柚 450ml</t>
  </si>
  <si>
    <t>望京北路店(多点)</t>
  </si>
  <si>
    <t>洱宝话梅 80g</t>
  </si>
  <si>
    <t>砖厂南里店(多点）</t>
  </si>
  <si>
    <t>高露洁冻感激醒牙膏 100ml</t>
  </si>
  <si>
    <t>关东煮炸豆腐 30g</t>
  </si>
  <si>
    <t>奶油菠萝包面包 90g</t>
  </si>
  <si>
    <t>明光村店(多点）</t>
  </si>
  <si>
    <t>火腿鸡蛋酥饼独立装 150g</t>
  </si>
  <si>
    <t>榆树馆胡同店(多点）</t>
  </si>
  <si>
    <t>简润胶原蛋白肽西西里酸奶 血橙爆珠风味 200g</t>
  </si>
  <si>
    <t>金锣尚清斋清真鸡肉肠 52g</t>
  </si>
  <si>
    <t>小营西路店(多点）</t>
  </si>
  <si>
    <t>金枪鱼蛋黄酱脆海苔饭团 100g</t>
  </si>
  <si>
    <t>每食驿站脆果子花生 麻辣味 118g</t>
  </si>
  <si>
    <t>青岛啤酒 330ml</t>
  </si>
  <si>
    <t>肉松蛋糕 猪肉味 150g</t>
  </si>
  <si>
    <t>苏菲超熟睡安心裤卫生巾M号 2片 50g</t>
  </si>
  <si>
    <t>糖醋鸡柳双拼便当 540g</t>
  </si>
  <si>
    <t>田园多蔬寿司 180g</t>
  </si>
  <si>
    <t>甜糯玉米 250g/根</t>
  </si>
  <si>
    <t>旺旺食研技鲜虾片香辣蟹 50g</t>
  </si>
  <si>
    <t>味澳柠檬红茶冰杯 140g</t>
  </si>
  <si>
    <t>味全贝纳颂咖啡 经典蓝山 250ml</t>
  </si>
  <si>
    <t>味全活性乳酸菌 白桃乌龙味 435ml</t>
  </si>
  <si>
    <t>新火腿鸡蛋酥饼 150g</t>
  </si>
  <si>
    <t>燕京鲜啤听 500ml</t>
  </si>
  <si>
    <t>养乐多活性乳酸菌 100ml*5</t>
  </si>
  <si>
    <t>悦鲜活A2牛奶 260ml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</si>
</sst>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8" borderId="11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2" fillId="0" borderId="0" xfId="9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4" fillId="4" borderId="0" xfId="0" applyNumberFormat="1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/>
    </xf>
    <xf numFmtId="10" fontId="0" fillId="0" borderId="0" xfId="0" applyNumberFormat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</dxfs>
  <tableStyles count="0" defaultTableStyle="TableStyleMedium2" defaultPivotStyle="PivotStyleMedium9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72" displayName="表1_72" ref="A1:F38" totalsRowCount="1">
  <sortState ref="A1:F37">
    <sortCondition ref="B1" descending="1"/>
  </sortState>
  <tableColumns count="6">
    <tableColumn id="1" name="门店" totalsRowLabel="汇总"/>
    <tableColumn id="2" name="拣缺笔数" totalsRowFunction="sum"/>
    <tableColumn id="3" name="拣缺率" totalsRowFunction="sum"/>
    <tableColumn id="4" name="损失金额" totalsRowFunction="sum"/>
    <tableColumn id="5" name="损失金额比" totalsRowFunction="sum"/>
    <tableColumn id="6" name="门店拣缺率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723" displayName="表1_723" ref="A41:F78" totalsRowCount="1">
  <sortState ref="A41:F77">
    <sortCondition ref="D41" descending="1"/>
  </sortState>
  <tableColumns count="6">
    <tableColumn id="1" name="门店" totalsRowLabel="汇总"/>
    <tableColumn id="2" name="拣缺笔数" totalsRowFunction="sum"/>
    <tableColumn id="3" name="拣缺率" totalsRowFunction="sum"/>
    <tableColumn id="4" name="损失金额" totalsRowFunction="sum"/>
    <tableColumn id="5" name="损失金额比" totalsRowFunction="sum"/>
    <tableColumn id="6" name="门店拣缺率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表7" displayName="表7" ref="A1:E64" totalsRowCount="1">
  <sortState ref="A1:E63">
    <sortCondition ref="B1" descending="1"/>
  </sortState>
  <tableColumns count="5">
    <tableColumn id="1" name="商品名称" totalsRowLabel="汇总"/>
    <tableColumn id="2" name="拣缺笔数" totalsRowFunction="sum"/>
    <tableColumn id="3" name="分类占比" totalsRowFunction="sum"/>
    <tableColumn id="4" name="损失金额" totalsRowFunction="sum"/>
    <tableColumn id="5" name="损失金额比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表7_4" displayName="表7_4" ref="A66:E129" totalsRowCount="1">
  <sortState ref="A66:E128">
    <sortCondition ref="D66" descending="1"/>
  </sortState>
  <tableColumns count="5">
    <tableColumn id="1" name="商品名称" totalsRowLabel="汇总"/>
    <tableColumn id="2" name="拣缺笔数" totalsRowFunction="sum"/>
    <tableColumn id="3" name="分类占比" totalsRowFunction="sum"/>
    <tableColumn id="4" name="损失金额" totalsRowFunction="sum"/>
    <tableColumn id="5" name="损失金额比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workbookViewId="0">
      <selection activeCell="J21" sqref="J21"/>
    </sheetView>
  </sheetViews>
  <sheetFormatPr defaultColWidth="9" defaultRowHeight="16.8"/>
  <cols>
    <col min="1" max="1" width="22.6634615384615" style="19" customWidth="1"/>
    <col min="2" max="2" width="10.75" style="2" customWidth="1"/>
    <col min="3" max="3" width="8.75" style="2" customWidth="1"/>
    <col min="4" max="4" width="10.75" style="2" customWidth="1"/>
    <col min="5" max="6" width="12.75" style="2" customWidth="1"/>
    <col min="8" max="8" width="28.1153846153846" style="20" customWidth="1"/>
    <col min="9" max="9" width="51.7788461538462" style="21" customWidth="1"/>
  </cols>
  <sheetData>
    <row r="1" ht="20.4" spans="1:9">
      <c r="A1" s="22" t="s">
        <v>0</v>
      </c>
      <c r="B1" s="4" t="s">
        <v>1</v>
      </c>
      <c r="C1" s="2" t="s">
        <v>2</v>
      </c>
      <c r="D1" s="2" t="s">
        <v>3</v>
      </c>
      <c r="E1" s="18" t="s">
        <v>4</v>
      </c>
      <c r="F1" s="2" t="s">
        <v>5</v>
      </c>
      <c r="H1" s="12" t="s">
        <v>6</v>
      </c>
      <c r="I1" s="35"/>
    </row>
    <row r="2" ht="17" spans="1:9">
      <c r="A2" s="23" t="s">
        <v>7</v>
      </c>
      <c r="B2" s="24">
        <v>11</v>
      </c>
      <c r="C2" s="25">
        <f>表1_72[[#This Row],[拣缺笔数]]/表1_72[[#Totals],[拣缺笔数]]</f>
        <v>0.141025641025641</v>
      </c>
      <c r="D2" s="26">
        <v>88.5</v>
      </c>
      <c r="E2" s="25">
        <f>表1_72[[#This Row],[损失金额]]/表1_72[[#Totals],[损失金额]]</f>
        <v>0.13849765258216</v>
      </c>
      <c r="F2" s="25">
        <v>0.28125</v>
      </c>
      <c r="H2" s="31" t="s">
        <v>7</v>
      </c>
      <c r="I2" s="36" t="s">
        <v>8</v>
      </c>
    </row>
    <row r="3" ht="17" spans="1:9">
      <c r="A3" s="23" t="s">
        <v>9</v>
      </c>
      <c r="B3" s="24">
        <v>9</v>
      </c>
      <c r="C3" s="25">
        <f>表1_72[[#This Row],[拣缺笔数]]/表1_72[[#Totals],[拣缺笔数]]</f>
        <v>0.115384615384615</v>
      </c>
      <c r="D3" s="26">
        <v>77.7</v>
      </c>
      <c r="E3" s="25">
        <f>表1_72[[#This Row],[损失金额]]/表1_72[[#Totals],[损失金额]]</f>
        <v>0.121596244131455</v>
      </c>
      <c r="F3" s="25">
        <v>0.056</v>
      </c>
      <c r="H3" s="31"/>
      <c r="I3" s="36" t="s">
        <v>10</v>
      </c>
    </row>
    <row r="4" ht="17" spans="1:9">
      <c r="A4" s="23" t="s">
        <v>11</v>
      </c>
      <c r="B4" s="24">
        <v>8</v>
      </c>
      <c r="C4" s="25">
        <f>表1_72[[#This Row],[拣缺笔数]]/表1_72[[#Totals],[拣缺笔数]]</f>
        <v>0.102564102564103</v>
      </c>
      <c r="D4" s="26">
        <v>62.3</v>
      </c>
      <c r="E4" s="25">
        <f>表1_72[[#This Row],[损失金额]]/表1_72[[#Totals],[损失金额]]</f>
        <v>0.0974960876369327</v>
      </c>
      <c r="F4" s="25">
        <v>0.068376</v>
      </c>
      <c r="H4" s="31"/>
      <c r="I4" s="36" t="s">
        <v>12</v>
      </c>
    </row>
    <row r="5" ht="17" spans="1:9">
      <c r="A5" s="27" t="s">
        <v>13</v>
      </c>
      <c r="B5" s="10">
        <v>7</v>
      </c>
      <c r="C5" s="3">
        <f>表1_72[[#This Row],[拣缺笔数]]/表1_72[[#Totals],[拣缺笔数]]</f>
        <v>0.0897435897435897</v>
      </c>
      <c r="D5" s="10">
        <v>55.5</v>
      </c>
      <c r="E5" s="3">
        <f>表1_72[[#This Row],[损失金额]]/表1_72[[#Totals],[损失金额]]</f>
        <v>0.0868544600938967</v>
      </c>
      <c r="F5" s="3">
        <v>0.119048</v>
      </c>
      <c r="H5" s="31"/>
      <c r="I5" s="36" t="s">
        <v>14</v>
      </c>
    </row>
    <row r="6" ht="17" spans="1:9">
      <c r="A6" s="28" t="s">
        <v>15</v>
      </c>
      <c r="B6" s="8">
        <v>3</v>
      </c>
      <c r="C6" s="3">
        <f>表1_72[[#This Row],[拣缺笔数]]/表1_72[[#Totals],[拣缺笔数]]</f>
        <v>0.0384615384615385</v>
      </c>
      <c r="D6" s="10">
        <v>36.1</v>
      </c>
      <c r="E6" s="3">
        <f>表1_72[[#This Row],[损失金额]]/表1_72[[#Totals],[损失金额]]</f>
        <v>0.0564945226917058</v>
      </c>
      <c r="F6" s="3">
        <v>0.016529</v>
      </c>
      <c r="H6" s="31"/>
      <c r="I6" s="36" t="s">
        <v>16</v>
      </c>
    </row>
    <row r="7" ht="17" spans="1:9">
      <c r="A7" s="28" t="s">
        <v>17</v>
      </c>
      <c r="B7" s="8">
        <v>2</v>
      </c>
      <c r="C7" s="3">
        <f>表1_72[[#This Row],[拣缺笔数]]/表1_72[[#Totals],[拣缺笔数]]</f>
        <v>0.0256410256410256</v>
      </c>
      <c r="D7" s="10">
        <v>11.3</v>
      </c>
      <c r="E7" s="3">
        <f>表1_72[[#This Row],[损失金额]]/表1_72[[#Totals],[损失金额]]</f>
        <v>0.0176838810641628</v>
      </c>
      <c r="F7" s="3">
        <v>0.022472</v>
      </c>
      <c r="H7" s="31"/>
      <c r="I7" s="36" t="s">
        <v>18</v>
      </c>
    </row>
    <row r="8" ht="17" spans="1:9">
      <c r="A8" s="28" t="s">
        <v>19</v>
      </c>
      <c r="B8" s="8">
        <v>2</v>
      </c>
      <c r="C8" s="3">
        <f>表1_72[[#This Row],[拣缺笔数]]/表1_72[[#Totals],[拣缺笔数]]</f>
        <v>0.0256410256410256</v>
      </c>
      <c r="D8" s="10">
        <v>16.7</v>
      </c>
      <c r="E8" s="3">
        <f>表1_72[[#This Row],[损失金额]]/表1_72[[#Totals],[损失金额]]</f>
        <v>0.0261345852895149</v>
      </c>
      <c r="F8" s="3">
        <v>0.023529</v>
      </c>
      <c r="H8" s="31"/>
      <c r="I8" s="36" t="s">
        <v>20</v>
      </c>
    </row>
    <row r="9" ht="17" spans="1:9">
      <c r="A9" s="28" t="s">
        <v>21</v>
      </c>
      <c r="B9" s="8">
        <v>2</v>
      </c>
      <c r="C9" s="3">
        <f>表1_72[[#This Row],[拣缺笔数]]/表1_72[[#Totals],[拣缺笔数]]</f>
        <v>0.0256410256410256</v>
      </c>
      <c r="D9" s="10">
        <v>9.4</v>
      </c>
      <c r="E9" s="3">
        <f>表1_72[[#This Row],[损失金额]]/表1_72[[#Totals],[损失金额]]</f>
        <v>0.0147104851330204</v>
      </c>
      <c r="F9" s="3">
        <v>0.017699</v>
      </c>
      <c r="H9" s="31"/>
      <c r="I9" s="36" t="s">
        <v>22</v>
      </c>
    </row>
    <row r="10" ht="17" spans="1:9">
      <c r="A10" s="28" t="s">
        <v>23</v>
      </c>
      <c r="B10" s="8">
        <v>2</v>
      </c>
      <c r="C10" s="3">
        <f>表1_72[[#This Row],[拣缺笔数]]/表1_72[[#Totals],[拣缺笔数]]</f>
        <v>0.0256410256410256</v>
      </c>
      <c r="D10" s="10">
        <v>32.7</v>
      </c>
      <c r="E10" s="3">
        <f>表1_72[[#This Row],[损失金额]]/表1_72[[#Totals],[损失金额]]</f>
        <v>0.0511737089201878</v>
      </c>
      <c r="F10" s="3">
        <v>0.046512</v>
      </c>
      <c r="H10" s="31"/>
      <c r="I10" s="36" t="s">
        <v>24</v>
      </c>
    </row>
    <row r="11" ht="17" spans="1:9">
      <c r="A11" s="28" t="s">
        <v>25</v>
      </c>
      <c r="B11" s="8">
        <v>2</v>
      </c>
      <c r="C11" s="3">
        <f>表1_72[[#This Row],[拣缺笔数]]/表1_72[[#Totals],[拣缺笔数]]</f>
        <v>0.0256410256410256</v>
      </c>
      <c r="D11" s="10">
        <v>7.3</v>
      </c>
      <c r="E11" s="3">
        <f>表1_72[[#This Row],[损失金额]]/表1_72[[#Totals],[损失金额]]</f>
        <v>0.0114241001564945</v>
      </c>
      <c r="F11" s="3">
        <v>0.038462</v>
      </c>
      <c r="H11" s="31" t="s">
        <v>9</v>
      </c>
      <c r="I11" s="36" t="s">
        <v>26</v>
      </c>
    </row>
    <row r="12" ht="17" spans="1:9">
      <c r="A12" s="28" t="s">
        <v>27</v>
      </c>
      <c r="B12" s="8">
        <v>2</v>
      </c>
      <c r="C12" s="3">
        <f>表1_72[[#This Row],[拣缺笔数]]/表1_72[[#Totals],[拣缺笔数]]</f>
        <v>0.0256410256410256</v>
      </c>
      <c r="D12" s="10">
        <v>12.1</v>
      </c>
      <c r="E12" s="3">
        <f>表1_72[[#This Row],[损失金额]]/表1_72[[#Totals],[损失金额]]</f>
        <v>0.0189358372456964</v>
      </c>
      <c r="F12" s="3">
        <v>0.041667</v>
      </c>
      <c r="H12" s="31"/>
      <c r="I12" s="36" t="s">
        <v>28</v>
      </c>
    </row>
    <row r="13" ht="17" spans="1:9">
      <c r="A13" s="28" t="s">
        <v>29</v>
      </c>
      <c r="B13" s="8">
        <v>2</v>
      </c>
      <c r="C13" s="3">
        <f>表1_72[[#This Row],[拣缺笔数]]/表1_72[[#Totals],[拣缺笔数]]</f>
        <v>0.0256410256410256</v>
      </c>
      <c r="D13" s="10">
        <v>11.3</v>
      </c>
      <c r="E13" s="3">
        <f>表1_72[[#This Row],[损失金额]]/表1_72[[#Totals],[损失金额]]</f>
        <v>0.0176838810641628</v>
      </c>
      <c r="F13" s="3">
        <v>0.071429</v>
      </c>
      <c r="H13" s="31"/>
      <c r="I13" s="36" t="s">
        <v>30</v>
      </c>
    </row>
    <row r="14" ht="17" spans="1:9">
      <c r="A14" s="27" t="s">
        <v>31</v>
      </c>
      <c r="B14" s="10">
        <v>2</v>
      </c>
      <c r="C14" s="3">
        <f>表1_72[[#This Row],[拣缺笔数]]/表1_72[[#Totals],[拣缺笔数]]</f>
        <v>0.0256410256410256</v>
      </c>
      <c r="D14" s="10">
        <v>9.3</v>
      </c>
      <c r="E14" s="3">
        <f>表1_72[[#This Row],[损失金额]]/表1_72[[#Totals],[损失金额]]</f>
        <v>0.0145539906103286</v>
      </c>
      <c r="F14" s="3">
        <v>0.111111</v>
      </c>
      <c r="H14" s="31"/>
      <c r="I14" s="36" t="s">
        <v>32</v>
      </c>
    </row>
    <row r="15" ht="17" spans="1:9">
      <c r="A15" s="27" t="s">
        <v>33</v>
      </c>
      <c r="B15" s="10">
        <v>2</v>
      </c>
      <c r="C15" s="3">
        <f>表1_72[[#This Row],[拣缺笔数]]/表1_72[[#Totals],[拣缺笔数]]</f>
        <v>0.0256410256410256</v>
      </c>
      <c r="D15" s="10">
        <v>10.3</v>
      </c>
      <c r="E15" s="3">
        <f>表1_72[[#This Row],[损失金额]]/表1_72[[#Totals],[损失金额]]</f>
        <v>0.0161189358372457</v>
      </c>
      <c r="F15" s="3">
        <v>0.054054</v>
      </c>
      <c r="H15" s="31"/>
      <c r="I15" s="36" t="s">
        <v>34</v>
      </c>
    </row>
    <row r="16" ht="17" spans="1:9">
      <c r="A16" s="27" t="s">
        <v>35</v>
      </c>
      <c r="B16" s="10">
        <v>1</v>
      </c>
      <c r="C16" s="3">
        <f>表1_72[[#This Row],[拣缺笔数]]/表1_72[[#Totals],[拣缺笔数]]</f>
        <v>0.0128205128205128</v>
      </c>
      <c r="D16" s="10">
        <v>11.8</v>
      </c>
      <c r="E16" s="3">
        <f>表1_72[[#This Row],[损失金额]]/表1_72[[#Totals],[损失金额]]</f>
        <v>0.0184663536776213</v>
      </c>
      <c r="F16" s="3">
        <v>0.030303</v>
      </c>
      <c r="H16" s="31"/>
      <c r="I16" s="36" t="s">
        <v>36</v>
      </c>
    </row>
    <row r="17" ht="17" spans="1:9">
      <c r="A17" s="28" t="s">
        <v>37</v>
      </c>
      <c r="B17" s="8">
        <v>1</v>
      </c>
      <c r="C17" s="3">
        <f>表1_72[[#This Row],[拣缺笔数]]/表1_72[[#Totals],[拣缺笔数]]</f>
        <v>0.0128205128205128</v>
      </c>
      <c r="D17" s="10">
        <v>12.8</v>
      </c>
      <c r="E17" s="3">
        <f>表1_72[[#This Row],[损失金额]]/表1_72[[#Totals],[损失金额]]</f>
        <v>0.0200312989045383</v>
      </c>
      <c r="F17" s="3">
        <v>0.006993</v>
      </c>
      <c r="H17" s="31"/>
      <c r="I17" s="36" t="s">
        <v>38</v>
      </c>
    </row>
    <row r="18" ht="17" spans="1:9">
      <c r="A18" s="28" t="s">
        <v>39</v>
      </c>
      <c r="B18" s="8">
        <v>1</v>
      </c>
      <c r="C18" s="3">
        <f>表1_72[[#This Row],[拣缺笔数]]/表1_72[[#Totals],[拣缺笔数]]</f>
        <v>0.0128205128205128</v>
      </c>
      <c r="D18" s="10">
        <v>9.8</v>
      </c>
      <c r="E18" s="3">
        <f>表1_72[[#This Row],[损失金额]]/表1_72[[#Totals],[损失金额]]</f>
        <v>0.0153364632237872</v>
      </c>
      <c r="F18" s="3">
        <v>0.022727</v>
      </c>
      <c r="H18" s="31"/>
      <c r="I18" s="36" t="s">
        <v>40</v>
      </c>
    </row>
    <row r="19" ht="17" spans="1:9">
      <c r="A19" s="28" t="s">
        <v>41</v>
      </c>
      <c r="B19" s="8">
        <v>1</v>
      </c>
      <c r="C19" s="3">
        <f>表1_72[[#This Row],[拣缺笔数]]/表1_72[[#Totals],[拣缺笔数]]</f>
        <v>0.0128205128205128</v>
      </c>
      <c r="D19" s="10">
        <v>4.5</v>
      </c>
      <c r="E19" s="3">
        <f>表1_72[[#This Row],[损失金额]]/表1_72[[#Totals],[损失金额]]</f>
        <v>0.00704225352112676</v>
      </c>
      <c r="F19" s="3">
        <v>0.008</v>
      </c>
      <c r="H19" s="31"/>
      <c r="I19" s="36" t="s">
        <v>42</v>
      </c>
    </row>
    <row r="20" ht="17" spans="1:9">
      <c r="A20" s="28" t="s">
        <v>43</v>
      </c>
      <c r="B20" s="8">
        <v>1</v>
      </c>
      <c r="C20" s="3">
        <f>表1_72[[#This Row],[拣缺笔数]]/表1_72[[#Totals],[拣缺笔数]]</f>
        <v>0.0128205128205128</v>
      </c>
      <c r="D20" s="10">
        <v>7.9</v>
      </c>
      <c r="E20" s="3">
        <f>表1_72[[#This Row],[损失金额]]/表1_72[[#Totals],[损失金额]]</f>
        <v>0.0123630672926448</v>
      </c>
      <c r="F20" s="3">
        <v>0.071429</v>
      </c>
      <c r="H20" s="31" t="s">
        <v>11</v>
      </c>
      <c r="I20" s="36" t="s">
        <v>44</v>
      </c>
    </row>
    <row r="21" ht="17" spans="1:9">
      <c r="A21" s="28" t="s">
        <v>45</v>
      </c>
      <c r="B21" s="8">
        <v>1</v>
      </c>
      <c r="C21" s="3">
        <f>表1_72[[#This Row],[拣缺笔数]]/表1_72[[#Totals],[拣缺笔数]]</f>
        <v>0.0128205128205128</v>
      </c>
      <c r="D21" s="10">
        <v>11.6</v>
      </c>
      <c r="E21" s="3">
        <f>表1_72[[#This Row],[损失金额]]/表1_72[[#Totals],[损失金额]]</f>
        <v>0.0181533646322379</v>
      </c>
      <c r="F21" s="3">
        <v>0.090909</v>
      </c>
      <c r="H21" s="31"/>
      <c r="I21" s="36" t="s">
        <v>46</v>
      </c>
    </row>
    <row r="22" ht="17" spans="1:9">
      <c r="A22" s="28" t="s">
        <v>47</v>
      </c>
      <c r="B22" s="8">
        <v>1</v>
      </c>
      <c r="C22" s="3">
        <f>表1_72[[#This Row],[拣缺笔数]]/表1_72[[#Totals],[拣缺笔数]]</f>
        <v>0.0128205128205128</v>
      </c>
      <c r="D22" s="10">
        <v>8.9</v>
      </c>
      <c r="E22" s="3">
        <f>表1_72[[#This Row],[损失金额]]/表1_72[[#Totals],[损失金额]]</f>
        <v>0.0139280125195618</v>
      </c>
      <c r="F22" s="3">
        <v>0.015625</v>
      </c>
      <c r="H22" s="31"/>
      <c r="I22" s="36" t="s">
        <v>48</v>
      </c>
    </row>
    <row r="23" ht="17" spans="1:9">
      <c r="A23" s="28" t="s">
        <v>49</v>
      </c>
      <c r="B23" s="8">
        <v>1</v>
      </c>
      <c r="C23" s="3">
        <f>表1_72[[#This Row],[拣缺笔数]]/表1_72[[#Totals],[拣缺笔数]]</f>
        <v>0.0128205128205128</v>
      </c>
      <c r="D23" s="10">
        <v>6.9</v>
      </c>
      <c r="E23" s="3">
        <f>表1_72[[#This Row],[损失金额]]/表1_72[[#Totals],[损失金额]]</f>
        <v>0.0107981220657277</v>
      </c>
      <c r="F23" s="3">
        <v>0.017544</v>
      </c>
      <c r="H23" s="31"/>
      <c r="I23" s="36" t="s">
        <v>50</v>
      </c>
    </row>
    <row r="24" ht="17" spans="1:9">
      <c r="A24" s="28" t="s">
        <v>51</v>
      </c>
      <c r="B24" s="8">
        <v>1</v>
      </c>
      <c r="C24" s="3">
        <f>表1_72[[#This Row],[拣缺笔数]]/表1_72[[#Totals],[拣缺笔数]]</f>
        <v>0.0128205128205128</v>
      </c>
      <c r="D24" s="10">
        <v>13.9</v>
      </c>
      <c r="E24" s="3">
        <f>表1_72[[#This Row],[损失金额]]/表1_72[[#Totals],[损失金额]]</f>
        <v>0.0217527386541471</v>
      </c>
      <c r="F24" s="3">
        <v>0.010989</v>
      </c>
      <c r="H24" s="31"/>
      <c r="I24" s="36" t="s">
        <v>52</v>
      </c>
    </row>
    <row r="25" ht="17" spans="1:9">
      <c r="A25" s="27" t="s">
        <v>53</v>
      </c>
      <c r="B25" s="10">
        <v>1</v>
      </c>
      <c r="C25" s="3">
        <f>表1_72[[#This Row],[拣缺笔数]]/表1_72[[#Totals],[拣缺笔数]]</f>
        <v>0.0128205128205128</v>
      </c>
      <c r="D25" s="10">
        <v>7.8</v>
      </c>
      <c r="E25" s="3">
        <f>表1_72[[#This Row],[损失金额]]/表1_72[[#Totals],[损失金额]]</f>
        <v>0.0122065727699531</v>
      </c>
      <c r="F25" s="3">
        <v>0.012987</v>
      </c>
      <c r="H25" s="31"/>
      <c r="I25" s="36" t="s">
        <v>54</v>
      </c>
    </row>
    <row r="26" ht="17" spans="1:9">
      <c r="A26" s="28" t="s">
        <v>55</v>
      </c>
      <c r="B26" s="8">
        <v>1</v>
      </c>
      <c r="C26" s="3">
        <f>表1_72[[#This Row],[拣缺笔数]]/表1_72[[#Totals],[拣缺笔数]]</f>
        <v>0.0128205128205128</v>
      </c>
      <c r="D26" s="10">
        <v>6.5</v>
      </c>
      <c r="E26" s="3">
        <f>表1_72[[#This Row],[损失金额]]/表1_72[[#Totals],[损失金额]]</f>
        <v>0.0101721439749609</v>
      </c>
      <c r="F26" s="3">
        <v>0.111111</v>
      </c>
      <c r="H26" s="31"/>
      <c r="I26" s="36" t="s">
        <v>22</v>
      </c>
    </row>
    <row r="27" ht="16" customHeight="1" spans="1:9">
      <c r="A27" s="28" t="s">
        <v>56</v>
      </c>
      <c r="B27" s="8">
        <v>1</v>
      </c>
      <c r="C27" s="3">
        <f>表1_72[[#This Row],[拣缺笔数]]/表1_72[[#Totals],[拣缺笔数]]</f>
        <v>0.0128205128205128</v>
      </c>
      <c r="D27" s="10">
        <v>11.7</v>
      </c>
      <c r="E27" s="3">
        <f>表1_72[[#This Row],[损失金额]]/表1_72[[#Totals],[损失金额]]</f>
        <v>0.0183098591549296</v>
      </c>
      <c r="F27" s="3">
        <v>0.033333</v>
      </c>
      <c r="H27" s="31"/>
      <c r="I27" s="36" t="s">
        <v>57</v>
      </c>
    </row>
    <row r="28" spans="1:9">
      <c r="A28" s="28" t="s">
        <v>58</v>
      </c>
      <c r="B28" s="8">
        <v>1</v>
      </c>
      <c r="C28" s="3">
        <f>表1_72[[#This Row],[拣缺笔数]]/表1_72[[#Totals],[拣缺笔数]]</f>
        <v>0.0128205128205128</v>
      </c>
      <c r="D28" s="10">
        <v>13.8</v>
      </c>
      <c r="E28" s="3">
        <f>表1_72[[#This Row],[损失金额]]/表1_72[[#Totals],[损失金额]]</f>
        <v>0.0215962441314554</v>
      </c>
      <c r="F28" s="3">
        <v>0.010638</v>
      </c>
      <c r="H28" s="32"/>
      <c r="I28" s="37"/>
    </row>
    <row r="29" spans="1:9">
      <c r="A29" s="28" t="s">
        <v>59</v>
      </c>
      <c r="B29" s="8">
        <v>1</v>
      </c>
      <c r="C29" s="3">
        <f>表1_72[[#This Row],[拣缺笔数]]/表1_72[[#Totals],[拣缺笔数]]</f>
        <v>0.0128205128205128</v>
      </c>
      <c r="D29" s="10">
        <v>10.8</v>
      </c>
      <c r="E29" s="3">
        <f>表1_72[[#This Row],[损失金额]]/表1_72[[#Totals],[损失金额]]</f>
        <v>0.0169014084507042</v>
      </c>
      <c r="F29" s="3">
        <v>0.017857</v>
      </c>
      <c r="H29" s="33"/>
      <c r="I29" s="38"/>
    </row>
    <row r="30" spans="1:9">
      <c r="A30" s="28" t="s">
        <v>60</v>
      </c>
      <c r="B30" s="8">
        <v>1</v>
      </c>
      <c r="C30" s="3">
        <f>表1_72[[#This Row],[拣缺笔数]]/表1_72[[#Totals],[拣缺笔数]]</f>
        <v>0.0128205128205128</v>
      </c>
      <c r="D30" s="10">
        <v>5.5</v>
      </c>
      <c r="E30" s="3">
        <f>表1_72[[#This Row],[损失金额]]/表1_72[[#Totals],[损失金额]]</f>
        <v>0.00860719874804382</v>
      </c>
      <c r="F30" s="3">
        <v>0.012821</v>
      </c>
      <c r="H30"/>
      <c r="I30"/>
    </row>
    <row r="31" spans="1:9">
      <c r="A31" s="28" t="s">
        <v>61</v>
      </c>
      <c r="B31" s="8">
        <v>1</v>
      </c>
      <c r="C31" s="3">
        <f>表1_72[[#This Row],[拣缺笔数]]/表1_72[[#Totals],[拣缺笔数]]</f>
        <v>0.0128205128205128</v>
      </c>
      <c r="D31" s="10">
        <v>2.5</v>
      </c>
      <c r="E31" s="3">
        <f>表1_72[[#This Row],[损失金额]]/表1_72[[#Totals],[损失金额]]</f>
        <v>0.00391236306729265</v>
      </c>
      <c r="F31" s="3">
        <v>0.006173</v>
      </c>
      <c r="H31"/>
      <c r="I31"/>
    </row>
    <row r="32" spans="1:9">
      <c r="A32" s="28" t="s">
        <v>62</v>
      </c>
      <c r="B32" s="8">
        <v>1</v>
      </c>
      <c r="C32" s="3">
        <f>表1_72[[#This Row],[拣缺笔数]]/表1_72[[#Totals],[拣缺笔数]]</f>
        <v>0.0128205128205128</v>
      </c>
      <c r="D32" s="10">
        <v>13.8</v>
      </c>
      <c r="E32" s="3">
        <f>表1_72[[#This Row],[损失金额]]/表1_72[[#Totals],[损失金额]]</f>
        <v>0.0215962441314554</v>
      </c>
      <c r="F32" s="3">
        <v>0.010309</v>
      </c>
      <c r="H32"/>
      <c r="I32"/>
    </row>
    <row r="33" spans="1:9">
      <c r="A33" s="28" t="s">
        <v>63</v>
      </c>
      <c r="B33" s="8">
        <v>1</v>
      </c>
      <c r="C33" s="3">
        <f>表1_72[[#This Row],[拣缺笔数]]/表1_72[[#Totals],[拣缺笔数]]</f>
        <v>0.0128205128205128</v>
      </c>
      <c r="D33" s="10">
        <v>2.5</v>
      </c>
      <c r="E33" s="3">
        <f>表1_72[[#This Row],[损失金额]]/表1_72[[#Totals],[损失金额]]</f>
        <v>0.00391236306729265</v>
      </c>
      <c r="F33" s="3">
        <v>0.038462</v>
      </c>
      <c r="H33"/>
      <c r="I33"/>
    </row>
    <row r="34" spans="1:9">
      <c r="A34" s="27" t="s">
        <v>64</v>
      </c>
      <c r="B34" s="10">
        <v>1</v>
      </c>
      <c r="C34" s="3">
        <f>表1_72[[#This Row],[拣缺笔数]]/表1_72[[#Totals],[拣缺笔数]]</f>
        <v>0.0128205128205128</v>
      </c>
      <c r="D34" s="10">
        <v>4.9</v>
      </c>
      <c r="E34" s="3">
        <f>表1_72[[#This Row],[损失金额]]/表1_72[[#Totals],[损失金额]]</f>
        <v>0.00766823161189359</v>
      </c>
      <c r="F34" s="3">
        <v>0.016667</v>
      </c>
      <c r="H34"/>
      <c r="I34"/>
    </row>
    <row r="35" spans="1:9">
      <c r="A35" s="28" t="s">
        <v>65</v>
      </c>
      <c r="B35" s="8">
        <v>1</v>
      </c>
      <c r="C35" s="3">
        <f>表1_72[[#This Row],[拣缺笔数]]/表1_72[[#Totals],[拣缺笔数]]</f>
        <v>0.0128205128205128</v>
      </c>
      <c r="D35" s="10">
        <v>5.9</v>
      </c>
      <c r="E35" s="3">
        <f>表1_72[[#This Row],[损失金额]]/表1_72[[#Totals],[损失金额]]</f>
        <v>0.00923317683881065</v>
      </c>
      <c r="F35" s="3">
        <v>0.014085</v>
      </c>
      <c r="H35"/>
      <c r="I35"/>
    </row>
    <row r="36" spans="1:9">
      <c r="A36" s="28" t="s">
        <v>66</v>
      </c>
      <c r="B36" s="8">
        <v>1</v>
      </c>
      <c r="C36" s="3">
        <f>表1_72[[#This Row],[拣缺笔数]]/表1_72[[#Totals],[拣缺笔数]]</f>
        <v>0.0128205128205128</v>
      </c>
      <c r="D36" s="10">
        <v>11.8</v>
      </c>
      <c r="E36" s="3">
        <f>表1_72[[#This Row],[损失金额]]/表1_72[[#Totals],[损失金额]]</f>
        <v>0.0184663536776213</v>
      </c>
      <c r="F36" s="3">
        <v>0.035714</v>
      </c>
      <c r="H36"/>
      <c r="I36"/>
    </row>
    <row r="37" spans="1:9">
      <c r="A37" s="27" t="s">
        <v>67</v>
      </c>
      <c r="B37" s="10">
        <v>1</v>
      </c>
      <c r="C37" s="3">
        <f>表1_72[[#This Row],[拣缺笔数]]/表1_72[[#Totals],[拣缺笔数]]</f>
        <v>0.0128205128205128</v>
      </c>
      <c r="D37" s="10">
        <v>12.9</v>
      </c>
      <c r="E37" s="3">
        <f>表1_72[[#This Row],[损失金额]]/表1_72[[#Totals],[损失金额]]</f>
        <v>0.0201877934272301</v>
      </c>
      <c r="F37" s="3">
        <v>0.5</v>
      </c>
      <c r="H37"/>
      <c r="I37"/>
    </row>
    <row r="38" spans="1:9">
      <c r="A38" s="29" t="s">
        <v>68</v>
      </c>
      <c r="B38" s="2">
        <f>SUBTOTAL(109,表1_72[拣缺笔数])</f>
        <v>78</v>
      </c>
      <c r="C38" s="30">
        <f>SUBTOTAL(109,表1_72[拣缺率])</f>
        <v>0.999999999999999</v>
      </c>
      <c r="D38" s="2">
        <f>SUBTOTAL(109,表1_72[损失金额])</f>
        <v>639</v>
      </c>
      <c r="E38" s="30">
        <f>SUBTOTAL(109,表1_72[损失金额比])</f>
        <v>1</v>
      </c>
      <c r="F38" s="34">
        <f>SUBTOTAL(101,表1_72[门店拣缺率])</f>
        <v>0.0573003888888889</v>
      </c>
      <c r="H38"/>
      <c r="I38"/>
    </row>
    <row r="39" spans="1:9">
      <c r="A39" s="29"/>
      <c r="C39" s="30"/>
      <c r="E39" s="30"/>
      <c r="F39" s="34"/>
      <c r="H39"/>
      <c r="I39"/>
    </row>
    <row r="40" spans="8:9">
      <c r="H40"/>
      <c r="I40"/>
    </row>
    <row r="41" spans="1:9">
      <c r="A41" s="22" t="s">
        <v>0</v>
      </c>
      <c r="B41" s="18" t="s">
        <v>1</v>
      </c>
      <c r="C41" s="2" t="s">
        <v>2</v>
      </c>
      <c r="D41" s="4" t="s">
        <v>3</v>
      </c>
      <c r="E41" s="18" t="s">
        <v>4</v>
      </c>
      <c r="F41" s="2" t="s">
        <v>5</v>
      </c>
      <c r="H41"/>
      <c r="I41"/>
    </row>
    <row r="42" spans="1:6">
      <c r="A42" s="23" t="s">
        <v>7</v>
      </c>
      <c r="B42" s="24">
        <v>11</v>
      </c>
      <c r="C42" s="25">
        <f>表1_723[[#This Row],[拣缺笔数]]/表1_723[[#Totals],[拣缺笔数]]</f>
        <v>0.141025641025641</v>
      </c>
      <c r="D42" s="26">
        <v>88.5</v>
      </c>
      <c r="E42" s="25">
        <f>表1_723[[#This Row],[损失金额]]/表1_723[[#Totals],[损失金额]]</f>
        <v>0.13849765258216</v>
      </c>
      <c r="F42" s="25">
        <v>0.28125</v>
      </c>
    </row>
    <row r="43" spans="1:6">
      <c r="A43" s="23" t="s">
        <v>9</v>
      </c>
      <c r="B43" s="24">
        <v>9</v>
      </c>
      <c r="C43" s="25">
        <f>表1_723[[#This Row],[拣缺笔数]]/表1_723[[#Totals],[拣缺笔数]]</f>
        <v>0.115384615384615</v>
      </c>
      <c r="D43" s="26">
        <v>77.7</v>
      </c>
      <c r="E43" s="25">
        <f>表1_723[[#This Row],[损失金额]]/表1_723[[#Totals],[损失金额]]</f>
        <v>0.121596244131455</v>
      </c>
      <c r="F43" s="25">
        <v>0.056</v>
      </c>
    </row>
    <row r="44" spans="1:6">
      <c r="A44" s="23" t="s">
        <v>11</v>
      </c>
      <c r="B44" s="24">
        <v>8</v>
      </c>
      <c r="C44" s="25">
        <f>表1_723[[#This Row],[拣缺笔数]]/表1_723[[#Totals],[拣缺笔数]]</f>
        <v>0.102564102564103</v>
      </c>
      <c r="D44" s="26">
        <v>62.3</v>
      </c>
      <c r="E44" s="25">
        <f>表1_723[[#This Row],[损失金额]]/表1_723[[#Totals],[损失金额]]</f>
        <v>0.0974960876369328</v>
      </c>
      <c r="F44" s="25">
        <v>0.068376</v>
      </c>
    </row>
    <row r="45" spans="1:6">
      <c r="A45" s="27" t="s">
        <v>13</v>
      </c>
      <c r="B45" s="10">
        <v>7</v>
      </c>
      <c r="C45" s="3">
        <f>表1_723[[#This Row],[拣缺笔数]]/表1_723[[#Totals],[拣缺笔数]]</f>
        <v>0.0897435897435897</v>
      </c>
      <c r="D45" s="10">
        <v>55.5</v>
      </c>
      <c r="E45" s="3">
        <f>表1_723[[#This Row],[损失金额]]/表1_723[[#Totals],[损失金额]]</f>
        <v>0.0868544600938968</v>
      </c>
      <c r="F45" s="3">
        <v>0.119048</v>
      </c>
    </row>
    <row r="46" spans="1:6">
      <c r="A46" s="28" t="s">
        <v>15</v>
      </c>
      <c r="B46" s="8">
        <v>3</v>
      </c>
      <c r="C46" s="3">
        <f>表1_723[[#This Row],[拣缺笔数]]/表1_723[[#Totals],[拣缺笔数]]</f>
        <v>0.0384615384615385</v>
      </c>
      <c r="D46" s="10">
        <v>36.1</v>
      </c>
      <c r="E46" s="3">
        <f>表1_723[[#This Row],[损失金额]]/表1_723[[#Totals],[损失金额]]</f>
        <v>0.0564945226917058</v>
      </c>
      <c r="F46" s="3">
        <v>0.016529</v>
      </c>
    </row>
    <row r="47" spans="1:6">
      <c r="A47" s="28" t="s">
        <v>23</v>
      </c>
      <c r="B47" s="8">
        <v>2</v>
      </c>
      <c r="C47" s="3">
        <f>表1_723[[#This Row],[拣缺笔数]]/表1_723[[#Totals],[拣缺笔数]]</f>
        <v>0.0256410256410256</v>
      </c>
      <c r="D47" s="10">
        <v>32.7</v>
      </c>
      <c r="E47" s="3">
        <f>表1_723[[#This Row],[损失金额]]/表1_723[[#Totals],[损失金额]]</f>
        <v>0.0511737089201878</v>
      </c>
      <c r="F47" s="3">
        <v>0.046512</v>
      </c>
    </row>
    <row r="48" spans="1:6">
      <c r="A48" s="28" t="s">
        <v>19</v>
      </c>
      <c r="B48" s="8">
        <v>2</v>
      </c>
      <c r="C48" s="3">
        <f>表1_723[[#This Row],[拣缺笔数]]/表1_723[[#Totals],[拣缺笔数]]</f>
        <v>0.0256410256410256</v>
      </c>
      <c r="D48" s="10">
        <v>16.7</v>
      </c>
      <c r="E48" s="3">
        <f>表1_723[[#This Row],[损失金额]]/表1_723[[#Totals],[损失金额]]</f>
        <v>0.0261345852895149</v>
      </c>
      <c r="F48" s="3">
        <v>0.023529</v>
      </c>
    </row>
    <row r="49" spans="1:6">
      <c r="A49" s="28" t="s">
        <v>51</v>
      </c>
      <c r="B49" s="8">
        <v>1</v>
      </c>
      <c r="C49" s="3">
        <f>表1_723[[#This Row],[拣缺笔数]]/表1_723[[#Totals],[拣缺笔数]]</f>
        <v>0.0128205128205128</v>
      </c>
      <c r="D49" s="10">
        <v>13.9</v>
      </c>
      <c r="E49" s="3">
        <f>表1_723[[#This Row],[损失金额]]/表1_723[[#Totals],[损失金额]]</f>
        <v>0.0217527386541471</v>
      </c>
      <c r="F49" s="3">
        <v>0.010989</v>
      </c>
    </row>
    <row r="50" spans="1:6">
      <c r="A50" s="28" t="s">
        <v>58</v>
      </c>
      <c r="B50" s="8">
        <v>1</v>
      </c>
      <c r="C50" s="3">
        <f>表1_723[[#This Row],[拣缺笔数]]/表1_723[[#Totals],[拣缺笔数]]</f>
        <v>0.0128205128205128</v>
      </c>
      <c r="D50" s="10">
        <v>13.8</v>
      </c>
      <c r="E50" s="3">
        <f>表1_723[[#This Row],[损失金额]]/表1_723[[#Totals],[损失金额]]</f>
        <v>0.0215962441314554</v>
      </c>
      <c r="F50" s="3">
        <v>0.010638</v>
      </c>
    </row>
    <row r="51" spans="1:6">
      <c r="A51" s="28" t="s">
        <v>62</v>
      </c>
      <c r="B51" s="8">
        <v>1</v>
      </c>
      <c r="C51" s="3">
        <f>表1_723[[#This Row],[拣缺笔数]]/表1_723[[#Totals],[拣缺笔数]]</f>
        <v>0.0128205128205128</v>
      </c>
      <c r="D51" s="10">
        <v>13.8</v>
      </c>
      <c r="E51" s="3">
        <f>表1_723[[#This Row],[损失金额]]/表1_723[[#Totals],[损失金额]]</f>
        <v>0.0215962441314554</v>
      </c>
      <c r="F51" s="3">
        <v>0.010309</v>
      </c>
    </row>
    <row r="52" spans="1:6">
      <c r="A52" s="27" t="s">
        <v>67</v>
      </c>
      <c r="B52" s="10">
        <v>1</v>
      </c>
      <c r="C52" s="3">
        <f>表1_723[[#This Row],[拣缺笔数]]/表1_723[[#Totals],[拣缺笔数]]</f>
        <v>0.0128205128205128</v>
      </c>
      <c r="D52" s="10">
        <v>12.9</v>
      </c>
      <c r="E52" s="3">
        <f>表1_723[[#This Row],[损失金额]]/表1_723[[#Totals],[损失金额]]</f>
        <v>0.0201877934272301</v>
      </c>
      <c r="F52" s="3">
        <v>0.5</v>
      </c>
    </row>
    <row r="53" spans="1:6">
      <c r="A53" s="28" t="s">
        <v>37</v>
      </c>
      <c r="B53" s="8">
        <v>1</v>
      </c>
      <c r="C53" s="3">
        <f>表1_723[[#This Row],[拣缺笔数]]/表1_723[[#Totals],[拣缺笔数]]</f>
        <v>0.0128205128205128</v>
      </c>
      <c r="D53" s="10">
        <v>12.8</v>
      </c>
      <c r="E53" s="3">
        <f>表1_723[[#This Row],[损失金额]]/表1_723[[#Totals],[损失金额]]</f>
        <v>0.0200312989045384</v>
      </c>
      <c r="F53" s="3">
        <v>0.006993</v>
      </c>
    </row>
    <row r="54" spans="1:6">
      <c r="A54" s="28" t="s">
        <v>27</v>
      </c>
      <c r="B54" s="8">
        <v>2</v>
      </c>
      <c r="C54" s="3">
        <f>表1_723[[#This Row],[拣缺笔数]]/表1_723[[#Totals],[拣缺笔数]]</f>
        <v>0.0256410256410256</v>
      </c>
      <c r="D54" s="10">
        <v>12.1</v>
      </c>
      <c r="E54" s="3">
        <f>表1_723[[#This Row],[损失金额]]/表1_723[[#Totals],[损失金额]]</f>
        <v>0.0189358372456964</v>
      </c>
      <c r="F54" s="3">
        <v>0.041667</v>
      </c>
    </row>
    <row r="55" spans="1:6">
      <c r="A55" s="27" t="s">
        <v>35</v>
      </c>
      <c r="B55" s="10">
        <v>1</v>
      </c>
      <c r="C55" s="3">
        <f>表1_723[[#This Row],[拣缺笔数]]/表1_723[[#Totals],[拣缺笔数]]</f>
        <v>0.0128205128205128</v>
      </c>
      <c r="D55" s="10">
        <v>11.8</v>
      </c>
      <c r="E55" s="3">
        <f>表1_723[[#This Row],[损失金额]]/表1_723[[#Totals],[损失金额]]</f>
        <v>0.0184663536776213</v>
      </c>
      <c r="F55" s="3">
        <v>0.030303</v>
      </c>
    </row>
    <row r="56" spans="1:6">
      <c r="A56" s="28" t="s">
        <v>66</v>
      </c>
      <c r="B56" s="8">
        <v>1</v>
      </c>
      <c r="C56" s="3">
        <f>表1_723[[#This Row],[拣缺笔数]]/表1_723[[#Totals],[拣缺笔数]]</f>
        <v>0.0128205128205128</v>
      </c>
      <c r="D56" s="10">
        <v>11.8</v>
      </c>
      <c r="E56" s="3">
        <f>表1_723[[#This Row],[损失金额]]/表1_723[[#Totals],[损失金额]]</f>
        <v>0.0184663536776213</v>
      </c>
      <c r="F56" s="3">
        <v>0.035714</v>
      </c>
    </row>
    <row r="57" spans="1:6">
      <c r="A57" s="28" t="s">
        <v>56</v>
      </c>
      <c r="B57" s="8">
        <v>1</v>
      </c>
      <c r="C57" s="3">
        <f>表1_723[[#This Row],[拣缺笔数]]/表1_723[[#Totals],[拣缺笔数]]</f>
        <v>0.0128205128205128</v>
      </c>
      <c r="D57" s="10">
        <v>11.7</v>
      </c>
      <c r="E57" s="3">
        <f>表1_723[[#This Row],[损失金额]]/表1_723[[#Totals],[损失金额]]</f>
        <v>0.0183098591549296</v>
      </c>
      <c r="F57" s="3">
        <v>0.033333</v>
      </c>
    </row>
    <row r="58" spans="1:6">
      <c r="A58" s="28" t="s">
        <v>45</v>
      </c>
      <c r="B58" s="8">
        <v>1</v>
      </c>
      <c r="C58" s="3">
        <f>表1_723[[#This Row],[拣缺笔数]]/表1_723[[#Totals],[拣缺笔数]]</f>
        <v>0.0128205128205128</v>
      </c>
      <c r="D58" s="10">
        <v>11.6</v>
      </c>
      <c r="E58" s="3">
        <f>表1_723[[#This Row],[损失金额]]/表1_723[[#Totals],[损失金额]]</f>
        <v>0.0181533646322379</v>
      </c>
      <c r="F58" s="3">
        <v>0.090909</v>
      </c>
    </row>
    <row r="59" spans="1:6">
      <c r="A59" s="28" t="s">
        <v>17</v>
      </c>
      <c r="B59" s="8">
        <v>2</v>
      </c>
      <c r="C59" s="3">
        <f>表1_723[[#This Row],[拣缺笔数]]/表1_723[[#Totals],[拣缺笔数]]</f>
        <v>0.0256410256410256</v>
      </c>
      <c r="D59" s="10">
        <v>11.3</v>
      </c>
      <c r="E59" s="3">
        <f>表1_723[[#This Row],[损失金额]]/表1_723[[#Totals],[损失金额]]</f>
        <v>0.0176838810641628</v>
      </c>
      <c r="F59" s="3">
        <v>0.022472</v>
      </c>
    </row>
    <row r="60" spans="1:6">
      <c r="A60" s="28" t="s">
        <v>29</v>
      </c>
      <c r="B60" s="8">
        <v>2</v>
      </c>
      <c r="C60" s="3">
        <f>表1_723[[#This Row],[拣缺笔数]]/表1_723[[#Totals],[拣缺笔数]]</f>
        <v>0.0256410256410256</v>
      </c>
      <c r="D60" s="10">
        <v>11.3</v>
      </c>
      <c r="E60" s="3">
        <f>表1_723[[#This Row],[损失金额]]/表1_723[[#Totals],[损失金额]]</f>
        <v>0.0176838810641628</v>
      </c>
      <c r="F60" s="3">
        <v>0.071429</v>
      </c>
    </row>
    <row r="61" spans="1:6">
      <c r="A61" s="28" t="s">
        <v>59</v>
      </c>
      <c r="B61" s="8">
        <v>1</v>
      </c>
      <c r="C61" s="3">
        <f>表1_723[[#This Row],[拣缺笔数]]/表1_723[[#Totals],[拣缺笔数]]</f>
        <v>0.0128205128205128</v>
      </c>
      <c r="D61" s="10">
        <v>10.8</v>
      </c>
      <c r="E61" s="3">
        <f>表1_723[[#This Row],[损失金额]]/表1_723[[#Totals],[损失金额]]</f>
        <v>0.0169014084507042</v>
      </c>
      <c r="F61" s="3">
        <v>0.017857</v>
      </c>
    </row>
    <row r="62" spans="1:6">
      <c r="A62" s="27" t="s">
        <v>33</v>
      </c>
      <c r="B62" s="10">
        <v>2</v>
      </c>
      <c r="C62" s="3">
        <f>表1_723[[#This Row],[拣缺笔数]]/表1_723[[#Totals],[拣缺笔数]]</f>
        <v>0.0256410256410256</v>
      </c>
      <c r="D62" s="10">
        <v>10.3</v>
      </c>
      <c r="E62" s="3">
        <f>表1_723[[#This Row],[损失金额]]/表1_723[[#Totals],[损失金额]]</f>
        <v>0.0161189358372457</v>
      </c>
      <c r="F62" s="3">
        <v>0.054054</v>
      </c>
    </row>
    <row r="63" spans="1:6">
      <c r="A63" s="28" t="s">
        <v>39</v>
      </c>
      <c r="B63" s="8">
        <v>1</v>
      </c>
      <c r="C63" s="3">
        <f>表1_723[[#This Row],[拣缺笔数]]/表1_723[[#Totals],[拣缺笔数]]</f>
        <v>0.0128205128205128</v>
      </c>
      <c r="D63" s="10">
        <v>9.8</v>
      </c>
      <c r="E63" s="3">
        <f>表1_723[[#This Row],[损失金额]]/表1_723[[#Totals],[损失金额]]</f>
        <v>0.0153364632237872</v>
      </c>
      <c r="F63" s="3">
        <v>0.022727</v>
      </c>
    </row>
    <row r="64" spans="1:6">
      <c r="A64" s="28" t="s">
        <v>21</v>
      </c>
      <c r="B64" s="8">
        <v>2</v>
      </c>
      <c r="C64" s="3">
        <f>表1_723[[#This Row],[拣缺笔数]]/表1_723[[#Totals],[拣缺笔数]]</f>
        <v>0.0256410256410256</v>
      </c>
      <c r="D64" s="10">
        <v>9.4</v>
      </c>
      <c r="E64" s="3">
        <f>表1_723[[#This Row],[损失金额]]/表1_723[[#Totals],[损失金额]]</f>
        <v>0.0147104851330204</v>
      </c>
      <c r="F64" s="3">
        <v>0.017699</v>
      </c>
    </row>
    <row r="65" spans="1:6">
      <c r="A65" s="27" t="s">
        <v>31</v>
      </c>
      <c r="B65" s="10">
        <v>2</v>
      </c>
      <c r="C65" s="3">
        <f>表1_723[[#This Row],[拣缺笔数]]/表1_723[[#Totals],[拣缺笔数]]</f>
        <v>0.0256410256410256</v>
      </c>
      <c r="D65" s="10">
        <v>9.3</v>
      </c>
      <c r="E65" s="3">
        <f>表1_723[[#This Row],[损失金额]]/表1_723[[#Totals],[损失金额]]</f>
        <v>0.0145539906103286</v>
      </c>
      <c r="F65" s="3">
        <v>0.111111</v>
      </c>
    </row>
    <row r="66" spans="1:6">
      <c r="A66" s="28" t="s">
        <v>47</v>
      </c>
      <c r="B66" s="8">
        <v>1</v>
      </c>
      <c r="C66" s="3">
        <f>表1_723[[#This Row],[拣缺笔数]]/表1_723[[#Totals],[拣缺笔数]]</f>
        <v>0.0128205128205128</v>
      </c>
      <c r="D66" s="10">
        <v>8.9</v>
      </c>
      <c r="E66" s="3">
        <f>表1_723[[#This Row],[损失金额]]/表1_723[[#Totals],[损失金额]]</f>
        <v>0.0139280125195618</v>
      </c>
      <c r="F66" s="3">
        <v>0.015625</v>
      </c>
    </row>
    <row r="67" spans="1:6">
      <c r="A67" s="28" t="s">
        <v>43</v>
      </c>
      <c r="B67" s="8">
        <v>1</v>
      </c>
      <c r="C67" s="3">
        <f>表1_723[[#This Row],[拣缺笔数]]/表1_723[[#Totals],[拣缺笔数]]</f>
        <v>0.0128205128205128</v>
      </c>
      <c r="D67" s="10">
        <v>7.9</v>
      </c>
      <c r="E67" s="3">
        <f>表1_723[[#This Row],[损失金额]]/表1_723[[#Totals],[损失金额]]</f>
        <v>0.0123630672926448</v>
      </c>
      <c r="F67" s="3">
        <v>0.071429</v>
      </c>
    </row>
    <row r="68" spans="1:6">
      <c r="A68" s="27" t="s">
        <v>53</v>
      </c>
      <c r="B68" s="10">
        <v>1</v>
      </c>
      <c r="C68" s="3">
        <f>表1_723[[#This Row],[拣缺笔数]]/表1_723[[#Totals],[拣缺笔数]]</f>
        <v>0.0128205128205128</v>
      </c>
      <c r="D68" s="10">
        <v>7.8</v>
      </c>
      <c r="E68" s="3">
        <f>表1_723[[#This Row],[损失金额]]/表1_723[[#Totals],[损失金额]]</f>
        <v>0.0122065727699531</v>
      </c>
      <c r="F68" s="3">
        <v>0.012987</v>
      </c>
    </row>
    <row r="69" spans="1:6">
      <c r="A69" s="28" t="s">
        <v>25</v>
      </c>
      <c r="B69" s="8">
        <v>2</v>
      </c>
      <c r="C69" s="3">
        <f>表1_723[[#This Row],[拣缺笔数]]/表1_723[[#Totals],[拣缺笔数]]</f>
        <v>0.0256410256410256</v>
      </c>
      <c r="D69" s="10">
        <v>7.3</v>
      </c>
      <c r="E69" s="3">
        <f>表1_723[[#This Row],[损失金额]]/表1_723[[#Totals],[损失金额]]</f>
        <v>0.0114241001564945</v>
      </c>
      <c r="F69" s="3">
        <v>0.038462</v>
      </c>
    </row>
    <row r="70" spans="1:6">
      <c r="A70" s="28" t="s">
        <v>49</v>
      </c>
      <c r="B70" s="8">
        <v>1</v>
      </c>
      <c r="C70" s="3">
        <f>表1_723[[#This Row],[拣缺笔数]]/表1_723[[#Totals],[拣缺笔数]]</f>
        <v>0.0128205128205128</v>
      </c>
      <c r="D70" s="10">
        <v>6.9</v>
      </c>
      <c r="E70" s="3">
        <f>表1_723[[#This Row],[损失金额]]/表1_723[[#Totals],[损失金额]]</f>
        <v>0.0107981220657277</v>
      </c>
      <c r="F70" s="3">
        <v>0.017544</v>
      </c>
    </row>
    <row r="71" spans="1:6">
      <c r="A71" s="28" t="s">
        <v>55</v>
      </c>
      <c r="B71" s="8">
        <v>1</v>
      </c>
      <c r="C71" s="3">
        <f>表1_723[[#This Row],[拣缺笔数]]/表1_723[[#Totals],[拣缺笔数]]</f>
        <v>0.0128205128205128</v>
      </c>
      <c r="D71" s="10">
        <v>6.5</v>
      </c>
      <c r="E71" s="3">
        <f>表1_723[[#This Row],[损失金额]]/表1_723[[#Totals],[损失金额]]</f>
        <v>0.0101721439749609</v>
      </c>
      <c r="F71" s="3">
        <v>0.111111</v>
      </c>
    </row>
    <row r="72" spans="1:6">
      <c r="A72" s="28" t="s">
        <v>65</v>
      </c>
      <c r="B72" s="8">
        <v>1</v>
      </c>
      <c r="C72" s="3">
        <f>表1_723[[#This Row],[拣缺笔数]]/表1_723[[#Totals],[拣缺笔数]]</f>
        <v>0.0128205128205128</v>
      </c>
      <c r="D72" s="10">
        <v>5.9</v>
      </c>
      <c r="E72" s="3">
        <f>表1_723[[#This Row],[损失金额]]/表1_723[[#Totals],[损失金额]]</f>
        <v>0.00923317683881065</v>
      </c>
      <c r="F72" s="3">
        <v>0.014085</v>
      </c>
    </row>
    <row r="73" spans="1:6">
      <c r="A73" s="28" t="s">
        <v>60</v>
      </c>
      <c r="B73" s="8">
        <v>1</v>
      </c>
      <c r="C73" s="3">
        <f>表1_723[[#This Row],[拣缺笔数]]/表1_723[[#Totals],[拣缺笔数]]</f>
        <v>0.0128205128205128</v>
      </c>
      <c r="D73" s="10">
        <v>5.5</v>
      </c>
      <c r="E73" s="3">
        <f>表1_723[[#This Row],[损失金额]]/表1_723[[#Totals],[损失金额]]</f>
        <v>0.00860719874804382</v>
      </c>
      <c r="F73" s="3">
        <v>0.012821</v>
      </c>
    </row>
    <row r="74" spans="1:6">
      <c r="A74" s="27" t="s">
        <v>64</v>
      </c>
      <c r="B74" s="10">
        <v>1</v>
      </c>
      <c r="C74" s="3">
        <f>表1_723[[#This Row],[拣缺笔数]]/表1_723[[#Totals],[拣缺笔数]]</f>
        <v>0.0128205128205128</v>
      </c>
      <c r="D74" s="10">
        <v>4.9</v>
      </c>
      <c r="E74" s="3">
        <f>表1_723[[#This Row],[损失金额]]/表1_723[[#Totals],[损失金额]]</f>
        <v>0.00766823161189359</v>
      </c>
      <c r="F74" s="3">
        <v>0.016667</v>
      </c>
    </row>
    <row r="75" spans="1:6">
      <c r="A75" s="28" t="s">
        <v>41</v>
      </c>
      <c r="B75" s="8">
        <v>1</v>
      </c>
      <c r="C75" s="3">
        <f>表1_723[[#This Row],[拣缺笔数]]/表1_723[[#Totals],[拣缺笔数]]</f>
        <v>0.0128205128205128</v>
      </c>
      <c r="D75" s="10">
        <v>4.5</v>
      </c>
      <c r="E75" s="3">
        <f>表1_723[[#This Row],[损失金额]]/表1_723[[#Totals],[损失金额]]</f>
        <v>0.00704225352112676</v>
      </c>
      <c r="F75" s="3">
        <v>0.008</v>
      </c>
    </row>
    <row r="76" spans="1:6">
      <c r="A76" s="28" t="s">
        <v>61</v>
      </c>
      <c r="B76" s="8">
        <v>1</v>
      </c>
      <c r="C76" s="3">
        <f>表1_723[[#This Row],[拣缺笔数]]/表1_723[[#Totals],[拣缺笔数]]</f>
        <v>0.0128205128205128</v>
      </c>
      <c r="D76" s="10">
        <v>2.5</v>
      </c>
      <c r="E76" s="3">
        <f>表1_723[[#This Row],[损失金额]]/表1_723[[#Totals],[损失金额]]</f>
        <v>0.00391236306729265</v>
      </c>
      <c r="F76" s="3">
        <v>0.006173</v>
      </c>
    </row>
    <row r="77" spans="1:6">
      <c r="A77" s="28" t="s">
        <v>63</v>
      </c>
      <c r="B77" s="8">
        <v>1</v>
      </c>
      <c r="C77" s="3">
        <f>表1_723[[#This Row],[拣缺笔数]]/表1_723[[#Totals],[拣缺笔数]]</f>
        <v>0.0128205128205128</v>
      </c>
      <c r="D77" s="10">
        <v>2.5</v>
      </c>
      <c r="E77" s="3">
        <f>表1_723[[#This Row],[损失金额]]/表1_723[[#Totals],[损失金额]]</f>
        <v>0.00391236306729265</v>
      </c>
      <c r="F77" s="3">
        <v>0.038462</v>
      </c>
    </row>
    <row r="78" spans="1:6">
      <c r="A78" s="29" t="s">
        <v>68</v>
      </c>
      <c r="B78" s="2">
        <f>SUBTOTAL(109,表1_723[拣缺笔数])</f>
        <v>78</v>
      </c>
      <c r="C78" s="30">
        <f>SUBTOTAL(109,表1_723[拣缺率])</f>
        <v>0.999999999999999</v>
      </c>
      <c r="D78" s="2">
        <f>SUBTOTAL(109,表1_723[损失金额])</f>
        <v>639</v>
      </c>
      <c r="E78" s="30">
        <f>SUBTOTAL(109,表1_723[损失金额比])</f>
        <v>1</v>
      </c>
      <c r="F78" s="34">
        <f>SUBTOTAL(101,表1_723[门店拣缺率])</f>
        <v>0.0573003888888889</v>
      </c>
    </row>
  </sheetData>
  <mergeCells count="4">
    <mergeCell ref="H1:I1"/>
    <mergeCell ref="H2:H10"/>
    <mergeCell ref="H11:H19"/>
    <mergeCell ref="H20:H27"/>
  </mergeCells>
  <conditionalFormatting sqref="H2">
    <cfRule type="duplicateValues" dxfId="0" priority="3"/>
    <cfRule type="duplicateValues" dxfId="0" priority="2"/>
    <cfRule type="duplicateValues" dxfId="0" priority="1"/>
  </conditionalFormatting>
  <conditionalFormatting sqref="F2:F37">
    <cfRule type="cellIs" dxfId="1" priority="13" operator="greaterThan">
      <formula>0.1</formula>
    </cfRule>
  </conditionalFormatting>
  <conditionalFormatting sqref="F42:F77">
    <cfRule type="cellIs" dxfId="1" priority="4" operator="greaterThan">
      <formula>0.1</formula>
    </cfRule>
  </conditionalFormatting>
  <pageMargins left="0.699305555555556" right="0.699305555555556" top="0.75" bottom="0.75" header="0.3" footer="0.3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9"/>
  <sheetViews>
    <sheetView tabSelected="1" topLeftCell="A106" workbookViewId="0">
      <selection activeCell="D67" sqref="D67:D128"/>
    </sheetView>
  </sheetViews>
  <sheetFormatPr defaultColWidth="9" defaultRowHeight="16.8" outlineLevelCol="7"/>
  <cols>
    <col min="1" max="1" width="49.875" style="1" customWidth="1"/>
    <col min="2" max="2" width="9.375" style="2" customWidth="1"/>
    <col min="3" max="3" width="9.375" style="3" customWidth="1"/>
    <col min="4" max="4" width="9.375" style="2" customWidth="1"/>
    <col min="5" max="5" width="11.5" style="3" customWidth="1"/>
    <col min="7" max="7" width="34.4423076923077" hidden="1" customWidth="1"/>
    <col min="8" max="8" width="36" hidden="1" customWidth="1"/>
  </cols>
  <sheetData>
    <row r="1" ht="20.4" spans="1:8">
      <c r="A1" s="1" t="s">
        <v>69</v>
      </c>
      <c r="B1" s="4" t="s">
        <v>1</v>
      </c>
      <c r="C1" s="5" t="s">
        <v>70</v>
      </c>
      <c r="D1" s="2" t="s">
        <v>3</v>
      </c>
      <c r="E1" s="3" t="s">
        <v>4</v>
      </c>
      <c r="G1" s="12" t="s">
        <v>71</v>
      </c>
      <c r="H1" s="12"/>
    </row>
    <row r="2" spans="1:8">
      <c r="A2" s="6" t="s">
        <v>18</v>
      </c>
      <c r="B2" s="7">
        <v>4</v>
      </c>
      <c r="C2" s="3">
        <f>表7[[#This Row],[拣缺笔数]]/表7[[#Totals],[拣缺笔数]]</f>
        <v>0.0512820512820513</v>
      </c>
      <c r="D2" s="8">
        <v>27.6</v>
      </c>
      <c r="E2" s="3">
        <f>表7[[#This Row],[损失金额]]/表7[[#Totals],[损失金额]]</f>
        <v>0.0431924882629108</v>
      </c>
      <c r="G2" s="13" t="s">
        <v>72</v>
      </c>
      <c r="H2" s="14" t="s">
        <v>73</v>
      </c>
    </row>
    <row r="3" spans="1:8">
      <c r="A3" s="6" t="s">
        <v>22</v>
      </c>
      <c r="B3" s="7">
        <v>4</v>
      </c>
      <c r="C3" s="3">
        <f>表7[[#This Row],[拣缺笔数]]/表7[[#Totals],[拣缺笔数]]</f>
        <v>0.0512820512820513</v>
      </c>
      <c r="D3" s="8">
        <v>14</v>
      </c>
      <c r="E3" s="3">
        <f>表7[[#This Row],[损失金额]]/表7[[#Totals],[损失金额]]</f>
        <v>0.0219092331768388</v>
      </c>
      <c r="G3" s="15"/>
      <c r="H3" s="14" t="s">
        <v>74</v>
      </c>
    </row>
    <row r="4" spans="1:8">
      <c r="A4" s="6" t="s">
        <v>8</v>
      </c>
      <c r="B4" s="7">
        <v>3</v>
      </c>
      <c r="C4" s="3">
        <f>表7[[#This Row],[拣缺笔数]]/表7[[#Totals],[拣缺笔数]]</f>
        <v>0.0384615384615385</v>
      </c>
      <c r="D4" s="8">
        <v>35.7</v>
      </c>
      <c r="E4" s="3">
        <f>表7[[#This Row],[损失金额]]/表7[[#Totals],[损失金额]]</f>
        <v>0.055868544600939</v>
      </c>
      <c r="G4" s="15"/>
      <c r="H4" s="14" t="s">
        <v>75</v>
      </c>
    </row>
    <row r="5" spans="1:8">
      <c r="A5" s="6" t="s">
        <v>46</v>
      </c>
      <c r="B5" s="7">
        <v>3</v>
      </c>
      <c r="C5" s="3">
        <f>表7[[#This Row],[拣缺笔数]]/表7[[#Totals],[拣缺笔数]]</f>
        <v>0.0384615384615385</v>
      </c>
      <c r="D5" s="8">
        <v>7.5</v>
      </c>
      <c r="E5" s="3">
        <f>表7[[#This Row],[损失金额]]/表7[[#Totals],[损失金额]]</f>
        <v>0.0117370892018779</v>
      </c>
      <c r="G5" s="15"/>
      <c r="H5" s="14" t="s">
        <v>76</v>
      </c>
    </row>
    <row r="6" spans="1:8">
      <c r="A6" s="6" t="s">
        <v>54</v>
      </c>
      <c r="B6" s="7">
        <v>3</v>
      </c>
      <c r="C6" s="3">
        <f>表7[[#This Row],[拣缺笔数]]/表7[[#Totals],[拣缺笔数]]</f>
        <v>0.0384615384615385</v>
      </c>
      <c r="D6" s="8">
        <v>35.4</v>
      </c>
      <c r="E6" s="3">
        <f>表7[[#This Row],[损失金额]]/表7[[#Totals],[损失金额]]</f>
        <v>0.0553990610328639</v>
      </c>
      <c r="G6" s="15"/>
      <c r="H6" s="14" t="s">
        <v>19</v>
      </c>
    </row>
    <row r="7" spans="1:8">
      <c r="A7" s="6" t="s">
        <v>12</v>
      </c>
      <c r="B7" s="7">
        <v>2</v>
      </c>
      <c r="C7" s="3">
        <f>表7[[#This Row],[拣缺笔数]]/表7[[#Totals],[拣缺笔数]]</f>
        <v>0.0256410256410256</v>
      </c>
      <c r="D7" s="8">
        <v>11</v>
      </c>
      <c r="E7" s="3">
        <f>表7[[#This Row],[损失金额]]/表7[[#Totals],[损失金额]]</f>
        <v>0.0172143974960876</v>
      </c>
      <c r="G7" s="15"/>
      <c r="H7" s="14" t="s">
        <v>77</v>
      </c>
    </row>
    <row r="8" spans="1:8">
      <c r="A8" s="6" t="s">
        <v>40</v>
      </c>
      <c r="B8" s="7">
        <v>2</v>
      </c>
      <c r="C8" s="3">
        <f>表7[[#This Row],[拣缺笔数]]/表7[[#Totals],[拣缺笔数]]</f>
        <v>0.0256410256410256</v>
      </c>
      <c r="D8" s="8">
        <v>27.6</v>
      </c>
      <c r="E8" s="3">
        <f>表7[[#This Row],[损失金额]]/表7[[#Totals],[损失金额]]</f>
        <v>0.0431924882629108</v>
      </c>
      <c r="G8" s="15"/>
      <c r="H8" s="14" t="s">
        <v>78</v>
      </c>
    </row>
    <row r="9" spans="1:8">
      <c r="A9" s="9" t="s">
        <v>79</v>
      </c>
      <c r="B9" s="10">
        <v>2</v>
      </c>
      <c r="C9" s="3">
        <f>表7[[#This Row],[拣缺笔数]]/表7[[#Totals],[拣缺笔数]]</f>
        <v>0.0256410256410256</v>
      </c>
      <c r="D9" s="10">
        <v>9.2</v>
      </c>
      <c r="E9" s="3">
        <f>表7[[#This Row],[损失金额]]/表7[[#Totals],[损失金额]]</f>
        <v>0.0143974960876369</v>
      </c>
      <c r="G9" s="15"/>
      <c r="H9" s="14" t="s">
        <v>80</v>
      </c>
    </row>
    <row r="10" spans="1:8">
      <c r="A10" s="6" t="s">
        <v>81</v>
      </c>
      <c r="B10" s="7">
        <v>2</v>
      </c>
      <c r="C10" s="3">
        <f>表7[[#This Row],[拣缺笔数]]/表7[[#Totals],[拣缺笔数]]</f>
        <v>0.0256410256410256</v>
      </c>
      <c r="D10" s="8">
        <v>7.6</v>
      </c>
      <c r="E10" s="3">
        <f>表7[[#This Row],[损失金额]]/表7[[#Totals],[损失金额]]</f>
        <v>0.0118935837245696</v>
      </c>
      <c r="G10" s="15"/>
      <c r="H10" s="14" t="s">
        <v>82</v>
      </c>
    </row>
    <row r="11" spans="1:8">
      <c r="A11" s="6" t="s">
        <v>26</v>
      </c>
      <c r="B11" s="7">
        <v>1</v>
      </c>
      <c r="C11" s="3">
        <f>表7[[#This Row],[拣缺笔数]]/表7[[#Totals],[拣缺笔数]]</f>
        <v>0.0128205128205128</v>
      </c>
      <c r="D11" s="8">
        <v>8</v>
      </c>
      <c r="E11" s="3">
        <f>表7[[#This Row],[损失金额]]/表7[[#Totals],[损失金额]]</f>
        <v>0.0125195618153365</v>
      </c>
      <c r="G11" s="15"/>
      <c r="H11" s="14" t="s">
        <v>83</v>
      </c>
    </row>
    <row r="12" spans="1:8">
      <c r="A12" s="6" t="s">
        <v>84</v>
      </c>
      <c r="B12" s="7">
        <v>1</v>
      </c>
      <c r="C12" s="3">
        <f>表7[[#This Row],[拣缺笔数]]/表7[[#Totals],[拣缺笔数]]</f>
        <v>0.0128205128205128</v>
      </c>
      <c r="D12" s="8">
        <v>13.9</v>
      </c>
      <c r="E12" s="3">
        <f>表7[[#This Row],[损失金额]]/表7[[#Totals],[损失金额]]</f>
        <v>0.0217527386541471</v>
      </c>
      <c r="G12" s="15"/>
      <c r="H12" s="14" t="s">
        <v>85</v>
      </c>
    </row>
    <row r="13" spans="1:8">
      <c r="A13" s="6" t="s">
        <v>86</v>
      </c>
      <c r="B13" s="7">
        <v>1</v>
      </c>
      <c r="C13" s="3">
        <f>表7[[#This Row],[拣缺笔数]]/表7[[#Totals],[拣缺笔数]]</f>
        <v>0.0128205128205128</v>
      </c>
      <c r="D13" s="8">
        <v>9.8</v>
      </c>
      <c r="E13" s="3">
        <f>表7[[#This Row],[损失金额]]/表7[[#Totals],[损失金额]]</f>
        <v>0.0153364632237872</v>
      </c>
      <c r="G13" s="15"/>
      <c r="H13" s="14" t="s">
        <v>60</v>
      </c>
    </row>
    <row r="14" spans="1:8">
      <c r="A14" s="9" t="s">
        <v>87</v>
      </c>
      <c r="B14" s="10">
        <v>1</v>
      </c>
      <c r="C14" s="3">
        <f>表7[[#This Row],[拣缺笔数]]/表7[[#Totals],[拣缺笔数]]</f>
        <v>0.0128205128205128</v>
      </c>
      <c r="D14" s="10">
        <v>9.8</v>
      </c>
      <c r="E14" s="3">
        <f>表7[[#This Row],[损失金额]]/表7[[#Totals],[损失金额]]</f>
        <v>0.0153364632237872</v>
      </c>
      <c r="G14" s="15"/>
      <c r="H14" s="14" t="s">
        <v>64</v>
      </c>
    </row>
    <row r="15" spans="1:8">
      <c r="A15" s="6" t="s">
        <v>88</v>
      </c>
      <c r="B15" s="7">
        <v>1</v>
      </c>
      <c r="C15" s="3">
        <f>表7[[#This Row],[拣缺笔数]]/表7[[#Totals],[拣缺笔数]]</f>
        <v>0.0128205128205128</v>
      </c>
      <c r="D15" s="8">
        <v>4.9</v>
      </c>
      <c r="E15" s="3">
        <f>表7[[#This Row],[损失金额]]/表7[[#Totals],[损失金额]]</f>
        <v>0.00766823161189359</v>
      </c>
      <c r="G15" s="16"/>
      <c r="H15" s="14" t="s">
        <v>33</v>
      </c>
    </row>
    <row r="16" spans="1:8">
      <c r="A16" s="6" t="s">
        <v>89</v>
      </c>
      <c r="B16" s="7">
        <v>1</v>
      </c>
      <c r="C16" s="3">
        <f>表7[[#This Row],[拣缺笔数]]/表7[[#Totals],[拣缺笔数]]</f>
        <v>0.0128205128205128</v>
      </c>
      <c r="D16" s="8">
        <v>5.9</v>
      </c>
      <c r="E16" s="3">
        <f>表7[[#This Row],[损失金额]]/表7[[#Totals],[损失金额]]</f>
        <v>0.00923317683881065</v>
      </c>
      <c r="G16" s="17" t="s">
        <v>90</v>
      </c>
      <c r="H16" s="14" t="s">
        <v>82</v>
      </c>
    </row>
    <row r="17" spans="1:8">
      <c r="A17" s="6" t="s">
        <v>91</v>
      </c>
      <c r="B17" s="7">
        <v>1</v>
      </c>
      <c r="C17" s="3">
        <f>表7[[#This Row],[拣缺笔数]]/表7[[#Totals],[拣缺笔数]]</f>
        <v>0.0128205128205128</v>
      </c>
      <c r="D17" s="8">
        <v>14.8</v>
      </c>
      <c r="E17" s="3">
        <f>表7[[#This Row],[损失金额]]/表7[[#Totals],[损失金额]]</f>
        <v>0.0231611893583725</v>
      </c>
      <c r="G17" s="13" t="s">
        <v>92</v>
      </c>
      <c r="H17" s="14" t="s">
        <v>45</v>
      </c>
    </row>
    <row r="18" spans="1:8">
      <c r="A18" s="6" t="s">
        <v>93</v>
      </c>
      <c r="B18" s="7">
        <v>1</v>
      </c>
      <c r="C18" s="3">
        <f>表7[[#This Row],[拣缺笔数]]/表7[[#Totals],[拣缺笔数]]</f>
        <v>0.0128205128205128</v>
      </c>
      <c r="D18" s="8">
        <v>11.6</v>
      </c>
      <c r="E18" s="3">
        <f>表7[[#This Row],[损失金额]]/表7[[#Totals],[损失金额]]</f>
        <v>0.0181533646322379</v>
      </c>
      <c r="G18" s="15"/>
      <c r="H18" s="14" t="s">
        <v>77</v>
      </c>
    </row>
    <row r="19" spans="1:8">
      <c r="A19" s="6" t="s">
        <v>94</v>
      </c>
      <c r="B19" s="7">
        <v>1</v>
      </c>
      <c r="C19" s="3">
        <f>表7[[#This Row],[拣缺笔数]]/表7[[#Totals],[拣缺笔数]]</f>
        <v>0.0128205128205128</v>
      </c>
      <c r="D19" s="8">
        <v>3.3</v>
      </c>
      <c r="E19" s="3">
        <f>表7[[#This Row],[损失金额]]/表7[[#Totals],[损失金额]]</f>
        <v>0.00516431924882629</v>
      </c>
      <c r="G19" s="15"/>
      <c r="H19" s="14" t="s">
        <v>21</v>
      </c>
    </row>
    <row r="20" spans="1:8">
      <c r="A20" s="6" t="s">
        <v>72</v>
      </c>
      <c r="B20" s="7">
        <v>1</v>
      </c>
      <c r="C20" s="3">
        <f>表7[[#This Row],[拣缺笔数]]/表7[[#Totals],[拣缺笔数]]</f>
        <v>0.0128205128205128</v>
      </c>
      <c r="D20" s="8">
        <v>13.8</v>
      </c>
      <c r="E20" s="3">
        <f>表7[[#This Row],[损失金额]]/表7[[#Totals],[损失金额]]</f>
        <v>0.0215962441314554</v>
      </c>
      <c r="G20" s="15"/>
      <c r="H20" s="14" t="s">
        <v>80</v>
      </c>
    </row>
    <row r="21" spans="1:8">
      <c r="A21" s="6" t="s">
        <v>95</v>
      </c>
      <c r="B21" s="7">
        <v>1</v>
      </c>
      <c r="C21" s="3">
        <f>表7[[#This Row],[拣缺笔数]]/表7[[#Totals],[拣缺笔数]]</f>
        <v>0.0128205128205128</v>
      </c>
      <c r="D21" s="8">
        <v>13.8</v>
      </c>
      <c r="E21" s="3">
        <f>表7[[#This Row],[损失金额]]/表7[[#Totals],[损失金额]]</f>
        <v>0.0215962441314554</v>
      </c>
      <c r="G21" s="15"/>
      <c r="H21" s="14" t="s">
        <v>85</v>
      </c>
    </row>
    <row r="22" spans="1:8">
      <c r="A22" s="6" t="s">
        <v>96</v>
      </c>
      <c r="B22" s="7">
        <v>1</v>
      </c>
      <c r="C22" s="3">
        <f>表7[[#This Row],[拣缺笔数]]/表7[[#Totals],[拣缺笔数]]</f>
        <v>0.0128205128205128</v>
      </c>
      <c r="D22" s="8">
        <v>6.5</v>
      </c>
      <c r="E22" s="3">
        <f>表7[[#This Row],[损失金额]]/表7[[#Totals],[损失金额]]</f>
        <v>0.0101721439749609</v>
      </c>
      <c r="G22" s="15"/>
      <c r="H22" s="14" t="s">
        <v>97</v>
      </c>
    </row>
    <row r="23" spans="1:8">
      <c r="A23" s="6" t="s">
        <v>10</v>
      </c>
      <c r="B23" s="7">
        <v>1</v>
      </c>
      <c r="C23" s="3">
        <f>表7[[#This Row],[拣缺笔数]]/表7[[#Totals],[拣缺笔数]]</f>
        <v>0.0128205128205128</v>
      </c>
      <c r="D23" s="8">
        <v>10.8</v>
      </c>
      <c r="E23" s="3">
        <f>表7[[#This Row],[损失金额]]/表7[[#Totals],[损失金额]]</f>
        <v>0.0169014084507042</v>
      </c>
      <c r="G23" s="15"/>
      <c r="H23" s="14" t="s">
        <v>64</v>
      </c>
    </row>
    <row r="24" spans="1:8">
      <c r="A24" s="6" t="s">
        <v>98</v>
      </c>
      <c r="B24" s="7">
        <v>1</v>
      </c>
      <c r="C24" s="3">
        <f>表7[[#This Row],[拣缺笔数]]/表7[[#Totals],[拣缺笔数]]</f>
        <v>0.0128205128205128</v>
      </c>
      <c r="D24" s="8">
        <v>7.9</v>
      </c>
      <c r="E24" s="3">
        <f>表7[[#This Row],[损失金额]]/表7[[#Totals],[损失金额]]</f>
        <v>0.0123630672926448</v>
      </c>
      <c r="G24" s="16"/>
      <c r="H24" s="14" t="s">
        <v>99</v>
      </c>
    </row>
    <row r="25" spans="1:8">
      <c r="A25" s="6" t="s">
        <v>44</v>
      </c>
      <c r="B25" s="7">
        <v>1</v>
      </c>
      <c r="C25" s="3">
        <f>表7[[#This Row],[拣缺笔数]]/表7[[#Totals],[拣缺笔数]]</f>
        <v>0.0128205128205128</v>
      </c>
      <c r="D25" s="8">
        <v>16.8</v>
      </c>
      <c r="E25" s="3">
        <f>表7[[#This Row],[损失金额]]/表7[[#Totals],[损失金额]]</f>
        <v>0.0262910798122066</v>
      </c>
      <c r="G25" s="13" t="s">
        <v>84</v>
      </c>
      <c r="H25" s="14" t="s">
        <v>37</v>
      </c>
    </row>
    <row r="26" spans="1:8">
      <c r="A26" s="6" t="s">
        <v>100</v>
      </c>
      <c r="B26" s="7">
        <v>1</v>
      </c>
      <c r="C26" s="3">
        <f>表7[[#This Row],[拣缺笔数]]/表7[[#Totals],[拣缺笔数]]</f>
        <v>0.0128205128205128</v>
      </c>
      <c r="D26" s="8">
        <v>23.9</v>
      </c>
      <c r="E26" s="3">
        <f>表7[[#This Row],[损失金额]]/表7[[#Totals],[损失金额]]</f>
        <v>0.0374021909233177</v>
      </c>
      <c r="G26" s="15"/>
      <c r="H26" s="14" t="s">
        <v>75</v>
      </c>
    </row>
    <row r="27" spans="1:8">
      <c r="A27" s="6" t="s">
        <v>101</v>
      </c>
      <c r="B27" s="7">
        <v>1</v>
      </c>
      <c r="C27" s="3">
        <f>表7[[#This Row],[拣缺笔数]]/表7[[#Totals],[拣缺笔数]]</f>
        <v>0.0128205128205128</v>
      </c>
      <c r="D27" s="8">
        <v>2.5</v>
      </c>
      <c r="E27" s="3">
        <f>表7[[#This Row],[损失金额]]/表7[[#Totals],[损失金额]]</f>
        <v>0.00391236306729265</v>
      </c>
      <c r="G27" s="16"/>
      <c r="H27" s="14" t="s">
        <v>17</v>
      </c>
    </row>
    <row r="28" spans="1:8">
      <c r="A28" s="6" t="s">
        <v>48</v>
      </c>
      <c r="B28" s="7">
        <v>1</v>
      </c>
      <c r="C28" s="3">
        <f>表7[[#This Row],[拣缺笔数]]/表7[[#Totals],[拣缺笔数]]</f>
        <v>0.0128205128205128</v>
      </c>
      <c r="D28" s="8">
        <v>8</v>
      </c>
      <c r="E28" s="3">
        <f>表7[[#This Row],[损失金额]]/表7[[#Totals],[损失金额]]</f>
        <v>0.0125195618153365</v>
      </c>
      <c r="G28" s="13" t="s">
        <v>102</v>
      </c>
      <c r="H28" s="14" t="s">
        <v>103</v>
      </c>
    </row>
    <row r="29" spans="1:8">
      <c r="A29" s="6" t="s">
        <v>90</v>
      </c>
      <c r="B29" s="7">
        <v>1</v>
      </c>
      <c r="C29" s="3">
        <f>表7[[#This Row],[拣缺笔数]]/表7[[#Totals],[拣缺笔数]]</f>
        <v>0.0128205128205128</v>
      </c>
      <c r="D29" s="8">
        <v>10.8</v>
      </c>
      <c r="E29" s="3">
        <f>表7[[#This Row],[损失金额]]/表7[[#Totals],[损失金额]]</f>
        <v>0.0169014084507042</v>
      </c>
      <c r="G29" s="15"/>
      <c r="H29" s="14" t="s">
        <v>60</v>
      </c>
    </row>
    <row r="30" spans="1:8">
      <c r="A30" s="6" t="s">
        <v>104</v>
      </c>
      <c r="B30" s="7">
        <v>1</v>
      </c>
      <c r="C30" s="3">
        <f>表7[[#This Row],[拣缺笔数]]/表7[[#Totals],[拣缺笔数]]</f>
        <v>0.0128205128205128</v>
      </c>
      <c r="D30" s="8">
        <v>6.5</v>
      </c>
      <c r="E30" s="3">
        <f>表7[[#This Row],[损失金额]]/表7[[#Totals],[损失金额]]</f>
        <v>0.0101721439749609</v>
      </c>
      <c r="G30" s="16"/>
      <c r="H30" s="14" t="s">
        <v>105</v>
      </c>
    </row>
    <row r="31" spans="1:8">
      <c r="A31" s="6" t="s">
        <v>106</v>
      </c>
      <c r="B31" s="7">
        <v>1</v>
      </c>
      <c r="C31" s="3">
        <f>表7[[#This Row],[拣缺笔数]]/表7[[#Totals],[拣缺笔数]]</f>
        <v>0.0128205128205128</v>
      </c>
      <c r="D31" s="8">
        <v>13.8</v>
      </c>
      <c r="E31" s="3">
        <f>表7[[#This Row],[损失金额]]/表7[[#Totals],[损失金额]]</f>
        <v>0.0215962441314554</v>
      </c>
      <c r="G31" s="13" t="s">
        <v>81</v>
      </c>
      <c r="H31" s="14" t="s">
        <v>78</v>
      </c>
    </row>
    <row r="32" spans="1:8">
      <c r="A32" s="6" t="s">
        <v>107</v>
      </c>
      <c r="B32" s="7">
        <v>1</v>
      </c>
      <c r="C32" s="3">
        <f>表7[[#This Row],[拣缺笔数]]/表7[[#Totals],[拣缺笔数]]</f>
        <v>0.0128205128205128</v>
      </c>
      <c r="D32" s="8">
        <v>1.8</v>
      </c>
      <c r="E32" s="3">
        <f>表7[[#This Row],[损失金额]]/表7[[#Totals],[损失金额]]</f>
        <v>0.00281690140845071</v>
      </c>
      <c r="G32" s="15"/>
      <c r="H32" s="14" t="s">
        <v>103</v>
      </c>
    </row>
    <row r="33" spans="1:8">
      <c r="A33" s="6" t="s">
        <v>50</v>
      </c>
      <c r="B33" s="7">
        <v>1</v>
      </c>
      <c r="C33" s="3">
        <f>表7[[#This Row],[拣缺笔数]]/表7[[#Totals],[拣缺笔数]]</f>
        <v>0.0128205128205128</v>
      </c>
      <c r="D33" s="8">
        <v>2.4</v>
      </c>
      <c r="E33" s="3">
        <f>表7[[#This Row],[损失金额]]/表7[[#Totals],[损失金额]]</f>
        <v>0.00375586854460094</v>
      </c>
      <c r="G33" s="16"/>
      <c r="H33" s="14" t="s">
        <v>108</v>
      </c>
    </row>
    <row r="34" spans="1:5">
      <c r="A34" s="6" t="s">
        <v>109</v>
      </c>
      <c r="B34" s="7">
        <v>1</v>
      </c>
      <c r="C34" s="3">
        <f>表7[[#This Row],[拣缺笔数]]/表7[[#Totals],[拣缺笔数]]</f>
        <v>0.0128205128205128</v>
      </c>
      <c r="D34" s="8">
        <v>4.6</v>
      </c>
      <c r="E34" s="3">
        <f>表7[[#This Row],[损失金额]]/表7[[#Totals],[损失金额]]</f>
        <v>0.00719874804381847</v>
      </c>
    </row>
    <row r="35" spans="1:5">
      <c r="A35" s="6" t="s">
        <v>14</v>
      </c>
      <c r="B35" s="7">
        <v>1</v>
      </c>
      <c r="C35" s="3">
        <f>表7[[#This Row],[拣缺笔数]]/表7[[#Totals],[拣缺笔数]]</f>
        <v>0.0128205128205128</v>
      </c>
      <c r="D35" s="8">
        <v>3.2</v>
      </c>
      <c r="E35" s="3">
        <f>表7[[#This Row],[损失金额]]/表7[[#Totals],[损失金额]]</f>
        <v>0.00500782472613459</v>
      </c>
    </row>
    <row r="36" spans="1:5">
      <c r="A36" s="6" t="s">
        <v>28</v>
      </c>
      <c r="B36" s="7">
        <v>1</v>
      </c>
      <c r="C36" s="3">
        <f>表7[[#This Row],[拣缺笔数]]/表7[[#Totals],[拣缺笔数]]</f>
        <v>0.0128205128205128</v>
      </c>
      <c r="D36" s="8">
        <v>5.5</v>
      </c>
      <c r="E36" s="3">
        <f>表7[[#This Row],[损失金额]]/表7[[#Totals],[损失金额]]</f>
        <v>0.00860719874804382</v>
      </c>
    </row>
    <row r="37" spans="1:5">
      <c r="A37" s="6" t="s">
        <v>52</v>
      </c>
      <c r="B37" s="7">
        <v>1</v>
      </c>
      <c r="C37" s="3">
        <f>表7[[#This Row],[拣缺笔数]]/表7[[#Totals],[拣缺笔数]]</f>
        <v>0.0128205128205128</v>
      </c>
      <c r="D37" s="8">
        <v>13.5</v>
      </c>
      <c r="E37" s="3">
        <f>表7[[#This Row],[损失金额]]/表7[[#Totals],[损失金额]]</f>
        <v>0.0211267605633803</v>
      </c>
    </row>
    <row r="38" spans="1:5">
      <c r="A38" s="6" t="s">
        <v>30</v>
      </c>
      <c r="B38" s="7">
        <v>1</v>
      </c>
      <c r="C38" s="3">
        <f>表7[[#This Row],[拣缺笔数]]/表7[[#Totals],[拣缺笔数]]</f>
        <v>0.0128205128205128</v>
      </c>
      <c r="D38" s="8">
        <v>11</v>
      </c>
      <c r="E38" s="3">
        <f>表7[[#This Row],[损失金额]]/表7[[#Totals],[损失金额]]</f>
        <v>0.0172143974960876</v>
      </c>
    </row>
    <row r="39" spans="1:5">
      <c r="A39" s="6" t="s">
        <v>32</v>
      </c>
      <c r="B39" s="7">
        <v>1</v>
      </c>
      <c r="C39" s="3">
        <f>表7[[#This Row],[拣缺笔数]]/表7[[#Totals],[拣缺笔数]]</f>
        <v>0.0128205128205128</v>
      </c>
      <c r="D39" s="8">
        <v>10.2</v>
      </c>
      <c r="E39" s="3">
        <f>表7[[#This Row],[损失金额]]/表7[[#Totals],[损失金额]]</f>
        <v>0.015962441314554</v>
      </c>
    </row>
    <row r="40" spans="1:5">
      <c r="A40" s="6" t="s">
        <v>110</v>
      </c>
      <c r="B40" s="7">
        <v>1</v>
      </c>
      <c r="C40" s="3">
        <f>表7[[#This Row],[拣缺笔数]]/表7[[#Totals],[拣缺笔数]]</f>
        <v>0.0128205128205128</v>
      </c>
      <c r="D40" s="8">
        <v>7.8</v>
      </c>
      <c r="E40" s="3">
        <f>表7[[#This Row],[损失金额]]/表7[[#Totals],[损失金额]]</f>
        <v>0.0122065727699531</v>
      </c>
    </row>
    <row r="41" spans="1:5">
      <c r="A41" s="6" t="s">
        <v>16</v>
      </c>
      <c r="B41" s="7">
        <v>1</v>
      </c>
      <c r="C41" s="3">
        <f>表7[[#This Row],[拣缺笔数]]/表7[[#Totals],[拣缺笔数]]</f>
        <v>0.0128205128205128</v>
      </c>
      <c r="D41" s="8">
        <v>7.8</v>
      </c>
      <c r="E41" s="3">
        <f>表7[[#This Row],[损失金额]]/表7[[#Totals],[损失金额]]</f>
        <v>0.0122065727699531</v>
      </c>
    </row>
    <row r="42" spans="1:5">
      <c r="A42" s="6" t="s">
        <v>102</v>
      </c>
      <c r="B42" s="7">
        <v>1</v>
      </c>
      <c r="C42" s="3">
        <f>表7[[#This Row],[拣缺笔数]]/表7[[#Totals],[拣缺笔数]]</f>
        <v>0.0128205128205128</v>
      </c>
      <c r="D42" s="8">
        <v>4.8</v>
      </c>
      <c r="E42" s="3">
        <f>表7[[#This Row],[损失金额]]/表7[[#Totals],[损失金额]]</f>
        <v>0.00751173708920188</v>
      </c>
    </row>
    <row r="43" spans="1:5">
      <c r="A43" s="6" t="s">
        <v>34</v>
      </c>
      <c r="B43" s="7">
        <v>1</v>
      </c>
      <c r="C43" s="3">
        <f>表7[[#This Row],[拣缺笔数]]/表7[[#Totals],[拣缺笔数]]</f>
        <v>0.0128205128205128</v>
      </c>
      <c r="D43" s="8">
        <v>6.5</v>
      </c>
      <c r="E43" s="3">
        <f>表7[[#This Row],[损失金额]]/表7[[#Totals],[损失金额]]</f>
        <v>0.0101721439749609</v>
      </c>
    </row>
    <row r="44" spans="1:5">
      <c r="A44" s="6" t="s">
        <v>111</v>
      </c>
      <c r="B44" s="7">
        <v>1</v>
      </c>
      <c r="C44" s="3">
        <f>表7[[#This Row],[拣缺笔数]]/表7[[#Totals],[拣缺笔数]]</f>
        <v>0.0128205128205128</v>
      </c>
      <c r="D44" s="8">
        <v>5.2</v>
      </c>
      <c r="E44" s="3">
        <f>表7[[#This Row],[损失金额]]/表7[[#Totals],[损失金额]]</f>
        <v>0.00813771517996871</v>
      </c>
    </row>
    <row r="45" spans="1:5">
      <c r="A45" s="9" t="s">
        <v>36</v>
      </c>
      <c r="B45" s="10">
        <v>1</v>
      </c>
      <c r="C45" s="3">
        <f>表7[[#This Row],[拣缺笔数]]/表7[[#Totals],[拣缺笔数]]</f>
        <v>0.0128205128205128</v>
      </c>
      <c r="D45" s="10">
        <v>6</v>
      </c>
      <c r="E45" s="3">
        <f>表7[[#This Row],[损失金额]]/表7[[#Totals],[损失金额]]</f>
        <v>0.00938967136150235</v>
      </c>
    </row>
    <row r="46" spans="1:5">
      <c r="A46" s="9" t="s">
        <v>112</v>
      </c>
      <c r="B46" s="10">
        <v>1</v>
      </c>
      <c r="C46" s="3">
        <f>表7[[#This Row],[拣缺笔数]]/表7[[#Totals],[拣缺笔数]]</f>
        <v>0.0128205128205128</v>
      </c>
      <c r="D46" s="10">
        <v>7.8</v>
      </c>
      <c r="E46" s="3">
        <f>表7[[#This Row],[损失金额]]/表7[[#Totals],[损失金额]]</f>
        <v>0.0122065727699531</v>
      </c>
    </row>
    <row r="47" spans="1:5">
      <c r="A47" s="6" t="s">
        <v>20</v>
      </c>
      <c r="B47" s="7">
        <v>1</v>
      </c>
      <c r="C47" s="3">
        <f>表7[[#This Row],[拣缺笔数]]/表7[[#Totals],[拣缺笔数]]</f>
        <v>0.0128205128205128</v>
      </c>
      <c r="D47" s="8">
        <v>3.2</v>
      </c>
      <c r="E47" s="3">
        <f>表7[[#This Row],[损失金额]]/表7[[#Totals],[损失金额]]</f>
        <v>0.00500782472613459</v>
      </c>
    </row>
    <row r="48" spans="1:5">
      <c r="A48" s="6" t="s">
        <v>38</v>
      </c>
      <c r="B48" s="7">
        <v>1</v>
      </c>
      <c r="C48" s="3">
        <f>表7[[#This Row],[拣缺笔数]]/表7[[#Totals],[拣缺笔数]]</f>
        <v>0.0128205128205128</v>
      </c>
      <c r="D48" s="8">
        <v>9.8</v>
      </c>
      <c r="E48" s="3">
        <f>表7[[#This Row],[损失金额]]/表7[[#Totals],[损失金额]]</f>
        <v>0.0153364632237872</v>
      </c>
    </row>
    <row r="49" spans="1:5">
      <c r="A49" s="6" t="s">
        <v>113</v>
      </c>
      <c r="B49" s="7">
        <v>1</v>
      </c>
      <c r="C49" s="3">
        <f>表7[[#This Row],[拣缺笔数]]/表7[[#Totals],[拣缺笔数]]</f>
        <v>0.0128205128205128</v>
      </c>
      <c r="D49" s="8">
        <v>12.8</v>
      </c>
      <c r="E49" s="3">
        <f>表7[[#This Row],[损失金额]]/表7[[#Totals],[损失金额]]</f>
        <v>0.0200312989045383</v>
      </c>
    </row>
    <row r="50" spans="1:5">
      <c r="A50" s="6" t="s">
        <v>114</v>
      </c>
      <c r="B50" s="7">
        <v>1</v>
      </c>
      <c r="C50" s="3">
        <f>表7[[#This Row],[拣缺笔数]]/表7[[#Totals],[拣缺笔数]]</f>
        <v>0.0128205128205128</v>
      </c>
      <c r="D50" s="8">
        <v>14.8</v>
      </c>
      <c r="E50" s="3">
        <f>表7[[#This Row],[损失金额]]/表7[[#Totals],[损失金额]]</f>
        <v>0.0231611893583725</v>
      </c>
    </row>
    <row r="51" spans="1:5">
      <c r="A51" s="9" t="s">
        <v>115</v>
      </c>
      <c r="B51" s="10">
        <v>1</v>
      </c>
      <c r="C51" s="3">
        <f>表7[[#This Row],[拣缺笔数]]/表7[[#Totals],[拣缺笔数]]</f>
        <v>0.0128205128205128</v>
      </c>
      <c r="D51" s="10">
        <v>8.8</v>
      </c>
      <c r="E51" s="3">
        <f>表7[[#This Row],[损失金额]]/表7[[#Totals],[损失金额]]</f>
        <v>0.0137715179968701</v>
      </c>
    </row>
    <row r="52" spans="1:5">
      <c r="A52" s="9" t="s">
        <v>116</v>
      </c>
      <c r="B52" s="10">
        <v>1</v>
      </c>
      <c r="C52" s="3">
        <f>表7[[#This Row],[拣缺笔数]]/表7[[#Totals],[拣缺笔数]]</f>
        <v>0.0128205128205128</v>
      </c>
      <c r="D52" s="10">
        <v>4.5</v>
      </c>
      <c r="E52" s="3">
        <f>表7[[#This Row],[损失金额]]/表7[[#Totals],[损失金额]]</f>
        <v>0.00704225352112676</v>
      </c>
    </row>
    <row r="53" spans="1:5">
      <c r="A53" s="6" t="s">
        <v>117</v>
      </c>
      <c r="B53" s="7">
        <v>1</v>
      </c>
      <c r="C53" s="3">
        <f>表7[[#This Row],[拣缺笔数]]/表7[[#Totals],[拣缺笔数]]</f>
        <v>0.0128205128205128</v>
      </c>
      <c r="D53" s="8">
        <v>8.5</v>
      </c>
      <c r="E53" s="3">
        <f>表7[[#This Row],[损失金额]]/表7[[#Totals],[损失金额]]</f>
        <v>0.013302034428795</v>
      </c>
    </row>
    <row r="54" spans="1:5">
      <c r="A54" s="6" t="s">
        <v>118</v>
      </c>
      <c r="B54" s="7">
        <v>1</v>
      </c>
      <c r="C54" s="3">
        <f>表7[[#This Row],[拣缺笔数]]/表7[[#Totals],[拣缺笔数]]</f>
        <v>0.0128205128205128</v>
      </c>
      <c r="D54" s="8">
        <v>8.8</v>
      </c>
      <c r="E54" s="3">
        <f>表7[[#This Row],[损失金额]]/表7[[#Totals],[损失金额]]</f>
        <v>0.0137715179968701</v>
      </c>
    </row>
    <row r="55" spans="1:5">
      <c r="A55" s="6" t="s">
        <v>119</v>
      </c>
      <c r="B55" s="7">
        <v>1</v>
      </c>
      <c r="C55" s="3">
        <f>表7[[#This Row],[拣缺笔数]]/表7[[#Totals],[拣缺笔数]]</f>
        <v>0.0128205128205128</v>
      </c>
      <c r="D55" s="8">
        <v>8.9</v>
      </c>
      <c r="E55" s="3">
        <f>表7[[#This Row],[损失金额]]/表7[[#Totals],[损失金额]]</f>
        <v>0.0139280125195618</v>
      </c>
    </row>
    <row r="56" spans="1:5">
      <c r="A56" s="6" t="s">
        <v>120</v>
      </c>
      <c r="B56" s="7">
        <v>1</v>
      </c>
      <c r="C56" s="3">
        <f>表7[[#This Row],[拣缺笔数]]/表7[[#Totals],[拣缺笔数]]</f>
        <v>0.0128205128205128</v>
      </c>
      <c r="D56" s="8">
        <v>7.5</v>
      </c>
      <c r="E56" s="3">
        <f>表7[[#This Row],[损失金额]]/表7[[#Totals],[损失金额]]</f>
        <v>0.0117370892018779</v>
      </c>
    </row>
    <row r="57" spans="1:5">
      <c r="A57" s="6" t="s">
        <v>121</v>
      </c>
      <c r="B57" s="7">
        <v>1</v>
      </c>
      <c r="C57" s="3">
        <f>表7[[#This Row],[拣缺笔数]]/表7[[#Totals],[拣缺笔数]]</f>
        <v>0.0128205128205128</v>
      </c>
      <c r="D57" s="8">
        <v>6.5</v>
      </c>
      <c r="E57" s="3">
        <f>表7[[#This Row],[损失金额]]/表7[[#Totals],[损失金额]]</f>
        <v>0.0101721439749609</v>
      </c>
    </row>
    <row r="58" spans="1:5">
      <c r="A58" s="6" t="s">
        <v>24</v>
      </c>
      <c r="B58" s="7">
        <v>1</v>
      </c>
      <c r="C58" s="3">
        <f>表7[[#This Row],[拣缺笔数]]/表7[[#Totals],[拣缺笔数]]</f>
        <v>0.0128205128205128</v>
      </c>
      <c r="D58" s="8">
        <v>11.9</v>
      </c>
      <c r="E58" s="3">
        <f>表7[[#This Row],[损失金额]]/表7[[#Totals],[损失金额]]</f>
        <v>0.018622848200313</v>
      </c>
    </row>
    <row r="59" spans="1:5">
      <c r="A59" s="6" t="s">
        <v>122</v>
      </c>
      <c r="B59" s="7">
        <v>1</v>
      </c>
      <c r="C59" s="3">
        <f>表7[[#This Row],[拣缺笔数]]/表7[[#Totals],[拣缺笔数]]</f>
        <v>0.0128205128205128</v>
      </c>
      <c r="D59" s="8">
        <v>6.9</v>
      </c>
      <c r="E59" s="3">
        <f>表7[[#This Row],[损失金额]]/表7[[#Totals],[损失金额]]</f>
        <v>0.0107981220657277</v>
      </c>
    </row>
    <row r="60" spans="1:5">
      <c r="A60" s="6" t="s">
        <v>123</v>
      </c>
      <c r="B60" s="7">
        <v>1</v>
      </c>
      <c r="C60" s="3">
        <f>表7[[#This Row],[拣缺笔数]]/表7[[#Totals],[拣缺笔数]]</f>
        <v>0.0128205128205128</v>
      </c>
      <c r="D60" s="8">
        <v>11.7</v>
      </c>
      <c r="E60" s="3">
        <f>表7[[#This Row],[损失金额]]/表7[[#Totals],[损失金额]]</f>
        <v>0.0183098591549296</v>
      </c>
    </row>
    <row r="61" spans="1:5">
      <c r="A61" s="6" t="s">
        <v>124</v>
      </c>
      <c r="B61" s="7">
        <v>1</v>
      </c>
      <c r="C61" s="3">
        <f>表7[[#This Row],[拣缺笔数]]/表7[[#Totals],[拣缺笔数]]</f>
        <v>0.0128205128205128</v>
      </c>
      <c r="D61" s="8">
        <v>12.9</v>
      </c>
      <c r="E61" s="3">
        <f>表7[[#This Row],[损失金额]]/表7[[#Totals],[损失金额]]</f>
        <v>0.0201877934272301</v>
      </c>
    </row>
    <row r="62" spans="1:5">
      <c r="A62" s="6" t="s">
        <v>57</v>
      </c>
      <c r="B62" s="7">
        <v>1</v>
      </c>
      <c r="C62" s="3">
        <f>表7[[#This Row],[拣缺笔数]]/表7[[#Totals],[拣缺笔数]]</f>
        <v>0.0128205128205128</v>
      </c>
      <c r="D62" s="8">
        <v>3.8</v>
      </c>
      <c r="E62" s="3">
        <f>表7[[#This Row],[损失金额]]/表7[[#Totals],[损失金额]]</f>
        <v>0.00594679186228482</v>
      </c>
    </row>
    <row r="63" spans="1:5">
      <c r="A63" s="6" t="s">
        <v>42</v>
      </c>
      <c r="B63" s="7">
        <v>1</v>
      </c>
      <c r="C63" s="3">
        <f>表7[[#This Row],[拣缺笔数]]/表7[[#Totals],[拣缺笔数]]</f>
        <v>0.0128205128205128</v>
      </c>
      <c r="D63" s="8">
        <v>6.9</v>
      </c>
      <c r="E63" s="3">
        <f>表7[[#This Row],[损失金额]]/表7[[#Totals],[损失金额]]</f>
        <v>0.0107981220657277</v>
      </c>
    </row>
    <row r="64" spans="1:5">
      <c r="A64" s="1" t="s">
        <v>68</v>
      </c>
      <c r="B64" s="2">
        <f>SUBTOTAL(109,表7[拣缺笔数])</f>
        <v>78</v>
      </c>
      <c r="C64" s="3">
        <f>SUBTOTAL(109,表7[分类占比])</f>
        <v>0.999999999999998</v>
      </c>
      <c r="D64" s="11">
        <f>SUBTOTAL(109,表7[损失金额])</f>
        <v>639</v>
      </c>
      <c r="E64" s="3">
        <f>SUBTOTAL(101,表7[损失金额比])</f>
        <v>0.0161290322580645</v>
      </c>
    </row>
    <row r="65" spans="4:4">
      <c r="D65" s="11"/>
    </row>
    <row r="66" spans="1:5">
      <c r="A66" s="1" t="s">
        <v>69</v>
      </c>
      <c r="B66" s="18" t="s">
        <v>1</v>
      </c>
      <c r="C66" s="5" t="s">
        <v>70</v>
      </c>
      <c r="D66" s="4" t="s">
        <v>3</v>
      </c>
      <c r="E66" s="3" t="s">
        <v>4</v>
      </c>
    </row>
    <row r="67" spans="1:5">
      <c r="A67" s="6" t="s">
        <v>8</v>
      </c>
      <c r="B67" s="7">
        <v>3</v>
      </c>
      <c r="C67" s="3">
        <f>表7_4[[#This Row],[拣缺笔数]]/表7_4[[#Totals],[拣缺笔数]]</f>
        <v>0.0384615384615385</v>
      </c>
      <c r="D67" s="8">
        <v>35.7</v>
      </c>
      <c r="E67" s="3">
        <f>表7_4[[#This Row],[损失金额]]/表7_4[[#Totals],[损失金额]]</f>
        <v>0.055868544600939</v>
      </c>
    </row>
    <row r="68" spans="1:5">
      <c r="A68" s="6" t="s">
        <v>54</v>
      </c>
      <c r="B68" s="7">
        <v>3</v>
      </c>
      <c r="C68" s="3">
        <f>表7_4[[#This Row],[拣缺笔数]]/表7_4[[#Totals],[拣缺笔数]]</f>
        <v>0.0384615384615385</v>
      </c>
      <c r="D68" s="8">
        <v>35.4</v>
      </c>
      <c r="E68" s="3">
        <f>表7_4[[#This Row],[损失金额]]/表7_4[[#Totals],[损失金额]]</f>
        <v>0.0553990610328639</v>
      </c>
    </row>
    <row r="69" spans="1:5">
      <c r="A69" s="6" t="s">
        <v>18</v>
      </c>
      <c r="B69" s="7">
        <v>4</v>
      </c>
      <c r="C69" s="3">
        <f>表7_4[[#This Row],[拣缺笔数]]/表7_4[[#Totals],[拣缺笔数]]</f>
        <v>0.0512820512820513</v>
      </c>
      <c r="D69" s="8">
        <v>27.6</v>
      </c>
      <c r="E69" s="3">
        <f>表7_4[[#This Row],[损失金额]]/表7_4[[#Totals],[损失金额]]</f>
        <v>0.0431924882629108</v>
      </c>
    </row>
    <row r="70" spans="1:5">
      <c r="A70" s="6" t="s">
        <v>40</v>
      </c>
      <c r="B70" s="7">
        <v>2</v>
      </c>
      <c r="C70" s="3">
        <f>表7_4[[#This Row],[拣缺笔数]]/表7_4[[#Totals],[拣缺笔数]]</f>
        <v>0.0256410256410256</v>
      </c>
      <c r="D70" s="8">
        <v>27.6</v>
      </c>
      <c r="E70" s="3">
        <f>表7_4[[#This Row],[损失金额]]/表7_4[[#Totals],[损失金额]]</f>
        <v>0.0431924882629108</v>
      </c>
    </row>
    <row r="71" spans="1:5">
      <c r="A71" s="6" t="s">
        <v>100</v>
      </c>
      <c r="B71" s="7">
        <v>1</v>
      </c>
      <c r="C71" s="3">
        <f>表7_4[[#This Row],[拣缺笔数]]/表7_4[[#Totals],[拣缺笔数]]</f>
        <v>0.0128205128205128</v>
      </c>
      <c r="D71" s="8">
        <v>23.9</v>
      </c>
      <c r="E71" s="3">
        <f>表7_4[[#This Row],[损失金额]]/表7_4[[#Totals],[损失金额]]</f>
        <v>0.0374021909233177</v>
      </c>
    </row>
    <row r="72" spans="1:5">
      <c r="A72" s="6" t="s">
        <v>44</v>
      </c>
      <c r="B72" s="7">
        <v>1</v>
      </c>
      <c r="C72" s="3">
        <f>表7_4[[#This Row],[拣缺笔数]]/表7_4[[#Totals],[拣缺笔数]]</f>
        <v>0.0128205128205128</v>
      </c>
      <c r="D72" s="8">
        <v>16.8</v>
      </c>
      <c r="E72" s="3">
        <f>表7_4[[#This Row],[损失金额]]/表7_4[[#Totals],[损失金额]]</f>
        <v>0.0262910798122066</v>
      </c>
    </row>
    <row r="73" spans="1:5">
      <c r="A73" s="6" t="s">
        <v>91</v>
      </c>
      <c r="B73" s="7">
        <v>1</v>
      </c>
      <c r="C73" s="3">
        <f>表7_4[[#This Row],[拣缺笔数]]/表7_4[[#Totals],[拣缺笔数]]</f>
        <v>0.0128205128205128</v>
      </c>
      <c r="D73" s="8">
        <v>14.8</v>
      </c>
      <c r="E73" s="3">
        <f>表7_4[[#This Row],[损失金额]]/表7_4[[#Totals],[损失金额]]</f>
        <v>0.0231611893583725</v>
      </c>
    </row>
    <row r="74" spans="1:5">
      <c r="A74" s="6" t="s">
        <v>114</v>
      </c>
      <c r="B74" s="7">
        <v>1</v>
      </c>
      <c r="C74" s="3">
        <f>表7_4[[#This Row],[拣缺笔数]]/表7_4[[#Totals],[拣缺笔数]]</f>
        <v>0.0128205128205128</v>
      </c>
      <c r="D74" s="8">
        <v>14.8</v>
      </c>
      <c r="E74" s="3">
        <f>表7_4[[#This Row],[损失金额]]/表7_4[[#Totals],[损失金额]]</f>
        <v>0.0231611893583725</v>
      </c>
    </row>
    <row r="75" spans="1:5">
      <c r="A75" s="6" t="s">
        <v>22</v>
      </c>
      <c r="B75" s="7">
        <v>4</v>
      </c>
      <c r="C75" s="3">
        <f>表7_4[[#This Row],[拣缺笔数]]/表7_4[[#Totals],[拣缺笔数]]</f>
        <v>0.0512820512820513</v>
      </c>
      <c r="D75" s="8">
        <v>14</v>
      </c>
      <c r="E75" s="3">
        <f>表7_4[[#This Row],[损失金额]]/表7_4[[#Totals],[损失金额]]</f>
        <v>0.0219092331768388</v>
      </c>
    </row>
    <row r="76" spans="1:5">
      <c r="A76" s="6" t="s">
        <v>84</v>
      </c>
      <c r="B76" s="7">
        <v>1</v>
      </c>
      <c r="C76" s="3">
        <f>表7_4[[#This Row],[拣缺笔数]]/表7_4[[#Totals],[拣缺笔数]]</f>
        <v>0.0128205128205128</v>
      </c>
      <c r="D76" s="8">
        <v>13.9</v>
      </c>
      <c r="E76" s="3">
        <f>表7_4[[#This Row],[损失金额]]/表7_4[[#Totals],[损失金额]]</f>
        <v>0.0217527386541471</v>
      </c>
    </row>
    <row r="77" spans="1:5">
      <c r="A77" s="6" t="s">
        <v>72</v>
      </c>
      <c r="B77" s="7">
        <v>1</v>
      </c>
      <c r="C77" s="3">
        <f>表7_4[[#This Row],[拣缺笔数]]/表7_4[[#Totals],[拣缺笔数]]</f>
        <v>0.0128205128205128</v>
      </c>
      <c r="D77" s="8">
        <v>13.8</v>
      </c>
      <c r="E77" s="3">
        <f>表7_4[[#This Row],[损失金额]]/表7_4[[#Totals],[损失金额]]</f>
        <v>0.0215962441314554</v>
      </c>
    </row>
    <row r="78" spans="1:5">
      <c r="A78" s="6" t="s">
        <v>95</v>
      </c>
      <c r="B78" s="7">
        <v>1</v>
      </c>
      <c r="C78" s="3">
        <f>表7_4[[#This Row],[拣缺笔数]]/表7_4[[#Totals],[拣缺笔数]]</f>
        <v>0.0128205128205128</v>
      </c>
      <c r="D78" s="8">
        <v>13.8</v>
      </c>
      <c r="E78" s="3">
        <f>表7_4[[#This Row],[损失金额]]/表7_4[[#Totals],[损失金额]]</f>
        <v>0.0215962441314554</v>
      </c>
    </row>
    <row r="79" spans="1:5">
      <c r="A79" s="6" t="s">
        <v>106</v>
      </c>
      <c r="B79" s="7">
        <v>1</v>
      </c>
      <c r="C79" s="3">
        <f>表7_4[[#This Row],[拣缺笔数]]/表7_4[[#Totals],[拣缺笔数]]</f>
        <v>0.0128205128205128</v>
      </c>
      <c r="D79" s="8">
        <v>13.8</v>
      </c>
      <c r="E79" s="3">
        <f>表7_4[[#This Row],[损失金额]]/表7_4[[#Totals],[损失金额]]</f>
        <v>0.0215962441314554</v>
      </c>
    </row>
    <row r="80" spans="1:5">
      <c r="A80" s="6" t="s">
        <v>52</v>
      </c>
      <c r="B80" s="7">
        <v>1</v>
      </c>
      <c r="C80" s="3">
        <f>表7_4[[#This Row],[拣缺笔数]]/表7_4[[#Totals],[拣缺笔数]]</f>
        <v>0.0128205128205128</v>
      </c>
      <c r="D80" s="8">
        <v>13.5</v>
      </c>
      <c r="E80" s="3">
        <f>表7_4[[#This Row],[损失金额]]/表7_4[[#Totals],[损失金额]]</f>
        <v>0.0211267605633803</v>
      </c>
    </row>
    <row r="81" spans="1:5">
      <c r="A81" s="6" t="s">
        <v>124</v>
      </c>
      <c r="B81" s="7">
        <v>1</v>
      </c>
      <c r="C81" s="3">
        <f>表7_4[[#This Row],[拣缺笔数]]/表7_4[[#Totals],[拣缺笔数]]</f>
        <v>0.0128205128205128</v>
      </c>
      <c r="D81" s="8">
        <v>12.9</v>
      </c>
      <c r="E81" s="3">
        <f>表7_4[[#This Row],[损失金额]]/表7_4[[#Totals],[损失金额]]</f>
        <v>0.0201877934272301</v>
      </c>
    </row>
    <row r="82" spans="1:5">
      <c r="A82" s="6" t="s">
        <v>113</v>
      </c>
      <c r="B82" s="7">
        <v>1</v>
      </c>
      <c r="C82" s="3">
        <f>表7_4[[#This Row],[拣缺笔数]]/表7_4[[#Totals],[拣缺笔数]]</f>
        <v>0.0128205128205128</v>
      </c>
      <c r="D82" s="8">
        <v>12.8</v>
      </c>
      <c r="E82" s="3">
        <f>表7_4[[#This Row],[损失金额]]/表7_4[[#Totals],[损失金额]]</f>
        <v>0.0200312989045383</v>
      </c>
    </row>
    <row r="83" spans="1:5">
      <c r="A83" s="6" t="s">
        <v>24</v>
      </c>
      <c r="B83" s="7">
        <v>1</v>
      </c>
      <c r="C83" s="3">
        <f>表7_4[[#This Row],[拣缺笔数]]/表7_4[[#Totals],[拣缺笔数]]</f>
        <v>0.0128205128205128</v>
      </c>
      <c r="D83" s="8">
        <v>11.9</v>
      </c>
      <c r="E83" s="3">
        <f>表7_4[[#This Row],[损失金额]]/表7_4[[#Totals],[损失金额]]</f>
        <v>0.018622848200313</v>
      </c>
    </row>
    <row r="84" spans="1:5">
      <c r="A84" s="6" t="s">
        <v>123</v>
      </c>
      <c r="B84" s="7">
        <v>1</v>
      </c>
      <c r="C84" s="3">
        <f>表7_4[[#This Row],[拣缺笔数]]/表7_4[[#Totals],[拣缺笔数]]</f>
        <v>0.0128205128205128</v>
      </c>
      <c r="D84" s="8">
        <v>11.7</v>
      </c>
      <c r="E84" s="3">
        <f>表7_4[[#This Row],[损失金额]]/表7_4[[#Totals],[损失金额]]</f>
        <v>0.0183098591549296</v>
      </c>
    </row>
    <row r="85" spans="1:5">
      <c r="A85" s="6" t="s">
        <v>93</v>
      </c>
      <c r="B85" s="7">
        <v>1</v>
      </c>
      <c r="C85" s="3">
        <f>表7_4[[#This Row],[拣缺笔数]]/表7_4[[#Totals],[拣缺笔数]]</f>
        <v>0.0128205128205128</v>
      </c>
      <c r="D85" s="8">
        <v>11.6</v>
      </c>
      <c r="E85" s="3">
        <f>表7_4[[#This Row],[损失金额]]/表7_4[[#Totals],[损失金额]]</f>
        <v>0.0181533646322379</v>
      </c>
    </row>
    <row r="86" spans="1:5">
      <c r="A86" s="6" t="s">
        <v>12</v>
      </c>
      <c r="B86" s="7">
        <v>2</v>
      </c>
      <c r="C86" s="3">
        <f>表7_4[[#This Row],[拣缺笔数]]/表7_4[[#Totals],[拣缺笔数]]</f>
        <v>0.0256410256410256</v>
      </c>
      <c r="D86" s="8">
        <v>11</v>
      </c>
      <c r="E86" s="3">
        <f>表7_4[[#This Row],[损失金额]]/表7_4[[#Totals],[损失金额]]</f>
        <v>0.0172143974960876</v>
      </c>
    </row>
    <row r="87" spans="1:5">
      <c r="A87" s="6" t="s">
        <v>30</v>
      </c>
      <c r="B87" s="7">
        <v>1</v>
      </c>
      <c r="C87" s="3">
        <f>表7_4[[#This Row],[拣缺笔数]]/表7_4[[#Totals],[拣缺笔数]]</f>
        <v>0.0128205128205128</v>
      </c>
      <c r="D87" s="8">
        <v>11</v>
      </c>
      <c r="E87" s="3">
        <f>表7_4[[#This Row],[损失金额]]/表7_4[[#Totals],[损失金额]]</f>
        <v>0.0172143974960876</v>
      </c>
    </row>
    <row r="88" spans="1:5">
      <c r="A88" s="6" t="s">
        <v>10</v>
      </c>
      <c r="B88" s="7">
        <v>1</v>
      </c>
      <c r="C88" s="3">
        <f>表7_4[[#This Row],[拣缺笔数]]/表7_4[[#Totals],[拣缺笔数]]</f>
        <v>0.0128205128205128</v>
      </c>
      <c r="D88" s="8">
        <v>10.8</v>
      </c>
      <c r="E88" s="3">
        <f>表7_4[[#This Row],[损失金额]]/表7_4[[#Totals],[损失金额]]</f>
        <v>0.0169014084507042</v>
      </c>
    </row>
    <row r="89" spans="1:5">
      <c r="A89" s="6" t="s">
        <v>90</v>
      </c>
      <c r="B89" s="7">
        <v>1</v>
      </c>
      <c r="C89" s="3">
        <f>表7_4[[#This Row],[拣缺笔数]]/表7_4[[#Totals],[拣缺笔数]]</f>
        <v>0.0128205128205128</v>
      </c>
      <c r="D89" s="8">
        <v>10.8</v>
      </c>
      <c r="E89" s="3">
        <f>表7_4[[#This Row],[损失金额]]/表7_4[[#Totals],[损失金额]]</f>
        <v>0.0169014084507042</v>
      </c>
    </row>
    <row r="90" spans="1:5">
      <c r="A90" s="6" t="s">
        <v>32</v>
      </c>
      <c r="B90" s="7">
        <v>1</v>
      </c>
      <c r="C90" s="3">
        <f>表7_4[[#This Row],[拣缺笔数]]/表7_4[[#Totals],[拣缺笔数]]</f>
        <v>0.0128205128205128</v>
      </c>
      <c r="D90" s="8">
        <v>10.2</v>
      </c>
      <c r="E90" s="3">
        <f>表7_4[[#This Row],[损失金额]]/表7_4[[#Totals],[损失金额]]</f>
        <v>0.015962441314554</v>
      </c>
    </row>
    <row r="91" spans="1:5">
      <c r="A91" s="6" t="s">
        <v>86</v>
      </c>
      <c r="B91" s="7">
        <v>1</v>
      </c>
      <c r="C91" s="3">
        <f>表7_4[[#This Row],[拣缺笔数]]/表7_4[[#Totals],[拣缺笔数]]</f>
        <v>0.0128205128205128</v>
      </c>
      <c r="D91" s="8">
        <v>9.8</v>
      </c>
      <c r="E91" s="3">
        <f>表7_4[[#This Row],[损失金额]]/表7_4[[#Totals],[损失金额]]</f>
        <v>0.0153364632237872</v>
      </c>
    </row>
    <row r="92" spans="1:5">
      <c r="A92" s="9" t="s">
        <v>87</v>
      </c>
      <c r="B92" s="10">
        <v>1</v>
      </c>
      <c r="C92" s="3">
        <f>表7_4[[#This Row],[拣缺笔数]]/表7_4[[#Totals],[拣缺笔数]]</f>
        <v>0.0128205128205128</v>
      </c>
      <c r="D92" s="10">
        <v>9.8</v>
      </c>
      <c r="E92" s="3">
        <f>表7_4[[#This Row],[损失金额]]/表7_4[[#Totals],[损失金额]]</f>
        <v>0.0153364632237872</v>
      </c>
    </row>
    <row r="93" spans="1:5">
      <c r="A93" s="6" t="s">
        <v>38</v>
      </c>
      <c r="B93" s="7">
        <v>1</v>
      </c>
      <c r="C93" s="3">
        <f>表7_4[[#This Row],[拣缺笔数]]/表7_4[[#Totals],[拣缺笔数]]</f>
        <v>0.0128205128205128</v>
      </c>
      <c r="D93" s="8">
        <v>9.8</v>
      </c>
      <c r="E93" s="3">
        <f>表7_4[[#This Row],[损失金额]]/表7_4[[#Totals],[损失金额]]</f>
        <v>0.0153364632237872</v>
      </c>
    </row>
    <row r="94" spans="1:5">
      <c r="A94" s="9" t="s">
        <v>79</v>
      </c>
      <c r="B94" s="10">
        <v>2</v>
      </c>
      <c r="C94" s="3">
        <f>表7_4[[#This Row],[拣缺笔数]]/表7_4[[#Totals],[拣缺笔数]]</f>
        <v>0.0256410256410256</v>
      </c>
      <c r="D94" s="10">
        <v>9.2</v>
      </c>
      <c r="E94" s="3">
        <f>表7_4[[#This Row],[损失金额]]/表7_4[[#Totals],[损失金额]]</f>
        <v>0.0143974960876369</v>
      </c>
    </row>
    <row r="95" spans="1:5">
      <c r="A95" s="6" t="s">
        <v>119</v>
      </c>
      <c r="B95" s="7">
        <v>1</v>
      </c>
      <c r="C95" s="3">
        <f>表7_4[[#This Row],[拣缺笔数]]/表7_4[[#Totals],[拣缺笔数]]</f>
        <v>0.0128205128205128</v>
      </c>
      <c r="D95" s="8">
        <v>8.9</v>
      </c>
      <c r="E95" s="3">
        <f>表7_4[[#This Row],[损失金额]]/表7_4[[#Totals],[损失金额]]</f>
        <v>0.0139280125195618</v>
      </c>
    </row>
    <row r="96" spans="1:5">
      <c r="A96" s="9" t="s">
        <v>115</v>
      </c>
      <c r="B96" s="10">
        <v>1</v>
      </c>
      <c r="C96" s="3">
        <f>表7_4[[#This Row],[拣缺笔数]]/表7_4[[#Totals],[拣缺笔数]]</f>
        <v>0.0128205128205128</v>
      </c>
      <c r="D96" s="10">
        <v>8.8</v>
      </c>
      <c r="E96" s="3">
        <f>表7_4[[#This Row],[损失金额]]/表7_4[[#Totals],[损失金额]]</f>
        <v>0.0137715179968701</v>
      </c>
    </row>
    <row r="97" spans="1:5">
      <c r="A97" s="6" t="s">
        <v>118</v>
      </c>
      <c r="B97" s="7">
        <v>1</v>
      </c>
      <c r="C97" s="3">
        <f>表7_4[[#This Row],[拣缺笔数]]/表7_4[[#Totals],[拣缺笔数]]</f>
        <v>0.0128205128205128</v>
      </c>
      <c r="D97" s="8">
        <v>8.8</v>
      </c>
      <c r="E97" s="3">
        <f>表7_4[[#This Row],[损失金额]]/表7_4[[#Totals],[损失金额]]</f>
        <v>0.0137715179968701</v>
      </c>
    </row>
    <row r="98" spans="1:5">
      <c r="A98" s="6" t="s">
        <v>117</v>
      </c>
      <c r="B98" s="7">
        <v>1</v>
      </c>
      <c r="C98" s="3">
        <f>表7_4[[#This Row],[拣缺笔数]]/表7_4[[#Totals],[拣缺笔数]]</f>
        <v>0.0128205128205128</v>
      </c>
      <c r="D98" s="8">
        <v>8.5</v>
      </c>
      <c r="E98" s="3">
        <f>表7_4[[#This Row],[损失金额]]/表7_4[[#Totals],[损失金额]]</f>
        <v>0.013302034428795</v>
      </c>
    </row>
    <row r="99" spans="1:5">
      <c r="A99" s="6" t="s">
        <v>26</v>
      </c>
      <c r="B99" s="7">
        <v>1</v>
      </c>
      <c r="C99" s="3">
        <f>表7_4[[#This Row],[拣缺笔数]]/表7_4[[#Totals],[拣缺笔数]]</f>
        <v>0.0128205128205128</v>
      </c>
      <c r="D99" s="8">
        <v>8</v>
      </c>
      <c r="E99" s="3">
        <f>表7_4[[#This Row],[损失金额]]/表7_4[[#Totals],[损失金额]]</f>
        <v>0.0125195618153365</v>
      </c>
    </row>
    <row r="100" spans="1:5">
      <c r="A100" s="6" t="s">
        <v>48</v>
      </c>
      <c r="B100" s="7">
        <v>1</v>
      </c>
      <c r="C100" s="3">
        <f>表7_4[[#This Row],[拣缺笔数]]/表7_4[[#Totals],[拣缺笔数]]</f>
        <v>0.0128205128205128</v>
      </c>
      <c r="D100" s="8">
        <v>8</v>
      </c>
      <c r="E100" s="3">
        <f>表7_4[[#This Row],[损失金额]]/表7_4[[#Totals],[损失金额]]</f>
        <v>0.0125195618153365</v>
      </c>
    </row>
    <row r="101" spans="1:5">
      <c r="A101" s="6" t="s">
        <v>98</v>
      </c>
      <c r="B101" s="7">
        <v>1</v>
      </c>
      <c r="C101" s="3">
        <f>表7_4[[#This Row],[拣缺笔数]]/表7_4[[#Totals],[拣缺笔数]]</f>
        <v>0.0128205128205128</v>
      </c>
      <c r="D101" s="8">
        <v>7.9</v>
      </c>
      <c r="E101" s="3">
        <f>表7_4[[#This Row],[损失金额]]/表7_4[[#Totals],[损失金额]]</f>
        <v>0.0123630672926448</v>
      </c>
    </row>
    <row r="102" spans="1:5">
      <c r="A102" s="6" t="s">
        <v>110</v>
      </c>
      <c r="B102" s="7">
        <v>1</v>
      </c>
      <c r="C102" s="3">
        <f>表7_4[[#This Row],[拣缺笔数]]/表7_4[[#Totals],[拣缺笔数]]</f>
        <v>0.0128205128205128</v>
      </c>
      <c r="D102" s="8">
        <v>7.8</v>
      </c>
      <c r="E102" s="3">
        <f>表7_4[[#This Row],[损失金额]]/表7_4[[#Totals],[损失金额]]</f>
        <v>0.0122065727699531</v>
      </c>
    </row>
    <row r="103" spans="1:5">
      <c r="A103" s="6" t="s">
        <v>16</v>
      </c>
      <c r="B103" s="7">
        <v>1</v>
      </c>
      <c r="C103" s="3">
        <f>表7_4[[#This Row],[拣缺笔数]]/表7_4[[#Totals],[拣缺笔数]]</f>
        <v>0.0128205128205128</v>
      </c>
      <c r="D103" s="8">
        <v>7.8</v>
      </c>
      <c r="E103" s="3">
        <f>表7_4[[#This Row],[损失金额]]/表7_4[[#Totals],[损失金额]]</f>
        <v>0.0122065727699531</v>
      </c>
    </row>
    <row r="104" spans="1:5">
      <c r="A104" s="9" t="s">
        <v>112</v>
      </c>
      <c r="B104" s="10">
        <v>1</v>
      </c>
      <c r="C104" s="3">
        <f>表7_4[[#This Row],[拣缺笔数]]/表7_4[[#Totals],[拣缺笔数]]</f>
        <v>0.0128205128205128</v>
      </c>
      <c r="D104" s="10">
        <v>7.8</v>
      </c>
      <c r="E104" s="3">
        <f>表7_4[[#This Row],[损失金额]]/表7_4[[#Totals],[损失金额]]</f>
        <v>0.0122065727699531</v>
      </c>
    </row>
    <row r="105" spans="1:5">
      <c r="A105" s="6" t="s">
        <v>81</v>
      </c>
      <c r="B105" s="7">
        <v>2</v>
      </c>
      <c r="C105" s="3">
        <f>表7_4[[#This Row],[拣缺笔数]]/表7_4[[#Totals],[拣缺笔数]]</f>
        <v>0.0256410256410256</v>
      </c>
      <c r="D105" s="8">
        <v>7.6</v>
      </c>
      <c r="E105" s="3">
        <f>表7_4[[#This Row],[损失金额]]/表7_4[[#Totals],[损失金额]]</f>
        <v>0.0118935837245696</v>
      </c>
    </row>
    <row r="106" spans="1:5">
      <c r="A106" s="6" t="s">
        <v>46</v>
      </c>
      <c r="B106" s="7">
        <v>3</v>
      </c>
      <c r="C106" s="3">
        <f>表7_4[[#This Row],[拣缺笔数]]/表7_4[[#Totals],[拣缺笔数]]</f>
        <v>0.0384615384615385</v>
      </c>
      <c r="D106" s="8">
        <v>7.5</v>
      </c>
      <c r="E106" s="3">
        <f>表7_4[[#This Row],[损失金额]]/表7_4[[#Totals],[损失金额]]</f>
        <v>0.0117370892018779</v>
      </c>
    </row>
    <row r="107" spans="1:5">
      <c r="A107" s="6" t="s">
        <v>120</v>
      </c>
      <c r="B107" s="7">
        <v>1</v>
      </c>
      <c r="C107" s="3">
        <f>表7_4[[#This Row],[拣缺笔数]]/表7_4[[#Totals],[拣缺笔数]]</f>
        <v>0.0128205128205128</v>
      </c>
      <c r="D107" s="8">
        <v>7.5</v>
      </c>
      <c r="E107" s="3">
        <f>表7_4[[#This Row],[损失金额]]/表7_4[[#Totals],[损失金额]]</f>
        <v>0.0117370892018779</v>
      </c>
    </row>
    <row r="108" spans="1:5">
      <c r="A108" s="6" t="s">
        <v>122</v>
      </c>
      <c r="B108" s="7">
        <v>1</v>
      </c>
      <c r="C108" s="3">
        <f>表7_4[[#This Row],[拣缺笔数]]/表7_4[[#Totals],[拣缺笔数]]</f>
        <v>0.0128205128205128</v>
      </c>
      <c r="D108" s="8">
        <v>6.9</v>
      </c>
      <c r="E108" s="3">
        <f>表7_4[[#This Row],[损失金额]]/表7_4[[#Totals],[损失金额]]</f>
        <v>0.0107981220657277</v>
      </c>
    </row>
    <row r="109" spans="1:5">
      <c r="A109" s="6" t="s">
        <v>42</v>
      </c>
      <c r="B109" s="7">
        <v>1</v>
      </c>
      <c r="C109" s="3">
        <f>表7_4[[#This Row],[拣缺笔数]]/表7_4[[#Totals],[拣缺笔数]]</f>
        <v>0.0128205128205128</v>
      </c>
      <c r="D109" s="8">
        <v>6.9</v>
      </c>
      <c r="E109" s="3">
        <f>表7_4[[#This Row],[损失金额]]/表7_4[[#Totals],[损失金额]]</f>
        <v>0.0107981220657277</v>
      </c>
    </row>
    <row r="110" spans="1:5">
      <c r="A110" s="6" t="s">
        <v>96</v>
      </c>
      <c r="B110" s="7">
        <v>1</v>
      </c>
      <c r="C110" s="3">
        <f>表7_4[[#This Row],[拣缺笔数]]/表7_4[[#Totals],[拣缺笔数]]</f>
        <v>0.0128205128205128</v>
      </c>
      <c r="D110" s="8">
        <v>6.5</v>
      </c>
      <c r="E110" s="3">
        <f>表7_4[[#This Row],[损失金额]]/表7_4[[#Totals],[损失金额]]</f>
        <v>0.0101721439749609</v>
      </c>
    </row>
    <row r="111" spans="1:5">
      <c r="A111" s="6" t="s">
        <v>104</v>
      </c>
      <c r="B111" s="7">
        <v>1</v>
      </c>
      <c r="C111" s="3">
        <f>表7_4[[#This Row],[拣缺笔数]]/表7_4[[#Totals],[拣缺笔数]]</f>
        <v>0.0128205128205128</v>
      </c>
      <c r="D111" s="8">
        <v>6.5</v>
      </c>
      <c r="E111" s="3">
        <f>表7_4[[#This Row],[损失金额]]/表7_4[[#Totals],[损失金额]]</f>
        <v>0.0101721439749609</v>
      </c>
    </row>
    <row r="112" spans="1:5">
      <c r="A112" s="6" t="s">
        <v>34</v>
      </c>
      <c r="B112" s="7">
        <v>1</v>
      </c>
      <c r="C112" s="3">
        <f>表7_4[[#This Row],[拣缺笔数]]/表7_4[[#Totals],[拣缺笔数]]</f>
        <v>0.0128205128205128</v>
      </c>
      <c r="D112" s="8">
        <v>6.5</v>
      </c>
      <c r="E112" s="3">
        <f>表7_4[[#This Row],[损失金额]]/表7_4[[#Totals],[损失金额]]</f>
        <v>0.0101721439749609</v>
      </c>
    </row>
    <row r="113" spans="1:5">
      <c r="A113" s="9" t="s">
        <v>121</v>
      </c>
      <c r="B113" s="10">
        <v>1</v>
      </c>
      <c r="C113" s="3">
        <f>表7_4[[#This Row],[拣缺笔数]]/表7_4[[#Totals],[拣缺笔数]]</f>
        <v>0.0128205128205128</v>
      </c>
      <c r="D113" s="10">
        <v>6.5</v>
      </c>
      <c r="E113" s="3">
        <f>表7_4[[#This Row],[损失金额]]/表7_4[[#Totals],[损失金额]]</f>
        <v>0.0101721439749609</v>
      </c>
    </row>
    <row r="114" spans="1:5">
      <c r="A114" s="6" t="s">
        <v>36</v>
      </c>
      <c r="B114" s="7">
        <v>1</v>
      </c>
      <c r="C114" s="3">
        <f>表7_4[[#This Row],[拣缺笔数]]/表7_4[[#Totals],[拣缺笔数]]</f>
        <v>0.0128205128205128</v>
      </c>
      <c r="D114" s="8">
        <v>6</v>
      </c>
      <c r="E114" s="3">
        <f>表7_4[[#This Row],[损失金额]]/表7_4[[#Totals],[损失金额]]</f>
        <v>0.00938967136150235</v>
      </c>
    </row>
    <row r="115" spans="1:5">
      <c r="A115" s="6" t="s">
        <v>89</v>
      </c>
      <c r="B115" s="7">
        <v>1</v>
      </c>
      <c r="C115" s="3">
        <f>表7_4[[#This Row],[拣缺笔数]]/表7_4[[#Totals],[拣缺笔数]]</f>
        <v>0.0128205128205128</v>
      </c>
      <c r="D115" s="8">
        <v>5.9</v>
      </c>
      <c r="E115" s="3">
        <f>表7_4[[#This Row],[损失金额]]/表7_4[[#Totals],[损失金额]]</f>
        <v>0.00923317683881064</v>
      </c>
    </row>
    <row r="116" spans="1:5">
      <c r="A116" s="6" t="s">
        <v>28</v>
      </c>
      <c r="B116" s="7">
        <v>1</v>
      </c>
      <c r="C116" s="3">
        <f>表7_4[[#This Row],[拣缺笔数]]/表7_4[[#Totals],[拣缺笔数]]</f>
        <v>0.0128205128205128</v>
      </c>
      <c r="D116" s="8">
        <v>5.5</v>
      </c>
      <c r="E116" s="3">
        <f>表7_4[[#This Row],[损失金额]]/表7_4[[#Totals],[损失金额]]</f>
        <v>0.00860719874804382</v>
      </c>
    </row>
    <row r="117" spans="1:5">
      <c r="A117" s="6" t="s">
        <v>111</v>
      </c>
      <c r="B117" s="7">
        <v>1</v>
      </c>
      <c r="C117" s="3">
        <f>表7_4[[#This Row],[拣缺笔数]]/表7_4[[#Totals],[拣缺笔数]]</f>
        <v>0.0128205128205128</v>
      </c>
      <c r="D117" s="8">
        <v>5.2</v>
      </c>
      <c r="E117" s="3">
        <f>表7_4[[#This Row],[损失金额]]/表7_4[[#Totals],[损失金额]]</f>
        <v>0.0081377151799687</v>
      </c>
    </row>
    <row r="118" spans="1:5">
      <c r="A118" s="6" t="s">
        <v>88</v>
      </c>
      <c r="B118" s="7">
        <v>1</v>
      </c>
      <c r="C118" s="3">
        <f>表7_4[[#This Row],[拣缺笔数]]/表7_4[[#Totals],[拣缺笔数]]</f>
        <v>0.0128205128205128</v>
      </c>
      <c r="D118" s="8">
        <v>4.9</v>
      </c>
      <c r="E118" s="3">
        <f>表7_4[[#This Row],[损失金额]]/表7_4[[#Totals],[损失金额]]</f>
        <v>0.00766823161189359</v>
      </c>
    </row>
    <row r="119" spans="1:5">
      <c r="A119" s="6" t="s">
        <v>102</v>
      </c>
      <c r="B119" s="7">
        <v>1</v>
      </c>
      <c r="C119" s="3">
        <f>表7_4[[#This Row],[拣缺笔数]]/表7_4[[#Totals],[拣缺笔数]]</f>
        <v>0.0128205128205128</v>
      </c>
      <c r="D119" s="8">
        <v>4.8</v>
      </c>
      <c r="E119" s="3">
        <f>表7_4[[#This Row],[损失金额]]/表7_4[[#Totals],[损失金额]]</f>
        <v>0.00751173708920188</v>
      </c>
    </row>
    <row r="120" spans="1:5">
      <c r="A120" s="6" t="s">
        <v>109</v>
      </c>
      <c r="B120" s="7">
        <v>1</v>
      </c>
      <c r="C120" s="3">
        <f>表7_4[[#This Row],[拣缺笔数]]/表7_4[[#Totals],[拣缺笔数]]</f>
        <v>0.0128205128205128</v>
      </c>
      <c r="D120" s="8">
        <v>4.6</v>
      </c>
      <c r="E120" s="3">
        <f>表7_4[[#This Row],[损失金额]]/表7_4[[#Totals],[损失金额]]</f>
        <v>0.00719874804381847</v>
      </c>
    </row>
    <row r="121" spans="1:5">
      <c r="A121" s="9" t="s">
        <v>116</v>
      </c>
      <c r="B121" s="10">
        <v>1</v>
      </c>
      <c r="C121" s="3">
        <f>表7_4[[#This Row],[拣缺笔数]]/表7_4[[#Totals],[拣缺笔数]]</f>
        <v>0.0128205128205128</v>
      </c>
      <c r="D121" s="10">
        <v>4.5</v>
      </c>
      <c r="E121" s="3">
        <f>表7_4[[#This Row],[损失金额]]/表7_4[[#Totals],[损失金额]]</f>
        <v>0.00704225352112676</v>
      </c>
    </row>
    <row r="122" spans="1:5">
      <c r="A122" s="6" t="s">
        <v>57</v>
      </c>
      <c r="B122" s="7">
        <v>1</v>
      </c>
      <c r="C122" s="3">
        <f>表7_4[[#This Row],[拣缺笔数]]/表7_4[[#Totals],[拣缺笔数]]</f>
        <v>0.0128205128205128</v>
      </c>
      <c r="D122" s="8">
        <v>3.8</v>
      </c>
      <c r="E122" s="3">
        <f>表7_4[[#This Row],[损失金额]]/表7_4[[#Totals],[损失金额]]</f>
        <v>0.00594679186228482</v>
      </c>
    </row>
    <row r="123" spans="1:5">
      <c r="A123" s="6" t="s">
        <v>94</v>
      </c>
      <c r="B123" s="7">
        <v>1</v>
      </c>
      <c r="C123" s="3">
        <f>表7_4[[#This Row],[拣缺笔数]]/表7_4[[#Totals],[拣缺笔数]]</f>
        <v>0.0128205128205128</v>
      </c>
      <c r="D123" s="8">
        <v>3.3</v>
      </c>
      <c r="E123" s="3">
        <f>表7_4[[#This Row],[损失金额]]/表7_4[[#Totals],[损失金额]]</f>
        <v>0.00516431924882629</v>
      </c>
    </row>
    <row r="124" spans="1:5">
      <c r="A124" s="6" t="s">
        <v>14</v>
      </c>
      <c r="B124" s="7">
        <v>1</v>
      </c>
      <c r="C124" s="3">
        <f>表7_4[[#This Row],[拣缺笔数]]/表7_4[[#Totals],[拣缺笔数]]</f>
        <v>0.0128205128205128</v>
      </c>
      <c r="D124" s="8">
        <v>3.2</v>
      </c>
      <c r="E124" s="3">
        <f>表7_4[[#This Row],[损失金额]]/表7_4[[#Totals],[损失金额]]</f>
        <v>0.00500782472613459</v>
      </c>
    </row>
    <row r="125" spans="1:5">
      <c r="A125" s="6" t="s">
        <v>20</v>
      </c>
      <c r="B125" s="7">
        <v>1</v>
      </c>
      <c r="C125" s="3">
        <f>表7_4[[#This Row],[拣缺笔数]]/表7_4[[#Totals],[拣缺笔数]]</f>
        <v>0.0128205128205128</v>
      </c>
      <c r="D125" s="8">
        <v>3.2</v>
      </c>
      <c r="E125" s="3">
        <f>表7_4[[#This Row],[损失金额]]/表7_4[[#Totals],[损失金额]]</f>
        <v>0.00500782472613459</v>
      </c>
    </row>
    <row r="126" spans="1:5">
      <c r="A126" s="6" t="s">
        <v>101</v>
      </c>
      <c r="B126" s="7">
        <v>1</v>
      </c>
      <c r="C126" s="3">
        <f>表7_4[[#This Row],[拣缺笔数]]/表7_4[[#Totals],[拣缺笔数]]</f>
        <v>0.0128205128205128</v>
      </c>
      <c r="D126" s="8">
        <v>2.5</v>
      </c>
      <c r="E126" s="3">
        <f>表7_4[[#This Row],[损失金额]]/表7_4[[#Totals],[损失金额]]</f>
        <v>0.00391236306729265</v>
      </c>
    </row>
    <row r="127" spans="1:5">
      <c r="A127" s="6" t="s">
        <v>50</v>
      </c>
      <c r="B127" s="7">
        <v>1</v>
      </c>
      <c r="C127" s="3">
        <f>表7_4[[#This Row],[拣缺笔数]]/表7_4[[#Totals],[拣缺笔数]]</f>
        <v>0.0128205128205128</v>
      </c>
      <c r="D127" s="8">
        <v>2.4</v>
      </c>
      <c r="E127" s="3">
        <f>表7_4[[#This Row],[损失金额]]/表7_4[[#Totals],[损失金额]]</f>
        <v>0.00375586854460094</v>
      </c>
    </row>
    <row r="128" spans="1:5">
      <c r="A128" s="6" t="s">
        <v>107</v>
      </c>
      <c r="B128" s="7">
        <v>1</v>
      </c>
      <c r="C128" s="3">
        <f>表7_4[[#This Row],[拣缺笔数]]/表7_4[[#Totals],[拣缺笔数]]</f>
        <v>0.0128205128205128</v>
      </c>
      <c r="D128" s="8">
        <v>1.8</v>
      </c>
      <c r="E128" s="3">
        <f>表7_4[[#This Row],[损失金额]]/表7_4[[#Totals],[损失金额]]</f>
        <v>0.0028169014084507</v>
      </c>
    </row>
    <row r="129" spans="1:5">
      <c r="A129" s="1" t="s">
        <v>68</v>
      </c>
      <c r="B129" s="2">
        <f>SUBTOTAL(109,表7_4[拣缺笔数])</f>
        <v>78</v>
      </c>
      <c r="C129" s="3">
        <f>SUBTOTAL(109,表7_4[分类占比])</f>
        <v>0.999999999999999</v>
      </c>
      <c r="D129" s="11">
        <f>SUBTOTAL(109,表7_4[损失金额])</f>
        <v>639</v>
      </c>
      <c r="E129" s="3">
        <f>SUBTOTAL(101,表7_4[损失金额比])</f>
        <v>0.0161290322580645</v>
      </c>
    </row>
  </sheetData>
  <mergeCells count="6">
    <mergeCell ref="G1:H1"/>
    <mergeCell ref="G2:G15"/>
    <mergeCell ref="G17:G24"/>
    <mergeCell ref="G25:G27"/>
    <mergeCell ref="G28:G30"/>
    <mergeCell ref="G31:G33"/>
  </mergeCells>
  <conditionalFormatting sqref="H5:H6">
    <cfRule type="duplicateValues" dxfId="0" priority="240"/>
    <cfRule type="duplicateValues" dxfId="0" priority="239"/>
    <cfRule type="duplicateValues" dxfId="0" priority="238"/>
  </conditionalFormatting>
  <conditionalFormatting sqref="H7:H8">
    <cfRule type="duplicateValues" dxfId="0" priority="234"/>
    <cfRule type="duplicateValues" dxfId="0" priority="233"/>
    <cfRule type="duplicateValues" dxfId="0" priority="232"/>
  </conditionalFormatting>
  <conditionalFormatting sqref="H9:H11">
    <cfRule type="duplicateValues" dxfId="0" priority="135"/>
    <cfRule type="duplicateValues" dxfId="0" priority="134"/>
    <cfRule type="duplicateValues" dxfId="0" priority="133"/>
  </conditionalFormatting>
  <conditionalFormatting sqref="G2:H2 H3:H4">
    <cfRule type="duplicateValues" dxfId="0" priority="246"/>
    <cfRule type="duplicateValues" dxfId="0" priority="245"/>
    <cfRule type="duplicateValues" dxfId="0" priority="244"/>
  </conditionalFormatting>
  <pageMargins left="0.699305555555556" right="0.699305555555556" top="0.75" bottom="0.75" header="0.3" footer="0.3"/>
  <pageSetup paperSize="9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门店</vt:lpstr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WM</cp:lastModifiedBy>
  <dcterms:created xsi:type="dcterms:W3CDTF">2006-09-16T08:00:00Z</dcterms:created>
  <dcterms:modified xsi:type="dcterms:W3CDTF">2022-03-02T11:38:38Z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D49271F0D4934CF1B6B739BB1A7ADC73</vt:lpwstr>
  </property>
  <property fmtid="{D5CDD505-2E9C-101B-9397-08002B2CF9AE}" pid="3" name="KSOProductBuildVer">
    <vt:lpwstr>2052-4.0.0.6524</vt:lpwstr>
  </property>
</Properties>
</file>