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40" tabRatio="500" activeTab="6"/>
  </bookViews>
  <sheets>
    <sheet name="标准数值" sheetId="4" r:id="rId1"/>
    <sheet name="奖励配置规划" sheetId="6" r:id="rId2"/>
    <sheet name="思考" sheetId="2" r:id="rId3"/>
    <sheet name="资源" sheetId="7" r:id="rId4"/>
    <sheet name="属性增长值" sheetId="3" r:id="rId5"/>
    <sheet name="资源价值" sheetId="15" r:id="rId6"/>
    <sheet name="资源价值2" sheetId="23" r:id="rId7"/>
    <sheet name="金币需求" sheetId="5" r:id="rId8"/>
    <sheet name="装备进阶材料" sheetId="16" r:id="rId9"/>
    <sheet name="历练的需求" sheetId="11" r:id="rId10"/>
    <sheet name="强化石的需求" sheetId="14" r:id="rId11"/>
    <sheet name="水晶的需求" sheetId="12" r:id="rId12"/>
    <sheet name="阵型" sheetId="25" r:id="rId13"/>
    <sheet name="角色升星材料的需求" sheetId="13" r:id="rId14"/>
    <sheet name="角色强化" sheetId="17" r:id="rId15"/>
    <sheet name="珠宝" sheetId="18" r:id="rId16"/>
    <sheet name="坐骑" sheetId="22" r:id="rId17"/>
    <sheet name="宝石估算" sheetId="24" r:id="rId18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9" i="5" l="1"/>
  <c r="BN12" i="5"/>
  <c r="BN13" i="5"/>
  <c r="BN14" i="5"/>
  <c r="BN15" i="5"/>
  <c r="BN16" i="5"/>
  <c r="BN17" i="5"/>
  <c r="BN18" i="5"/>
  <c r="BN19" i="5"/>
  <c r="BN11" i="5"/>
  <c r="BM12" i="5"/>
  <c r="BM13" i="5"/>
  <c r="BM14" i="5"/>
  <c r="BM15" i="5"/>
  <c r="BM16" i="5"/>
  <c r="BM17" i="5"/>
  <c r="BM18" i="5"/>
  <c r="BM19" i="5"/>
  <c r="BM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F37" i="23"/>
  <c r="F38" i="23"/>
  <c r="E37" i="23"/>
  <c r="E38" i="23"/>
  <c r="D38" i="23"/>
  <c r="D37" i="23"/>
  <c r="N8" i="17"/>
  <c r="O8" i="17"/>
  <c r="Q8" i="17"/>
  <c r="N9" i="17"/>
  <c r="O9" i="17"/>
  <c r="Q9" i="17"/>
  <c r="N10" i="17"/>
  <c r="O10" i="17"/>
  <c r="Q10" i="17"/>
  <c r="N11" i="17"/>
  <c r="O11" i="17"/>
  <c r="Q11" i="17"/>
  <c r="N12" i="17"/>
  <c r="O12" i="17"/>
  <c r="Q12" i="17"/>
  <c r="N13" i="17"/>
  <c r="O13" i="17"/>
  <c r="Q13" i="17"/>
  <c r="N14" i="17"/>
  <c r="O14" i="17"/>
  <c r="Q14" i="17"/>
  <c r="N15" i="17"/>
  <c r="O15" i="17"/>
  <c r="Q15" i="17"/>
  <c r="N7" i="17"/>
  <c r="O7" i="17"/>
  <c r="Q7" i="17"/>
  <c r="R41" i="5"/>
  <c r="I41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D8" i="23"/>
  <c r="F10" i="23"/>
  <c r="S10" i="23"/>
  <c r="H11" i="23"/>
  <c r="D11" i="23"/>
  <c r="F11" i="23"/>
  <c r="S11" i="23"/>
  <c r="H12" i="23"/>
  <c r="D12" i="23"/>
  <c r="F12" i="23"/>
  <c r="S12" i="23"/>
  <c r="H13" i="23"/>
  <c r="D13" i="23"/>
  <c r="F13" i="23"/>
  <c r="S13" i="23"/>
  <c r="H14" i="23"/>
  <c r="J17" i="16"/>
  <c r="J16" i="16"/>
  <c r="K17" i="16"/>
  <c r="T17" i="16"/>
  <c r="U17" i="16"/>
  <c r="C18" i="16"/>
  <c r="D14" i="23"/>
  <c r="F14" i="23"/>
  <c r="S14" i="23"/>
  <c r="H15" i="23"/>
  <c r="J18" i="16"/>
  <c r="K18" i="16"/>
  <c r="T18" i="16"/>
  <c r="U18" i="16"/>
  <c r="C19" i="16"/>
  <c r="D15" i="23"/>
  <c r="F15" i="23"/>
  <c r="S15" i="23"/>
  <c r="J19" i="16"/>
  <c r="K19" i="16"/>
  <c r="T19" i="16"/>
  <c r="U19" i="16"/>
  <c r="C20" i="16"/>
  <c r="D16" i="23"/>
  <c r="F16" i="23"/>
  <c r="S16" i="23"/>
  <c r="J20" i="16"/>
  <c r="K20" i="16"/>
  <c r="T20" i="16"/>
  <c r="U20" i="16"/>
  <c r="C21" i="16"/>
  <c r="D17" i="23"/>
  <c r="F17" i="23"/>
  <c r="S17" i="23"/>
  <c r="J21" i="16"/>
  <c r="K21" i="16"/>
  <c r="T21" i="16"/>
  <c r="U21" i="16"/>
  <c r="C22" i="16"/>
  <c r="D18" i="23"/>
  <c r="F18" i="23"/>
  <c r="S18" i="23"/>
  <c r="J22" i="16"/>
  <c r="K22" i="16"/>
  <c r="T22" i="16"/>
  <c r="U22" i="16"/>
  <c r="C23" i="16"/>
  <c r="D19" i="23"/>
  <c r="F19" i="23"/>
  <c r="S19" i="23"/>
  <c r="J23" i="16"/>
  <c r="K23" i="16"/>
  <c r="T23" i="16"/>
  <c r="U23" i="16"/>
  <c r="C24" i="16"/>
  <c r="D20" i="23"/>
  <c r="F20" i="23"/>
  <c r="S20" i="23"/>
  <c r="J24" i="16"/>
  <c r="K24" i="16"/>
  <c r="T24" i="16"/>
  <c r="U24" i="16"/>
  <c r="C25" i="16"/>
  <c r="D21" i="23"/>
  <c r="F21" i="23"/>
  <c r="S21" i="23"/>
  <c r="H22" i="23"/>
  <c r="J16" i="13"/>
  <c r="K16" i="13"/>
  <c r="T16" i="13"/>
  <c r="U16" i="13"/>
  <c r="C18" i="13"/>
  <c r="D22" i="23"/>
  <c r="F22" i="23"/>
  <c r="S22" i="23"/>
  <c r="J17" i="13"/>
  <c r="K17" i="13"/>
  <c r="T17" i="13"/>
  <c r="U17" i="13"/>
  <c r="C19" i="13"/>
  <c r="D23" i="23"/>
  <c r="F23" i="23"/>
  <c r="S23" i="23"/>
  <c r="J18" i="13"/>
  <c r="K18" i="13"/>
  <c r="T18" i="13"/>
  <c r="U18" i="13"/>
  <c r="C20" i="13"/>
  <c r="D24" i="23"/>
  <c r="F24" i="23"/>
  <c r="S24" i="23"/>
  <c r="J19" i="13"/>
  <c r="K19" i="13"/>
  <c r="T19" i="13"/>
  <c r="U19" i="13"/>
  <c r="C21" i="13"/>
  <c r="D25" i="23"/>
  <c r="F25" i="23"/>
  <c r="S25" i="23"/>
  <c r="J20" i="13"/>
  <c r="K20" i="13"/>
  <c r="T20" i="13"/>
  <c r="U20" i="13"/>
  <c r="C22" i="1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R51" i="5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I11" i="23"/>
  <c r="T11" i="23"/>
  <c r="I12" i="23"/>
  <c r="T12" i="23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R61" i="5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J11" i="23"/>
  <c r="U11" i="23"/>
  <c r="J12" i="23"/>
  <c r="U12" i="23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R71" i="5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K11" i="23"/>
  <c r="V11" i="23"/>
  <c r="K12" i="23"/>
  <c r="V12" i="23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R81" i="5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L11" i="23"/>
  <c r="W11" i="23"/>
  <c r="L12" i="23"/>
  <c r="W12" i="23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R91" i="5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M11" i="23"/>
  <c r="X11" i="23"/>
  <c r="M12" i="23"/>
  <c r="X12" i="23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R101" i="5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11" i="23"/>
  <c r="Y11" i="23"/>
  <c r="N12" i="23"/>
  <c r="Y12" i="23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R111" i="5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O11" i="23"/>
  <c r="Z11" i="23"/>
  <c r="O12" i="23"/>
  <c r="Z12" i="23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R31" i="5"/>
  <c r="I31" i="5"/>
  <c r="J31" i="5"/>
  <c r="G7" i="23"/>
  <c r="R7" i="23"/>
  <c r="G10" i="23"/>
  <c r="R10" i="23"/>
  <c r="G11" i="23"/>
  <c r="R11" i="23"/>
  <c r="G12" i="23"/>
  <c r="R12" i="23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D19" i="13"/>
  <c r="D20" i="13"/>
  <c r="D21" i="13"/>
  <c r="D22" i="13"/>
  <c r="D18" i="13"/>
  <c r="D19" i="16"/>
  <c r="D20" i="16"/>
  <c r="D21" i="16"/>
  <c r="D22" i="16"/>
  <c r="D23" i="16"/>
  <c r="D24" i="16"/>
  <c r="D25" i="16"/>
  <c r="D18" i="16"/>
  <c r="E21" i="23"/>
  <c r="M24" i="16"/>
  <c r="N24" i="16"/>
  <c r="P24" i="16"/>
  <c r="Q24" i="16"/>
  <c r="R24" i="16"/>
  <c r="S24" i="16"/>
  <c r="L13" i="14"/>
  <c r="M13" i="14"/>
  <c r="L14" i="14"/>
  <c r="M14" i="14"/>
  <c r="L15" i="14"/>
  <c r="M15" i="14"/>
  <c r="L16" i="14"/>
  <c r="M16" i="14"/>
  <c r="L17" i="14"/>
  <c r="M17" i="14"/>
  <c r="L18" i="14"/>
  <c r="M18" i="14"/>
  <c r="L19" i="14"/>
  <c r="M19" i="14"/>
  <c r="L20" i="14"/>
  <c r="M20" i="14"/>
  <c r="L21" i="14"/>
  <c r="M21" i="14"/>
  <c r="K14" i="14"/>
  <c r="K15" i="14"/>
  <c r="K16" i="14"/>
  <c r="K17" i="14"/>
  <c r="K18" i="14"/>
  <c r="K19" i="14"/>
  <c r="K20" i="14"/>
  <c r="K21" i="14"/>
  <c r="K13" i="14"/>
  <c r="R13" i="14"/>
  <c r="S13" i="14"/>
  <c r="T13" i="14"/>
  <c r="V13" i="14"/>
  <c r="Z13" i="14"/>
  <c r="W13" i="14"/>
  <c r="AE13" i="14"/>
  <c r="AF13" i="14"/>
  <c r="N13" i="14"/>
  <c r="R14" i="14"/>
  <c r="S14" i="14"/>
  <c r="T14" i="14"/>
  <c r="V14" i="14"/>
  <c r="Z14" i="14"/>
  <c r="W14" i="14"/>
  <c r="AE14" i="14"/>
  <c r="AF14" i="14"/>
  <c r="N14" i="14"/>
  <c r="R15" i="14"/>
  <c r="S15" i="14"/>
  <c r="T15" i="14"/>
  <c r="V15" i="14"/>
  <c r="Z15" i="14"/>
  <c r="W15" i="14"/>
  <c r="AE15" i="14"/>
  <c r="AF15" i="14"/>
  <c r="N15" i="14"/>
  <c r="N16" i="14"/>
  <c r="N17" i="14"/>
  <c r="N18" i="14"/>
  <c r="N19" i="14"/>
  <c r="N20" i="14"/>
  <c r="N21" i="14"/>
  <c r="P13" i="14"/>
  <c r="P14" i="14"/>
  <c r="P15" i="14"/>
  <c r="P16" i="14"/>
  <c r="P17" i="14"/>
  <c r="P18" i="14"/>
  <c r="R19" i="14"/>
  <c r="S19" i="14"/>
  <c r="R18" i="14"/>
  <c r="S18" i="14"/>
  <c r="T19" i="14"/>
  <c r="V19" i="14"/>
  <c r="Z19" i="14"/>
  <c r="W19" i="14"/>
  <c r="AE19" i="14"/>
  <c r="AF19" i="14"/>
  <c r="P19" i="14"/>
  <c r="R20" i="14"/>
  <c r="S20" i="14"/>
  <c r="T20" i="14"/>
  <c r="V20" i="14"/>
  <c r="Z20" i="14"/>
  <c r="W20" i="14"/>
  <c r="AE20" i="14"/>
  <c r="AF20" i="14"/>
  <c r="P20" i="14"/>
  <c r="R21" i="14"/>
  <c r="S21" i="14"/>
  <c r="T21" i="14"/>
  <c r="V21" i="14"/>
  <c r="Z21" i="14"/>
  <c r="W21" i="14"/>
  <c r="AE21" i="14"/>
  <c r="AF21" i="14"/>
  <c r="P21" i="14"/>
  <c r="O13" i="14"/>
  <c r="O14" i="14"/>
  <c r="O15" i="14"/>
  <c r="R16" i="14"/>
  <c r="S16" i="14"/>
  <c r="T16" i="14"/>
  <c r="V16" i="14"/>
  <c r="Z16" i="14"/>
  <c r="W16" i="14"/>
  <c r="AE16" i="14"/>
  <c r="AF16" i="14"/>
  <c r="O16" i="14"/>
  <c r="R17" i="14"/>
  <c r="S17" i="14"/>
  <c r="T17" i="14"/>
  <c r="V17" i="14"/>
  <c r="Z17" i="14"/>
  <c r="W17" i="14"/>
  <c r="AE17" i="14"/>
  <c r="AF17" i="14"/>
  <c r="O17" i="14"/>
  <c r="T18" i="14"/>
  <c r="V18" i="14"/>
  <c r="Z18" i="14"/>
  <c r="W18" i="14"/>
  <c r="AE18" i="14"/>
  <c r="AF18" i="14"/>
  <c r="O18" i="14"/>
  <c r="O19" i="14"/>
  <c r="O20" i="14"/>
  <c r="O21" i="14"/>
  <c r="Y10" i="14"/>
  <c r="D3" i="14"/>
  <c r="E3" i="14"/>
  <c r="D4" i="14"/>
  <c r="E4" i="14"/>
  <c r="D2" i="14"/>
  <c r="E2" i="14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S23" i="16"/>
  <c r="E20" i="23"/>
  <c r="C2" i="14"/>
  <c r="C3" i="14"/>
  <c r="C4" i="14"/>
  <c r="E11" i="23"/>
  <c r="E12" i="23"/>
  <c r="E13" i="23"/>
  <c r="E10" i="23"/>
  <c r="I7" i="11"/>
  <c r="E9" i="23"/>
  <c r="S9" i="5"/>
  <c r="F8" i="15"/>
  <c r="E11" i="15"/>
  <c r="E12" i="15"/>
  <c r="F11" i="15"/>
  <c r="F12" i="15"/>
  <c r="G11" i="15"/>
  <c r="G12" i="15"/>
  <c r="H9" i="15"/>
  <c r="H11" i="15"/>
  <c r="H12" i="15"/>
  <c r="I9" i="15"/>
  <c r="I11" i="15"/>
  <c r="I12" i="15"/>
  <c r="J9" i="15"/>
  <c r="J11" i="15"/>
  <c r="J12" i="15"/>
  <c r="K9" i="15"/>
  <c r="K11" i="15"/>
  <c r="K12" i="15"/>
  <c r="L9" i="15"/>
  <c r="L11" i="15"/>
  <c r="L12" i="15"/>
  <c r="M9" i="15"/>
  <c r="M11" i="15"/>
  <c r="M12" i="15"/>
  <c r="N9" i="15"/>
  <c r="N11" i="15"/>
  <c r="N12" i="15"/>
  <c r="O9" i="15"/>
  <c r="O11" i="15"/>
  <c r="O12" i="15"/>
  <c r="P9" i="15"/>
  <c r="P11" i="15"/>
  <c r="P12" i="15"/>
  <c r="Q9" i="15"/>
  <c r="Q11" i="15"/>
  <c r="Q12" i="15"/>
  <c r="R9" i="15"/>
  <c r="R11" i="15"/>
  <c r="R12" i="15"/>
  <c r="S9" i="15"/>
  <c r="S11" i="15"/>
  <c r="S12" i="15"/>
  <c r="T9" i="15"/>
  <c r="T11" i="15"/>
  <c r="T12" i="15"/>
  <c r="U9" i="15"/>
  <c r="U11" i="15"/>
  <c r="U12" i="15"/>
  <c r="V9" i="15"/>
  <c r="V11" i="15"/>
  <c r="V12" i="15"/>
  <c r="AH9" i="15"/>
  <c r="AG9" i="15"/>
  <c r="AF9" i="15"/>
  <c r="O56" i="22"/>
  <c r="AF11" i="15"/>
  <c r="AF12" i="15"/>
  <c r="AG11" i="15"/>
  <c r="AG12" i="15"/>
  <c r="AH11" i="15"/>
  <c r="AH12" i="15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X9" i="15"/>
  <c r="X11" i="15"/>
  <c r="X12" i="15"/>
  <c r="Y9" i="15"/>
  <c r="Y11" i="15"/>
  <c r="Y12" i="15"/>
  <c r="Z9" i="15"/>
  <c r="Z11" i="15"/>
  <c r="Z12" i="15"/>
  <c r="AA9" i="15"/>
  <c r="AA11" i="15"/>
  <c r="AA12" i="15"/>
  <c r="AB9" i="15"/>
  <c r="AB11" i="15"/>
  <c r="AB12" i="15"/>
  <c r="AC9" i="15"/>
  <c r="AC11" i="15"/>
  <c r="AC12" i="15"/>
  <c r="AD9" i="15"/>
  <c r="AD11" i="15"/>
  <c r="AD12" i="15"/>
  <c r="AE9" i="15"/>
  <c r="AE11" i="15"/>
  <c r="AE12" i="15"/>
  <c r="W9" i="15"/>
  <c r="W11" i="15"/>
  <c r="W12" i="15"/>
  <c r="I17" i="13"/>
  <c r="I18" i="13"/>
  <c r="I19" i="13"/>
  <c r="I20" i="13"/>
  <c r="I16" i="13"/>
  <c r="S16" i="13"/>
  <c r="M16" i="13"/>
  <c r="N16" i="13"/>
  <c r="Q16" i="13"/>
  <c r="R16" i="13"/>
  <c r="P16" i="13"/>
  <c r="M20" i="13"/>
  <c r="S20" i="13"/>
  <c r="P20" i="13"/>
  <c r="M19" i="13"/>
  <c r="N20" i="13"/>
  <c r="Q20" i="13"/>
  <c r="R20" i="13"/>
  <c r="S19" i="13"/>
  <c r="P19" i="13"/>
  <c r="M18" i="13"/>
  <c r="N19" i="13"/>
  <c r="Q19" i="13"/>
  <c r="R19" i="13"/>
  <c r="S18" i="13"/>
  <c r="P18" i="13"/>
  <c r="M17" i="13"/>
  <c r="N18" i="13"/>
  <c r="Q18" i="13"/>
  <c r="R18" i="13"/>
  <c r="S17" i="13"/>
  <c r="P17" i="13"/>
  <c r="N17" i="13"/>
  <c r="Q17" i="13"/>
  <c r="R17" i="13"/>
  <c r="S18" i="16"/>
  <c r="S19" i="16"/>
  <c r="S20" i="16"/>
  <c r="S21" i="16"/>
  <c r="S22" i="16"/>
  <c r="S17" i="16"/>
  <c r="M18" i="16"/>
  <c r="M17" i="16"/>
  <c r="N18" i="16"/>
  <c r="Q18" i="16"/>
  <c r="R18" i="16"/>
  <c r="M19" i="16"/>
  <c r="N19" i="16"/>
  <c r="Q19" i="16"/>
  <c r="R19" i="16"/>
  <c r="M20" i="16"/>
  <c r="N20" i="16"/>
  <c r="Q20" i="16"/>
  <c r="R20" i="16"/>
  <c r="M21" i="16"/>
  <c r="N21" i="16"/>
  <c r="Q21" i="16"/>
  <c r="R21" i="16"/>
  <c r="P22" i="16"/>
  <c r="M22" i="16"/>
  <c r="N22" i="16"/>
  <c r="Q22" i="16"/>
  <c r="R22" i="16"/>
  <c r="M23" i="16"/>
  <c r="N23" i="16"/>
  <c r="P23" i="16"/>
  <c r="Q23" i="16"/>
  <c r="R23" i="16"/>
  <c r="N17" i="16"/>
  <c r="Q17" i="16"/>
  <c r="R17" i="16"/>
  <c r="P18" i="16"/>
  <c r="P19" i="16"/>
  <c r="P20" i="16"/>
  <c r="P21" i="16"/>
  <c r="P17" i="16"/>
  <c r="K16" i="16"/>
  <c r="B4" i="4"/>
  <c r="B5" i="4"/>
  <c r="B6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Q7" i="14"/>
  <c r="AA14" i="14"/>
  <c r="AL13" i="5"/>
  <c r="AB14" i="14"/>
  <c r="AC14" i="14"/>
  <c r="AA13" i="14"/>
  <c r="AL12" i="5"/>
  <c r="AB13" i="14"/>
  <c r="AC13" i="14"/>
  <c r="AD14" i="14"/>
  <c r="AG14" i="14"/>
  <c r="AA15" i="14"/>
  <c r="AL14" i="5"/>
  <c r="AB15" i="14"/>
  <c r="AC15" i="14"/>
  <c r="AD15" i="14"/>
  <c r="AG15" i="14"/>
  <c r="AA16" i="14"/>
  <c r="AL15" i="5"/>
  <c r="AB16" i="14"/>
  <c r="AC16" i="14"/>
  <c r="AD16" i="14"/>
  <c r="AG16" i="14"/>
  <c r="AA17" i="14"/>
  <c r="AL16" i="5"/>
  <c r="AB17" i="14"/>
  <c r="AC17" i="14"/>
  <c r="AD17" i="14"/>
  <c r="AG17" i="14"/>
  <c r="AA18" i="14"/>
  <c r="AL17" i="5"/>
  <c r="AB18" i="14"/>
  <c r="AC18" i="14"/>
  <c r="AD18" i="14"/>
  <c r="AG18" i="14"/>
  <c r="AA19" i="14"/>
  <c r="AL18" i="5"/>
  <c r="AB19" i="14"/>
  <c r="AC19" i="14"/>
  <c r="AD19" i="14"/>
  <c r="AG19" i="14"/>
  <c r="AA20" i="14"/>
  <c r="AL19" i="5"/>
  <c r="AB20" i="14"/>
  <c r="AC20" i="14"/>
  <c r="AD20" i="14"/>
  <c r="AG20" i="14"/>
  <c r="AA21" i="14"/>
  <c r="AL20" i="5"/>
  <c r="AB21" i="14"/>
  <c r="AC21" i="14"/>
  <c r="AD21" i="14"/>
  <c r="AG21" i="14"/>
  <c r="AD13" i="14"/>
  <c r="AG13" i="14"/>
  <c r="C16" i="5"/>
  <c r="C15" i="5"/>
  <c r="AW9" i="5"/>
  <c r="C14" i="5"/>
  <c r="AC9" i="5"/>
  <c r="R12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Y13" i="14"/>
  <c r="Y14" i="14"/>
  <c r="Y15" i="14"/>
  <c r="Y16" i="14"/>
  <c r="Y17" i="14"/>
  <c r="Y18" i="14"/>
  <c r="Y19" i="14"/>
  <c r="Y20" i="14"/>
  <c r="Y21" i="14"/>
  <c r="AQ27" i="14"/>
  <c r="AQ37" i="14"/>
  <c r="AQ47" i="14"/>
  <c r="AQ57" i="14"/>
  <c r="AQ67" i="14"/>
  <c r="AQ77" i="14"/>
  <c r="AQ87" i="14"/>
  <c r="AQ97" i="14"/>
  <c r="AQ107" i="14"/>
  <c r="AQ106" i="14"/>
  <c r="AQ105" i="14"/>
  <c r="AQ104" i="14"/>
  <c r="AQ103" i="14"/>
  <c r="AQ102" i="14"/>
  <c r="AQ101" i="14"/>
  <c r="AQ100" i="14"/>
  <c r="AQ99" i="14"/>
  <c r="AQ98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6" i="14"/>
  <c r="AQ75" i="14"/>
  <c r="AQ74" i="14"/>
  <c r="AQ73" i="14"/>
  <c r="AQ72" i="14"/>
  <c r="AQ71" i="14"/>
  <c r="AQ70" i="14"/>
  <c r="AQ69" i="14"/>
  <c r="AQ68" i="14"/>
  <c r="AQ66" i="14"/>
  <c r="AQ65" i="14"/>
  <c r="AQ64" i="14"/>
  <c r="AQ63" i="14"/>
  <c r="AQ62" i="14"/>
  <c r="AQ61" i="14"/>
  <c r="AQ60" i="14"/>
  <c r="AQ59" i="14"/>
  <c r="AQ58" i="14"/>
  <c r="AQ56" i="14"/>
  <c r="AQ55" i="14"/>
  <c r="AQ54" i="14"/>
  <c r="AQ53" i="14"/>
  <c r="AQ52" i="14"/>
  <c r="AQ51" i="14"/>
  <c r="AQ50" i="14"/>
  <c r="AQ49" i="14"/>
  <c r="AQ48" i="14"/>
  <c r="AQ46" i="14"/>
  <c r="AQ45" i="14"/>
  <c r="AQ44" i="14"/>
  <c r="AQ43" i="14"/>
  <c r="AQ42" i="14"/>
  <c r="AQ41" i="14"/>
  <c r="AQ40" i="14"/>
  <c r="AQ39" i="14"/>
  <c r="AQ38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G8" i="15"/>
  <c r="K11" i="11"/>
  <c r="BE9" i="5"/>
  <c r="AM9" i="5"/>
  <c r="AM13" i="5"/>
  <c r="AM12" i="5"/>
  <c r="AN13" i="5"/>
  <c r="AO13" i="5"/>
  <c r="AM14" i="5"/>
  <c r="AN14" i="5"/>
  <c r="AO14" i="5"/>
  <c r="AM15" i="5"/>
  <c r="AN15" i="5"/>
  <c r="AO15" i="5"/>
  <c r="AM16" i="5"/>
  <c r="AN16" i="5"/>
  <c r="AO16" i="5"/>
  <c r="AM17" i="5"/>
  <c r="AN17" i="5"/>
  <c r="AO17" i="5"/>
  <c r="AM18" i="5"/>
  <c r="AN18" i="5"/>
  <c r="AO18" i="5"/>
  <c r="AM19" i="5"/>
  <c r="AN19" i="5"/>
  <c r="AO19" i="5"/>
  <c r="AM20" i="5"/>
  <c r="AN20" i="5"/>
  <c r="AO20" i="5"/>
  <c r="AN12" i="5"/>
  <c r="AO12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D18" i="6"/>
  <c r="D19" i="6"/>
  <c r="D20" i="6"/>
  <c r="D21" i="6"/>
  <c r="D22" i="6"/>
  <c r="D23" i="6"/>
  <c r="E20" i="6"/>
  <c r="E21" i="6"/>
  <c r="E22" i="6"/>
  <c r="E23" i="6"/>
  <c r="G16" i="6"/>
  <c r="G17" i="6"/>
  <c r="G18" i="6"/>
  <c r="G19" i="6"/>
  <c r="G20" i="6"/>
  <c r="G21" i="6"/>
  <c r="G22" i="6"/>
  <c r="G23" i="6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<sst xmlns="http://schemas.openxmlformats.org/spreadsheetml/2006/main" count="2621" uniqueCount="267">
  <si>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</si>
  <si>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</si>
  <si>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</si>
  <si>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</si>
  <si>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</si>
  <si>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</si>
  <si>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</si>
  <si>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</si>
  <si>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</si>
  <si>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</si>
  <si>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</si>
  <si>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</si>
  <si>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</si>
  <si>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</si>
  <si>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</si>
  <si>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</si>
  <si>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</si>
  <si>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</si>
  <si>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</si>
  <si>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</si>
  <si>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</si>
  <si>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</si>
  <si>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</si>
  <si>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</si>
  <si>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</si>
  <si>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</si>
  <si>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</si>
  <si>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</si>
  <si>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</si>
  <si>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</si>
  <si>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</si>
  <si>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</si>
  <si>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</si>
  <si>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</si>
  <si>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</si>
  <si>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</si>
  <si>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</si>
  <si>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</si>
  <si>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</si>
  <si>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</si>
  <si>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</si>
  <si>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</si>
  <si>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</si>
  <si>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</si>
  <si>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</si>
  <si>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</si>
  <si>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</si>
  <si>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</si>
  <si>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</si>
  <si>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</si>
  <si>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</si>
  <si>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</si>
  <si>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</si>
  <si>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</si>
  <si>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</si>
  <si>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</si>
  <si>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</si>
  <si>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</si>
  <si>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</si>
  <si>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</si>
  <si>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</si>
  <si>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</si>
  <si>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</si>
  <si>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</si>
  <si>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</si>
  <si>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</si>
  <si>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</si>
  <si>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</si>
  <si>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</si>
  <si>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</si>
  <si>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</si>
  <si>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</si>
  <si>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</si>
  <si>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</si>
  <si>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</si>
  <si>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</si>
  <si>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</si>
  <si>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</si>
  <si>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</si>
  <si>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</si>
  <si>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</si>
  <si>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</si>
  <si>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</si>
  <si>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</si>
  <si>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</si>
  <si>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</si>
  <si>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</si>
  <si>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</si>
  <si>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</si>
  <si>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</si>
  <si>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</si>
  <si>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</si>
  <si>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</si>
  <si>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</si>
  <si>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</si>
  <si>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</si>
  <si>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</si>
  <si>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</si>
  <si>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</si>
  <si>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</si>
  <si>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猎命</t>
    <rPh sb="0" eb="1">
      <t>lie'ming</t>
    </rPh>
    <phoneticPr fontId="1" type="noConversion"/>
  </si>
  <si>
    <t>当前有个问题</t>
    <rPh sb="0" eb="1">
      <t>dang'q</t>
    </rPh>
    <rPh sb="2" eb="3">
      <t>you</t>
    </rPh>
    <rPh sb="3" eb="4">
      <t>ge</t>
    </rPh>
    <rPh sb="4" eb="5">
      <t>wen't</t>
    </rPh>
    <phoneticPr fontId="1" type="noConversion"/>
  </si>
  <si>
    <t>各个资源怎么产出</t>
    <rPh sb="0" eb="1">
      <t>ge'ge</t>
    </rPh>
    <rPh sb="2" eb="3">
      <t>zi'yuan</t>
    </rPh>
    <rPh sb="4" eb="5">
      <t>z'm</t>
    </rPh>
    <rPh sb="6" eb="7">
      <t>chan'c</t>
    </rPh>
    <phoneticPr fontId="1" type="noConversion"/>
  </si>
  <si>
    <t>个别系统除了需要材料外，还需要部分金币</t>
    <rPh sb="0" eb="1">
      <t>ge'b</t>
    </rPh>
    <rPh sb="2" eb="3">
      <t>xi'tong</t>
    </rPh>
    <rPh sb="4" eb="5">
      <t>chu</t>
    </rPh>
    <rPh sb="5" eb="6">
      <t>l</t>
    </rPh>
    <rPh sb="6" eb="7">
      <t>xu'yao</t>
    </rPh>
    <rPh sb="8" eb="9">
      <t>cai'l</t>
    </rPh>
    <rPh sb="10" eb="11">
      <t>wai</t>
    </rPh>
    <rPh sb="12" eb="13">
      <t>hai</t>
    </rPh>
    <rPh sb="13" eb="14">
      <t>xu'yao</t>
    </rPh>
    <rPh sb="15" eb="16">
      <t>bu'fen</t>
    </rPh>
    <rPh sb="17" eb="18">
      <t>jin'b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</si>
  <si>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</si>
  <si>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</si>
  <si>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</si>
  <si>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</si>
  <si>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</si>
  <si>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</si>
  <si>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</si>
  <si>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</si>
  <si>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</si>
  <si>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</si>
  <si>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</si>
  <si>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</si>
  <si>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</si>
  <si>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</si>
  <si>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</si>
  <si>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</si>
  <si>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</si>
  <si>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</si>
  <si>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</si>
  <si>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</si>
  <si>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</si>
  <si>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</si>
  <si>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</si>
  <si>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</si>
  <si>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</si>
  <si>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</si>
  <si>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</si>
  <si>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</si>
  <si>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</si>
  <si>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</si>
  <si>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</si>
  <si>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需求强化石种类</t>
    <rPh sb="0" eb="1">
      <t>xu'q</t>
    </rPh>
    <rPh sb="2" eb="3">
      <t>qiang'h</t>
    </rPh>
    <rPh sb="4" eb="5">
      <t>shi</t>
    </rPh>
    <rPh sb="5" eb="6">
      <t>zhong'lei</t>
    </rPh>
    <phoneticPr fontId="1" type="noConversion"/>
  </si>
  <si>
    <t>天数差</t>
    <rPh sb="0" eb="1">
      <t>tian's</t>
    </rPh>
    <rPh sb="2" eb="3">
      <t>cha</t>
    </rPh>
    <phoneticPr fontId="1" type="noConversion"/>
  </si>
  <si>
    <t>预计角色数</t>
    <rPh sb="0" eb="1">
      <t>yu'j</t>
    </rPh>
    <rPh sb="2" eb="3">
      <t>jiao's</t>
    </rPh>
    <rPh sb="4" eb="5">
      <t>shu</t>
    </rPh>
    <phoneticPr fontId="1" type="noConversion"/>
  </si>
  <si>
    <t>每个角色装备数</t>
    <rPh sb="0" eb="1">
      <t>mei'g</t>
    </rPh>
    <rPh sb="2" eb="3">
      <t>jiao's</t>
    </rPh>
    <rPh sb="4" eb="5">
      <t>zhuang'b</t>
    </rPh>
    <rPh sb="6" eb="7">
      <t>shu</t>
    </rPh>
    <phoneticPr fontId="1" type="noConversion"/>
  </si>
  <si>
    <t>合计数量</t>
    <rPh sb="0" eb="1">
      <t>he'j</t>
    </rPh>
    <rPh sb="2" eb="3">
      <t>shu'l</t>
    </rPh>
    <phoneticPr fontId="1" type="noConversion"/>
  </si>
  <si>
    <t>需求强化石个数</t>
    <rPh sb="0" eb="1">
      <t>xu'q</t>
    </rPh>
    <rPh sb="2" eb="3">
      <t>qiang'h</t>
    </rPh>
    <rPh sb="4" eb="5">
      <t>shi</t>
    </rPh>
    <rPh sb="5" eb="6">
      <t>ge'shu</t>
    </rPh>
    <phoneticPr fontId="1" type="noConversion"/>
  </si>
  <si>
    <t>每天给予强化石个数</t>
    <rPh sb="0" eb="1">
      <t>mei't</t>
    </rPh>
    <rPh sb="2" eb="3">
      <t>gei'yu</t>
    </rPh>
    <rPh sb="4" eb="5">
      <t>qiang'h</t>
    </rPh>
    <rPh sb="6" eb="7">
      <t>shi</t>
    </rPh>
    <rPh sb="7" eb="8">
      <t>ge'shu</t>
    </rPh>
    <phoneticPr fontId="1" type="noConversion"/>
  </si>
  <si>
    <t>总需求个数</t>
    <rPh sb="0" eb="1">
      <t>zong</t>
    </rPh>
    <rPh sb="1" eb="2">
      <t>xu'q</t>
    </rPh>
    <rPh sb="3" eb="4">
      <t>ge'shu</t>
    </rPh>
    <phoneticPr fontId="1" type="noConversion"/>
  </si>
  <si>
    <t>总给予个数</t>
    <rPh sb="0" eb="1">
      <t>zong</t>
    </rPh>
    <rPh sb="1" eb="2">
      <t>gei'y</t>
    </rPh>
    <rPh sb="3" eb="4">
      <t>ge'shu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</si>
  <si>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</si>
  <si>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每件装备的需求个数取整</t>
    <rPh sb="0" eb="1">
      <t>mei'jian</t>
    </rPh>
    <rPh sb="2" eb="3">
      <t>zhuang'b</t>
    </rPh>
    <rPh sb="4" eb="5">
      <t>d</t>
    </rPh>
    <rPh sb="5" eb="6">
      <t>xu'q</t>
    </rPh>
    <rPh sb="7" eb="8">
      <t>ge</t>
    </rPh>
    <rPh sb="8" eb="9">
      <t>shu</t>
    </rPh>
    <rPh sb="9" eb="10">
      <t>qu'zheng</t>
    </rPh>
    <phoneticPr fontId="1" type="noConversion"/>
  </si>
  <si>
    <t>金币占比属性</t>
    <rPh sb="0" eb="1">
      <t>jin'b</t>
    </rPh>
    <rPh sb="2" eb="3">
      <t>zhan'bi</t>
    </rPh>
    <rPh sb="4" eb="5">
      <t>shu'x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</si>
  <si>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</si>
  <si>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6件装备需求的个数</t>
    <rPh sb="1" eb="2">
      <t>jian</t>
    </rPh>
    <rPh sb="2" eb="3">
      <t>zhuang'b</t>
    </rPh>
    <rPh sb="4" eb="5">
      <t>xu'q</t>
    </rPh>
    <rPh sb="6" eb="7">
      <t>d</t>
    </rPh>
    <rPh sb="7" eb="8">
      <t>ge'shu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</si>
  <si>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</si>
  <si>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1个强化石多少属性</t>
    <rPh sb="1" eb="2">
      <t>ge</t>
    </rPh>
    <rPh sb="2" eb="3">
      <t>qiang'h's</t>
    </rPh>
    <rPh sb="5" eb="6">
      <t>duo's</t>
    </rPh>
    <rPh sb="7" eb="8">
      <t>shu'x</t>
    </rPh>
    <phoneticPr fontId="1" type="noConversion"/>
  </si>
  <si>
    <t>数量</t>
    <rPh sb="0" eb="1">
      <t>shu'l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</si>
  <si>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</si>
  <si>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单强化石多少属性</t>
    <rPh sb="0" eb="1">
      <t>dan</t>
    </rPh>
    <rPh sb="1" eb="2">
      <t>qiang'h</t>
    </rPh>
    <rPh sb="3" eb="4">
      <t>shi</t>
    </rPh>
    <rPh sb="4" eb="5">
      <t>duo's</t>
    </rPh>
    <rPh sb="6" eb="7">
      <t>shu'x</t>
    </rPh>
    <phoneticPr fontId="1" type="noConversion"/>
  </si>
  <si>
    <t>装备阶级</t>
    <rPh sb="0" eb="1">
      <t>zhuang'b</t>
    </rPh>
    <rPh sb="2" eb="3">
      <t>jie'j</t>
    </rPh>
    <phoneticPr fontId="1" type="noConversion"/>
  </si>
  <si>
    <t>增长属性</t>
    <rPh sb="0" eb="1">
      <t>zeng'z</t>
    </rPh>
    <rPh sb="2" eb="3">
      <t>shu'x</t>
    </rPh>
    <phoneticPr fontId="1" type="noConversion"/>
  </si>
  <si>
    <t>预计装备进阶每阶进阶材料不同</t>
    <rPh sb="0" eb="1">
      <t>yu'j</t>
    </rPh>
    <rPh sb="2" eb="3">
      <t>zhuang'b</t>
    </rPh>
    <rPh sb="4" eb="5">
      <t>jin'j</t>
    </rPh>
    <rPh sb="6" eb="7">
      <t>mei</t>
    </rPh>
    <rPh sb="7" eb="8">
      <t>jie'duan</t>
    </rPh>
    <rPh sb="8" eb="9">
      <t>jin'j</t>
    </rPh>
    <rPh sb="10" eb="11">
      <t>cai'l</t>
    </rPh>
    <rPh sb="12" eb="13">
      <t>bu'tong</t>
    </rPh>
    <phoneticPr fontId="1" type="noConversion"/>
  </si>
  <si>
    <t>进阶材料</t>
    <rPh sb="0" eb="1">
      <t>jin'j</t>
    </rPh>
    <rPh sb="2" eb="3">
      <t>cai'l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</si>
  <si>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</si>
  <si>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</si>
  <si>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</si>
  <si>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</si>
  <si>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</si>
  <si>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</si>
  <si>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</si>
  <si>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</si>
  <si>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天数差</t>
    <rPh sb="0" eb="1">
      <t>tian'shu</t>
    </rPh>
    <rPh sb="2" eb="3">
      <t>cha</t>
    </rPh>
    <phoneticPr fontId="1" type="noConversion"/>
  </si>
  <si>
    <t>需求材料数</t>
    <rPh sb="0" eb="1">
      <t>xu'q</t>
    </rPh>
    <rPh sb="2" eb="3">
      <t>cai'l</t>
    </rPh>
    <rPh sb="4" eb="5">
      <t>shu</t>
    </rPh>
    <phoneticPr fontId="1" type="noConversion"/>
  </si>
  <si>
    <t>每个角色装备数</t>
    <rPh sb="0" eb="1">
      <t>mei'ge</t>
    </rPh>
    <rPh sb="2" eb="3">
      <t>jiao's</t>
    </rPh>
    <rPh sb="4" eb="5">
      <t>zhuang'b</t>
    </rPh>
    <rPh sb="6" eb="7">
      <t>shu</t>
    </rPh>
    <phoneticPr fontId="1" type="noConversion"/>
  </si>
  <si>
    <t>预计培养角色数</t>
    <rPh sb="0" eb="1">
      <t>yu'j</t>
    </rPh>
    <rPh sb="2" eb="3">
      <t>pei'y</t>
    </rPh>
    <rPh sb="4" eb="5">
      <t>jiao's</t>
    </rPh>
    <rPh sb="6" eb="7">
      <t>shu</t>
    </rPh>
    <phoneticPr fontId="1" type="noConversion"/>
  </si>
  <si>
    <t>每件装备需要的材料数</t>
    <rPh sb="0" eb="1">
      <t>mei</t>
    </rPh>
    <rPh sb="1" eb="2">
      <t>jian</t>
    </rPh>
    <rPh sb="2" eb="3">
      <t>zhuang'b</t>
    </rPh>
    <rPh sb="4" eb="5">
      <t>xu'yao</t>
    </rPh>
    <rPh sb="6" eb="7">
      <t>d</t>
    </rPh>
    <rPh sb="7" eb="8">
      <t>cai'l</t>
    </rPh>
    <rPh sb="9" eb="10">
      <t>shu</t>
    </rPh>
    <phoneticPr fontId="1" type="noConversion"/>
  </si>
  <si>
    <t>每天产个数</t>
    <rPh sb="0" eb="1">
      <t>mei't</t>
    </rPh>
    <rPh sb="2" eb="3">
      <t>chan</t>
    </rPh>
    <rPh sb="3" eb="4">
      <t>ge'shu</t>
    </rPh>
    <phoneticPr fontId="1" type="noConversion"/>
  </si>
  <si>
    <t>每天产个数取整</t>
    <rPh sb="0" eb="1">
      <t>mei't</t>
    </rPh>
    <rPh sb="2" eb="3">
      <t>chan</t>
    </rPh>
    <rPh sb="3" eb="4">
      <t>ge'shu</t>
    </rPh>
    <rPh sb="5" eb="6">
      <t>qu'zheng</t>
    </rPh>
    <phoneticPr fontId="1" type="noConversion"/>
  </si>
  <si>
    <t>1个强化石多少属性取近似值</t>
    <rPh sb="1" eb="2">
      <t>ge</t>
    </rPh>
    <rPh sb="2" eb="3">
      <t>qiang'h</t>
    </rPh>
    <rPh sb="4" eb="5">
      <t>shi</t>
    </rPh>
    <rPh sb="5" eb="6">
      <t>duo's</t>
    </rPh>
    <rPh sb="7" eb="8">
      <t>shu'x</t>
    </rPh>
    <rPh sb="9" eb="10">
      <t>qu</t>
    </rPh>
    <rPh sb="10" eb="11">
      <t>jin's</t>
    </rPh>
    <rPh sb="12" eb="13">
      <t>zhi</t>
    </rPh>
    <phoneticPr fontId="1" type="noConversion"/>
  </si>
  <si>
    <t>1个角色的材料数需求</t>
    <rPh sb="1" eb="2">
      <t>ge</t>
    </rPh>
    <rPh sb="2" eb="3">
      <t>jiao's</t>
    </rPh>
    <rPh sb="4" eb="5">
      <t>d</t>
    </rPh>
    <rPh sb="5" eb="6">
      <t>cai'l</t>
    </rPh>
    <rPh sb="7" eb="8">
      <t>shu</t>
    </rPh>
    <rPh sb="8" eb="9">
      <t>xu'q</t>
    </rPh>
    <phoneticPr fontId="1" type="noConversion"/>
  </si>
  <si>
    <t>1个材料的属性价值</t>
    <rPh sb="1" eb="2">
      <t>ge</t>
    </rPh>
    <rPh sb="2" eb="3">
      <t>cai'l</t>
    </rPh>
    <rPh sb="4" eb="5">
      <t>d</t>
    </rPh>
    <rPh sb="5" eb="6">
      <t>shu'x</t>
    </rPh>
    <rPh sb="7" eb="8">
      <t>jia'z</t>
    </rPh>
    <phoneticPr fontId="1" type="noConversion"/>
  </si>
  <si>
    <t>1个材料的属性价值取整</t>
    <rPh sb="1" eb="2">
      <t>ge</t>
    </rPh>
    <rPh sb="2" eb="3">
      <t>cai'l</t>
    </rPh>
    <rPh sb="4" eb="5">
      <t>d</t>
    </rPh>
    <rPh sb="5" eb="6">
      <t>shu'x</t>
    </rPh>
    <rPh sb="7" eb="8">
      <t>jia'z</t>
    </rPh>
    <rPh sb="9" eb="10">
      <t>qu'zheng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</si>
  <si>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</si>
  <si>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</si>
  <si>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</si>
  <si>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</si>
  <si>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</si>
  <si>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角色星级</t>
    <rPh sb="0" eb="1">
      <t>jiao's</t>
    </rPh>
    <rPh sb="2" eb="3">
      <t>xing'j</t>
    </rPh>
    <rPh sb="3" eb="4">
      <t>ji</t>
    </rPh>
    <phoneticPr fontId="1" type="noConversion"/>
  </si>
  <si>
    <t>角色强化消耗金币与自身卡片</t>
    <rPh sb="0" eb="1">
      <t>jiao's</t>
    </rPh>
    <rPh sb="2" eb="3">
      <t>qiang'h</t>
    </rPh>
    <rPh sb="4" eb="5">
      <t>xiao'h</t>
    </rPh>
    <rPh sb="6" eb="7">
      <t>jin'b</t>
    </rPh>
    <rPh sb="8" eb="9">
      <t>yu</t>
    </rPh>
    <rPh sb="9" eb="10">
      <t>zi'shen</t>
    </rPh>
    <rPh sb="11" eb="12">
      <t>ka'p</t>
    </rPh>
    <phoneticPr fontId="1" type="noConversion"/>
  </si>
  <si>
    <t>角色强化等级</t>
    <rPh sb="0" eb="1">
      <t>jiao's</t>
    </rPh>
    <rPh sb="2" eb="3">
      <t>qiang'h</t>
    </rPh>
    <rPh sb="4" eb="5">
      <t>deng'j</t>
    </rPh>
    <phoneticPr fontId="1" type="noConversion"/>
  </si>
  <si>
    <t>卡牌</t>
    <rPh sb="0" eb="1">
      <t>ka'p</t>
    </rPh>
    <rPh sb="1" eb="2">
      <t>pai</t>
    </rPh>
    <phoneticPr fontId="1" type="noConversion"/>
  </si>
  <si>
    <t>消耗</t>
    <rPh sb="0" eb="1">
      <t>xiao'h</t>
    </rPh>
    <phoneticPr fontId="1" type="noConversion"/>
  </si>
  <si>
    <t>强化材料1</t>
    <rPh sb="0" eb="1">
      <t>qiang'h</t>
    </rPh>
    <rPh sb="2" eb="3">
      <t>cai'l</t>
    </rPh>
    <phoneticPr fontId="1" type="noConversion"/>
  </si>
  <si>
    <t>强化材料2</t>
    <rPh sb="0" eb="1">
      <t>qiang'h</t>
    </rPh>
    <rPh sb="2" eb="3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</si>
  <si>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</si>
  <si>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</si>
  <si>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计算这个属性无意义。。</t>
    <rPh sb="0" eb="1">
      <t>ji'suan</t>
    </rPh>
    <rPh sb="2" eb="3">
      <t>zhe'ge</t>
    </rPh>
    <rPh sb="4" eb="5">
      <t>shu'x</t>
    </rPh>
    <rPh sb="6" eb="7">
      <t>wu</t>
    </rPh>
    <rPh sb="7" eb="8">
      <t>yi'yi</t>
    </rPh>
    <phoneticPr fontId="1" type="noConversion"/>
  </si>
  <si>
    <t>将其纳入购买材料？</t>
    <rPh sb="0" eb="1">
      <t>jiang</t>
    </rPh>
    <rPh sb="1" eb="2">
      <t>qi</t>
    </rPh>
    <rPh sb="2" eb="3">
      <t>na'ru</t>
    </rPh>
    <rPh sb="4" eb="5">
      <t>gou'm</t>
    </rPh>
    <rPh sb="6" eb="7">
      <t>cai'l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</si>
  <si>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</si>
  <si>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</si>
  <si>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</si>
  <si>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</si>
  <si>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</si>
  <si>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</si>
  <si>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</si>
  <si>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</si>
  <si>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</si>
  <si>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</si>
  <si>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</si>
  <si>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</si>
  <si>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</si>
  <si>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假设</t>
    <rPh sb="0" eb="1">
      <t>jia's</t>
    </rPh>
    <phoneticPr fontId="1" type="noConversion"/>
  </si>
  <si>
    <t>金币5000</t>
    <rPh sb="0" eb="1">
      <t>jin'b</t>
    </rPh>
    <phoneticPr fontId="1" type="noConversion"/>
  </si>
  <si>
    <t>10钻石</t>
    <rPh sb="2" eb="3">
      <t>zuan's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</si>
  <si>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</si>
  <si>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</si>
  <si>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</si>
  <si>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</si>
  <si>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</si>
  <si>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</si>
  <si>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</si>
  <si>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</si>
  <si>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</si>
  <si>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</si>
  <si>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</si>
  <si>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</si>
  <si>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</si>
  <si>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</si>
  <si>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</si>
  <si>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</si>
  <si>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</si>
  <si>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</si>
  <si>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</si>
  <si>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</si>
  <si>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</si>
  <si>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</si>
  <si>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</si>
  <si>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</si>
  <si>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</si>
  <si>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</si>
  <si>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</si>
  <si>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</si>
  <si>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</si>
  <si>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</si>
  <si>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1角色需求总个数</t>
    <rPh sb="1" eb="2">
      <t>jiao's</t>
    </rPh>
    <rPh sb="3" eb="4">
      <t>xu'q</t>
    </rPh>
    <rPh sb="5" eb="6">
      <t>zong</t>
    </rPh>
    <rPh sb="6" eb="7">
      <t>ge'shu</t>
    </rPh>
    <phoneticPr fontId="1" type="noConversion"/>
  </si>
  <si>
    <t>7角色需求个数</t>
    <rPh sb="1" eb="2">
      <t>jiao's</t>
    </rPh>
    <rPh sb="3" eb="4">
      <t>xu'q</t>
    </rPh>
    <rPh sb="5" eb="6">
      <t>ge'shu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</si>
  <si>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</si>
  <si>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1级强化石</t>
    <rPh sb="1" eb="2">
      <t>ji</t>
    </rPh>
    <rPh sb="2" eb="3">
      <t>qiang'h's</t>
    </rPh>
    <phoneticPr fontId="1" type="noConversion"/>
  </si>
  <si>
    <t>2级强化石</t>
    <rPh sb="1" eb="2">
      <t>ji</t>
    </rPh>
    <rPh sb="2" eb="3">
      <t>qiang'h's</t>
    </rPh>
    <phoneticPr fontId="1" type="noConversion"/>
  </si>
  <si>
    <t>3级强化石</t>
    <rPh sb="1" eb="2">
      <t>ji</t>
    </rPh>
    <rPh sb="2" eb="3">
      <t>qiang'h's</t>
    </rPh>
    <phoneticPr fontId="1" type="noConversion"/>
  </si>
  <si>
    <t>预计培养角色</t>
    <rPh sb="0" eb="1">
      <t>yu'j</t>
    </rPh>
    <rPh sb="2" eb="3">
      <t>pei'y</t>
    </rPh>
    <rPh sb="4" eb="5">
      <t>jiao's</t>
    </rPh>
    <phoneticPr fontId="1" type="noConversion"/>
  </si>
  <si>
    <t>总需求1级强化石个数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</si>
  <si>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总需求2级强化石个数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</si>
  <si>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总需求3级强化石个数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</si>
  <si>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6角色需求材料数</t>
    <rPh sb="1" eb="2">
      <t>jiao's</t>
    </rPh>
    <rPh sb="3" eb="4">
      <t>xu'q</t>
    </rPh>
    <rPh sb="5" eb="6">
      <t>cai'l</t>
    </rPh>
    <rPh sb="7" eb="8">
      <t>shu</t>
    </rPh>
    <phoneticPr fontId="1" type="noConversion"/>
  </si>
  <si>
    <t>6角色需求材料总数</t>
    <rPh sb="1" eb="2">
      <t>jiao's</t>
    </rPh>
    <rPh sb="3" eb="4">
      <t>xu'q</t>
    </rPh>
    <rPh sb="5" eb="6">
      <t>cai'l</t>
    </rPh>
    <rPh sb="7" eb="8">
      <t>zong'shu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</si>
  <si>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</si>
  <si>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</si>
  <si>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材料占属性比率</t>
    <rPh sb="0" eb="1">
      <t>cai'l</t>
    </rPh>
    <rPh sb="2" eb="3">
      <t>zhan</t>
    </rPh>
    <rPh sb="3" eb="4">
      <t>shu'x</t>
    </rPh>
    <rPh sb="5" eb="6">
      <t>bi'l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</si>
  <si>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</si>
  <si>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消耗材料数量</t>
    <rPh sb="0" eb="1">
      <t>xiao'h</t>
    </rPh>
    <rPh sb="2" eb="3">
      <t>cai'l</t>
    </rPh>
    <rPh sb="4" eb="5">
      <t>shu'l</t>
    </rPh>
    <phoneticPr fontId="1" type="noConversion"/>
  </si>
  <si>
    <t>常数低级武器</t>
    <rPh sb="0" eb="1">
      <t>chang's</t>
    </rPh>
    <rPh sb="2" eb="3">
      <t>di'ji</t>
    </rPh>
    <rPh sb="4" eb="5">
      <t>wu'q</t>
    </rPh>
    <phoneticPr fontId="1" type="noConversion"/>
  </si>
  <si>
    <t>卡牌*2</t>
    <rPh sb="0" eb="1">
      <t>ka'p</t>
    </rPh>
    <rPh sb="1" eb="2">
      <t>pai</t>
    </rPh>
    <phoneticPr fontId="1" type="noConversion"/>
  </si>
  <si>
    <t>卡牌*3</t>
    <rPh sb="0" eb="1">
      <t>ka'p</t>
    </rPh>
    <rPh sb="1" eb="2">
      <t>pai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</si>
  <si>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</si>
  <si>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</si>
  <si>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需求1级强化石总数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</si>
  <si>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需求2级强化石总数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</si>
  <si>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需求3级强化石总数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</si>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</sst>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F9" sqref="F9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E1" t="s">
        <v>40</v>
      </c>
      <c r="H1" t="s">
        <v>41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58</v>
      </c>
      <c r="E2" t="s">
        <v>44</v>
      </c>
      <c r="F2" t="s">
        <v>45</v>
      </c>
      <c r="G2" t="s">
        <v>46</v>
      </c>
      <c r="H2" t="s">
        <v>45</v>
      </c>
      <c r="I2" t="s">
        <v>47</v>
      </c>
      <c r="J2" t="s">
        <v>46</v>
      </c>
      <c r="K2" t="s">
        <v>48</v>
      </c>
      <c r="L2" t="s">
        <v>47</v>
      </c>
      <c r="M2" t="s">
        <v>49</v>
      </c>
      <c r="N2" t="s">
        <v>50</v>
      </c>
      <c r="O2" t="s">
        <v>51</v>
      </c>
      <c r="P2" t="s">
        <v>211</v>
      </c>
      <c r="Q2" t="s">
        <v>265</v>
      </c>
    </row>
    <row r="3" spans="1:24" x14ac:dyDescent="0.15">
      <c r="A3">
        <v>0</v>
      </c>
      <c r="B3" t="s">
        <v>77</v>
      </c>
      <c r="C3">
        <v>0</v>
      </c>
      <c r="D3">
        <v>200</v>
      </c>
      <c r="E3">
        <v>100</v>
      </c>
      <c r="F3">
        <v>0</v>
      </c>
      <c r="G3">
        <v>0</v>
      </c>
      <c r="H3">
        <v>80</v>
      </c>
      <c r="I3">
        <v>0</v>
      </c>
      <c r="J3">
        <v>0</v>
      </c>
      <c r="K3">
        <v>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260</v>
      </c>
      <c r="E4">
        <v>110</v>
      </c>
      <c r="F4">
        <v>16</v>
      </c>
      <c r="G4">
        <v>4</v>
      </c>
      <c r="H4">
        <v>88</v>
      </c>
      <c r="I4">
        <v>4</v>
      </c>
      <c r="J4">
        <v>4</v>
      </c>
      <c r="K4">
        <v>4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320</v>
      </c>
      <c r="E5">
        <v>120</v>
      </c>
      <c r="F5">
        <v>32</v>
      </c>
      <c r="G5">
        <v>8</v>
      </c>
      <c r="H5">
        <v>96</v>
      </c>
      <c r="I5">
        <v>8</v>
      </c>
      <c r="J5">
        <v>8</v>
      </c>
      <c r="K5">
        <v>8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380</v>
      </c>
      <c r="E6">
        <v>130</v>
      </c>
      <c r="F6">
        <v>48</v>
      </c>
      <c r="G6">
        <v>12</v>
      </c>
      <c r="H6">
        <v>104</v>
      </c>
      <c r="I6">
        <v>12</v>
      </c>
      <c r="J6">
        <v>12</v>
      </c>
      <c r="K6">
        <v>12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>B$2^C7*B$1</f>
        <v>0.32990965035686459</v>
      </c>
      <c r="C7">
        <v>4</v>
      </c>
      <c r="D7">
        <v>440</v>
      </c>
      <c r="E7">
        <v>140</v>
      </c>
      <c r="F7">
        <v>64</v>
      </c>
      <c r="G7">
        <v>16</v>
      </c>
      <c r="H7">
        <v>112</v>
      </c>
      <c r="I7">
        <v>16</v>
      </c>
      <c r="J7">
        <v>16</v>
      </c>
      <c r="K7">
        <v>16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>B$2^C8*B$1</f>
        <v>0.35359716325248752</v>
      </c>
      <c r="C8">
        <v>5</v>
      </c>
      <c r="D8">
        <v>500</v>
      </c>
      <c r="E8">
        <v>150</v>
      </c>
      <c r="F8">
        <v>80</v>
      </c>
      <c r="G8">
        <v>20</v>
      </c>
      <c r="H8">
        <v>120</v>
      </c>
      <c r="I8">
        <v>20</v>
      </c>
      <c r="J8">
        <v>20</v>
      </c>
      <c r="K8">
        <v>20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>B$2^C9*B$1</f>
        <v>0.37898543957401615</v>
      </c>
      <c r="C9">
        <v>6</v>
      </c>
      <c r="D9">
        <v>560</v>
      </c>
      <c r="E9">
        <v>160</v>
      </c>
      <c r="F9">
        <v>96</v>
      </c>
      <c r="G9">
        <v>24</v>
      </c>
      <c r="H9">
        <v>128</v>
      </c>
      <c r="I9">
        <v>24</v>
      </c>
      <c r="J9">
        <v>24</v>
      </c>
      <c r="K9">
        <v>24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>B$2^C10*B$1</f>
        <v>0.40619659413543058</v>
      </c>
      <c r="C10">
        <v>7</v>
      </c>
      <c r="D10">
        <v>620</v>
      </c>
      <c r="E10">
        <v>170</v>
      </c>
      <c r="F10">
        <v>112</v>
      </c>
      <c r="G10">
        <v>28</v>
      </c>
      <c r="H10">
        <v>136</v>
      </c>
      <c r="I10">
        <v>28</v>
      </c>
      <c r="J10">
        <v>28</v>
      </c>
      <c r="K10">
        <v>28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>B$2^C11*B$1</f>
        <v>0.4353615095943546</v>
      </c>
      <c r="C11">
        <v>8</v>
      </c>
      <c r="D11">
        <v>680</v>
      </c>
      <c r="E11">
        <v>180</v>
      </c>
      <c r="F11">
        <v>128</v>
      </c>
      <c r="G11">
        <v>32</v>
      </c>
      <c r="H11">
        <v>144</v>
      </c>
      <c r="I11">
        <v>32</v>
      </c>
      <c r="J11">
        <v>32</v>
      </c>
      <c r="K11">
        <v>32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>B$2^C12*B$1</f>
        <v>0.46662046598322932</v>
      </c>
      <c r="C12">
        <v>9</v>
      </c>
      <c r="D12">
        <v>740</v>
      </c>
      <c r="E12">
        <v>190</v>
      </c>
      <c r="F12">
        <v>144</v>
      </c>
      <c r="G12">
        <v>36</v>
      </c>
      <c r="H12">
        <v>152</v>
      </c>
      <c r="I12">
        <v>36</v>
      </c>
      <c r="J12">
        <v>36</v>
      </c>
      <c r="K12">
        <v>36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>B$2^C13*B$1</f>
        <v>0.50012381544082529</v>
      </c>
      <c r="C13">
        <v>10</v>
      </c>
      <c r="D13">
        <v>800.19810470532047</v>
      </c>
      <c r="E13">
        <v>200</v>
      </c>
      <c r="F13">
        <v>160</v>
      </c>
      <c r="G13">
        <v>40</v>
      </c>
      <c r="H13">
        <v>160</v>
      </c>
      <c r="I13">
        <v>40</v>
      </c>
      <c r="J13">
        <v>40</v>
      </c>
      <c r="K13">
        <v>40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>B$2^C14*B$1</f>
        <v>0.53603270538947656</v>
      </c>
      <c r="C14">
        <v>11</v>
      </c>
      <c r="D14">
        <v>857.65232862316248</v>
      </c>
      <c r="E14">
        <v>216</v>
      </c>
      <c r="F14">
        <v>174.4</v>
      </c>
      <c r="G14">
        <v>44</v>
      </c>
      <c r="H14">
        <v>176</v>
      </c>
      <c r="I14">
        <v>44</v>
      </c>
      <c r="J14">
        <v>44</v>
      </c>
      <c r="K14">
        <v>49.6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>B$2^C15*B$1</f>
        <v>0.57451985363644109</v>
      </c>
      <c r="C15">
        <v>12</v>
      </c>
      <c r="D15">
        <v>919.2317658183058</v>
      </c>
      <c r="E15">
        <v>232</v>
      </c>
      <c r="F15">
        <v>188.8</v>
      </c>
      <c r="G15">
        <v>48</v>
      </c>
      <c r="H15">
        <v>192</v>
      </c>
      <c r="I15">
        <v>48</v>
      </c>
      <c r="J15">
        <v>48</v>
      </c>
      <c r="K15">
        <v>59.2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>B$2^C16*B$1</f>
        <v>0.61577037912753763</v>
      </c>
      <c r="C16">
        <v>13</v>
      </c>
      <c r="D16">
        <v>985.23260660406015</v>
      </c>
      <c r="E16">
        <v>248</v>
      </c>
      <c r="F16">
        <v>203.20000000000002</v>
      </c>
      <c r="G16">
        <v>52</v>
      </c>
      <c r="H16">
        <v>208</v>
      </c>
      <c r="I16">
        <v>52</v>
      </c>
      <c r="J16">
        <v>52</v>
      </c>
      <c r="K16">
        <v>68.8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>B$2^C17*B$1</f>
        <v>0.65998269234889495</v>
      </c>
      <c r="C17">
        <v>14</v>
      </c>
      <c r="D17">
        <v>1055.9723077582319</v>
      </c>
      <c r="E17">
        <v>264</v>
      </c>
      <c r="F17">
        <v>217.60000000000002</v>
      </c>
      <c r="G17">
        <v>56</v>
      </c>
      <c r="H17">
        <v>224</v>
      </c>
      <c r="I17">
        <v>56</v>
      </c>
      <c r="J17">
        <v>56</v>
      </c>
      <c r="K17">
        <v>78.399999999999991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1">(V17-V16)*(W17+1)+X16</f>
        <v>7</v>
      </c>
    </row>
    <row r="18" spans="1:24" x14ac:dyDescent="0.15">
      <c r="A18">
        <v>15</v>
      </c>
      <c r="B18">
        <f>B$2^C18*B$1</f>
        <v>0.70736944965954573</v>
      </c>
      <c r="C18">
        <v>15</v>
      </c>
      <c r="D18">
        <v>1131.7911194552732</v>
      </c>
      <c r="E18">
        <v>280</v>
      </c>
      <c r="F18">
        <v>232.00000000000003</v>
      </c>
      <c r="G18">
        <v>60</v>
      </c>
      <c r="H18">
        <v>240</v>
      </c>
      <c r="I18">
        <v>60</v>
      </c>
      <c r="J18">
        <v>60</v>
      </c>
      <c r="K18">
        <v>87.999999999999986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2">U17*2</f>
        <v>8</v>
      </c>
      <c r="V18">
        <v>6</v>
      </c>
      <c r="W18">
        <v>0.5</v>
      </c>
      <c r="X18">
        <f t="shared" si="1"/>
        <v>11.5</v>
      </c>
    </row>
    <row r="19" spans="1:24" x14ac:dyDescent="0.15">
      <c r="A19">
        <v>16</v>
      </c>
      <c r="B19">
        <f>B$2^C19*B$1</f>
        <v>0.75815857614510129</v>
      </c>
      <c r="C19">
        <v>16</v>
      </c>
      <c r="D19">
        <v>1213.053721832162</v>
      </c>
      <c r="E19">
        <v>296</v>
      </c>
      <c r="F19">
        <v>246.40000000000003</v>
      </c>
      <c r="G19">
        <v>64</v>
      </c>
      <c r="H19">
        <v>256</v>
      </c>
      <c r="I19">
        <v>64</v>
      </c>
      <c r="J19">
        <v>64</v>
      </c>
      <c r="K19">
        <v>97.59999999999998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2"/>
        <v>16</v>
      </c>
      <c r="V19">
        <v>10</v>
      </c>
      <c r="W19">
        <v>0.1</v>
      </c>
      <c r="X19">
        <f t="shared" si="1"/>
        <v>15.9</v>
      </c>
    </row>
    <row r="20" spans="1:24" x14ac:dyDescent="0.15">
      <c r="A20">
        <v>17</v>
      </c>
      <c r="B20">
        <f>B$2^C20*B$1</f>
        <v>0.8125943619123196</v>
      </c>
      <c r="C20">
        <v>17</v>
      </c>
      <c r="D20">
        <v>1300.1509790597113</v>
      </c>
      <c r="E20">
        <v>312</v>
      </c>
      <c r="F20">
        <v>260.8</v>
      </c>
      <c r="G20">
        <v>68</v>
      </c>
      <c r="H20">
        <v>272</v>
      </c>
      <c r="I20">
        <v>68</v>
      </c>
      <c r="J20">
        <v>68</v>
      </c>
      <c r="K20">
        <v>107.19999999999997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2"/>
        <v>32</v>
      </c>
      <c r="V20">
        <f>U20-U19+V19</f>
        <v>26</v>
      </c>
      <c r="X20">
        <f t="shared" si="1"/>
        <v>31.9</v>
      </c>
    </row>
    <row r="21" spans="1:24" x14ac:dyDescent="0.15">
      <c r="A21">
        <v>18</v>
      </c>
      <c r="B21">
        <f>B$2^C21*B$1</f>
        <v>0.87093863709762431</v>
      </c>
      <c r="C21">
        <v>18</v>
      </c>
      <c r="D21">
        <v>1393.5018193561989</v>
      </c>
      <c r="E21">
        <v>328</v>
      </c>
      <c r="F21">
        <v>275.2</v>
      </c>
      <c r="G21">
        <v>72</v>
      </c>
      <c r="H21">
        <v>288</v>
      </c>
      <c r="I21">
        <v>72</v>
      </c>
      <c r="J21">
        <v>72</v>
      </c>
      <c r="K21">
        <v>116.79999999999997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2"/>
        <v>64</v>
      </c>
      <c r="V21">
        <f>U21-U20+V20</f>
        <v>58</v>
      </c>
      <c r="X21">
        <f t="shared" si="1"/>
        <v>63.9</v>
      </c>
    </row>
    <row r="22" spans="1:24" x14ac:dyDescent="0.15">
      <c r="A22">
        <v>19</v>
      </c>
      <c r="B22">
        <f>B$2^C22*B$1</f>
        <v>0.9334720312412339</v>
      </c>
      <c r="C22">
        <v>19</v>
      </c>
      <c r="D22">
        <v>1493.5552499859743</v>
      </c>
      <c r="E22">
        <v>344</v>
      </c>
      <c r="F22">
        <v>289.59999999999997</v>
      </c>
      <c r="G22">
        <v>76</v>
      </c>
      <c r="H22">
        <v>304</v>
      </c>
      <c r="I22">
        <v>76</v>
      </c>
      <c r="J22">
        <v>76</v>
      </c>
      <c r="K22">
        <v>126.39999999999996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2"/>
        <v>128</v>
      </c>
      <c r="V22">
        <f>U22-U21+V21</f>
        <v>122</v>
      </c>
      <c r="X22">
        <f t="shared" si="1"/>
        <v>127.9</v>
      </c>
    </row>
    <row r="23" spans="1:24" x14ac:dyDescent="0.15">
      <c r="A23">
        <v>20</v>
      </c>
      <c r="B23">
        <f>B$2^C23*B$1</f>
        <v>1.0004953230843547</v>
      </c>
      <c r="C23">
        <v>20</v>
      </c>
      <c r="D23">
        <v>1600.7925169349676</v>
      </c>
      <c r="E23">
        <v>360</v>
      </c>
      <c r="F23">
        <v>303.99999999999994</v>
      </c>
      <c r="G23">
        <v>80</v>
      </c>
      <c r="H23">
        <v>320</v>
      </c>
      <c r="I23">
        <v>80</v>
      </c>
      <c r="J23">
        <v>80</v>
      </c>
      <c r="K23">
        <v>135.99999999999997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2"/>
        <v>256</v>
      </c>
      <c r="V23">
        <f>U23-U22+V22</f>
        <v>250</v>
      </c>
      <c r="X23">
        <f t="shared" si="1"/>
        <v>255.9</v>
      </c>
    </row>
    <row r="24" spans="1:24" x14ac:dyDescent="0.15">
      <c r="A24">
        <v>21</v>
      </c>
      <c r="B24">
        <f>B$2^C24*B$1</f>
        <v>1.0723308872818116</v>
      </c>
      <c r="C24">
        <v>21</v>
      </c>
      <c r="D24">
        <v>1715.7294196508985</v>
      </c>
      <c r="E24">
        <v>388</v>
      </c>
      <c r="F24">
        <v>331.19999999999993</v>
      </c>
      <c r="G24">
        <v>88</v>
      </c>
      <c r="H24">
        <v>352</v>
      </c>
      <c r="I24">
        <v>88</v>
      </c>
      <c r="J24">
        <v>88</v>
      </c>
      <c r="K24">
        <v>160.79999999999998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>B$2^C25*B$1</f>
        <v>1.1493242449886456</v>
      </c>
      <c r="C25">
        <v>22</v>
      </c>
      <c r="D25">
        <v>1838.918791981833</v>
      </c>
      <c r="E25">
        <v>416</v>
      </c>
      <c r="F25">
        <v>358.39999999999992</v>
      </c>
      <c r="G25">
        <v>96</v>
      </c>
      <c r="H25">
        <v>384</v>
      </c>
      <c r="I25">
        <v>96</v>
      </c>
      <c r="J25">
        <v>96</v>
      </c>
      <c r="K25">
        <v>185.6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>B$2^C26*B$1</f>
        <v>1.2318457257788307</v>
      </c>
      <c r="C26">
        <v>23</v>
      </c>
      <c r="D26">
        <v>1970.9531612461292</v>
      </c>
      <c r="E26">
        <v>444</v>
      </c>
      <c r="F26">
        <v>385.59999999999991</v>
      </c>
      <c r="G26">
        <v>104</v>
      </c>
      <c r="H26">
        <v>416</v>
      </c>
      <c r="I26">
        <v>104</v>
      </c>
      <c r="J26">
        <v>104</v>
      </c>
      <c r="K26">
        <v>210.4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>B$2^C27*B$1</f>
        <v>1.3202922488897511</v>
      </c>
      <c r="C27">
        <v>24</v>
      </c>
      <c r="D27">
        <v>2112.4675982236017</v>
      </c>
      <c r="E27">
        <v>472</v>
      </c>
      <c r="F27">
        <v>412.7999999999999</v>
      </c>
      <c r="G27">
        <v>112</v>
      </c>
      <c r="H27">
        <v>448</v>
      </c>
      <c r="I27">
        <v>112</v>
      </c>
      <c r="J27">
        <v>112</v>
      </c>
      <c r="K27">
        <v>235.20000000000002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>B$2^C28*B$1</f>
        <v>1.4150892323600353</v>
      </c>
      <c r="C28">
        <v>25</v>
      </c>
      <c r="D28">
        <v>2264.1427717760562</v>
      </c>
      <c r="E28">
        <v>500</v>
      </c>
      <c r="F28">
        <v>439.99999999999989</v>
      </c>
      <c r="G28">
        <v>120</v>
      </c>
      <c r="H28">
        <v>480</v>
      </c>
      <c r="I28">
        <v>120</v>
      </c>
      <c r="J28">
        <v>120</v>
      </c>
      <c r="K28">
        <v>260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>B$2^C29*B$1</f>
        <v>1.5166926392434861</v>
      </c>
      <c r="C29">
        <v>26</v>
      </c>
      <c r="D29">
        <v>2426.7082227895776</v>
      </c>
      <c r="E29">
        <v>528</v>
      </c>
      <c r="F29">
        <v>467.19999999999987</v>
      </c>
      <c r="G29">
        <v>128</v>
      </c>
      <c r="H29">
        <v>512</v>
      </c>
      <c r="I29">
        <v>128</v>
      </c>
      <c r="J29">
        <v>128</v>
      </c>
      <c r="K29">
        <v>284.8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>B$2^C30*B$1</f>
        <v>1.6255911707411685</v>
      </c>
      <c r="C30">
        <v>27</v>
      </c>
      <c r="D30">
        <v>2600.9458731858695</v>
      </c>
      <c r="E30">
        <v>556</v>
      </c>
      <c r="F30">
        <v>494.39999999999986</v>
      </c>
      <c r="G30">
        <v>136</v>
      </c>
      <c r="H30">
        <v>544</v>
      </c>
      <c r="I30">
        <v>136</v>
      </c>
      <c r="J30">
        <v>136</v>
      </c>
      <c r="K30">
        <v>309.60000000000002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>B$2^C31*B$1</f>
        <v>1.7423086168003847</v>
      </c>
      <c r="C31">
        <v>28</v>
      </c>
      <c r="D31">
        <v>2787.6937868806158</v>
      </c>
      <c r="E31">
        <v>584</v>
      </c>
      <c r="F31">
        <v>521.59999999999991</v>
      </c>
      <c r="G31">
        <v>144</v>
      </c>
      <c r="H31">
        <v>576</v>
      </c>
      <c r="I31">
        <v>144</v>
      </c>
      <c r="J31">
        <v>144</v>
      </c>
      <c r="K31">
        <v>334.40000000000003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>B$2^C32*B$1</f>
        <v>1.8674063754866526</v>
      </c>
      <c r="C32">
        <v>29</v>
      </c>
      <c r="D32">
        <v>2987.8502007786442</v>
      </c>
      <c r="E32">
        <v>612</v>
      </c>
      <c r="F32">
        <v>548.79999999999995</v>
      </c>
      <c r="G32">
        <v>152</v>
      </c>
      <c r="H32">
        <v>608</v>
      </c>
      <c r="I32">
        <v>152</v>
      </c>
      <c r="J32">
        <v>152</v>
      </c>
      <c r="K32">
        <v>359.20000000000005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>B$2^C33*B$1</f>
        <v>2.0014861532465944</v>
      </c>
      <c r="C33">
        <v>30</v>
      </c>
      <c r="D33">
        <v>3202.3778451945509</v>
      </c>
      <c r="E33">
        <v>640</v>
      </c>
      <c r="F33">
        <v>576</v>
      </c>
      <c r="G33">
        <v>160</v>
      </c>
      <c r="H33">
        <v>640</v>
      </c>
      <c r="I33">
        <v>160</v>
      </c>
      <c r="J33">
        <v>160</v>
      </c>
      <c r="K33">
        <v>384.00000000000006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>B$2^C34*B$1</f>
        <v>2.1451928590497005</v>
      </c>
      <c r="C34">
        <v>31</v>
      </c>
      <c r="D34">
        <v>3432.3085744795208</v>
      </c>
      <c r="E34">
        <v>688.1</v>
      </c>
      <c r="F34">
        <v>627.29999999999995</v>
      </c>
      <c r="G34">
        <v>176</v>
      </c>
      <c r="H34">
        <v>704.1</v>
      </c>
      <c r="I34">
        <v>176</v>
      </c>
      <c r="J34">
        <v>179.2</v>
      </c>
      <c r="K34">
        <v>441.60000000000008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>B$2^C35*B$1</f>
        <v>2.2992177063294692</v>
      </c>
      <c r="C35">
        <v>32</v>
      </c>
      <c r="D35">
        <v>3678.7483301271509</v>
      </c>
      <c r="E35">
        <v>736.2</v>
      </c>
      <c r="F35">
        <v>678.59999999999991</v>
      </c>
      <c r="G35">
        <v>192</v>
      </c>
      <c r="H35">
        <v>768.2</v>
      </c>
      <c r="I35">
        <v>192</v>
      </c>
      <c r="J35">
        <v>198.39999999999998</v>
      </c>
      <c r="K35">
        <v>499.2000000000001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>B$2^C36*B$1</f>
        <v>2.4643015376439252</v>
      </c>
      <c r="C36">
        <v>33</v>
      </c>
      <c r="D36">
        <v>3942.8824602302802</v>
      </c>
      <c r="E36">
        <v>784.30000000000007</v>
      </c>
      <c r="F36">
        <v>729.89999999999986</v>
      </c>
      <c r="G36">
        <v>208</v>
      </c>
      <c r="H36">
        <v>832.30000000000007</v>
      </c>
      <c r="I36">
        <v>208</v>
      </c>
      <c r="J36">
        <v>217.59999999999997</v>
      </c>
      <c r="K36">
        <v>556.80000000000007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>B$2^C37*B$1</f>
        <v>2.6412383880467596</v>
      </c>
      <c r="C37">
        <v>34</v>
      </c>
      <c r="D37">
        <v>4225.9814208748157</v>
      </c>
      <c r="E37">
        <v>832.40000000000009</v>
      </c>
      <c r="F37">
        <v>781.19999999999982</v>
      </c>
      <c r="G37">
        <v>224</v>
      </c>
      <c r="H37">
        <v>896.40000000000009</v>
      </c>
      <c r="I37">
        <v>224</v>
      </c>
      <c r="J37">
        <v>236.79999999999995</v>
      </c>
      <c r="K37">
        <v>614.40000000000009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>B$2^C38*B$1</f>
        <v>2.830879304308517</v>
      </c>
      <c r="C38">
        <v>35</v>
      </c>
      <c r="D38">
        <v>4529.4068868936274</v>
      </c>
      <c r="E38">
        <v>880.50000000000011</v>
      </c>
      <c r="F38">
        <v>832.49999999999977</v>
      </c>
      <c r="G38">
        <v>240</v>
      </c>
      <c r="H38">
        <v>960.50000000000011</v>
      </c>
      <c r="I38">
        <v>240</v>
      </c>
      <c r="J38">
        <v>255.99999999999994</v>
      </c>
      <c r="K38">
        <v>672.00000000000011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>B$2^C39*B$1</f>
        <v>3.0341364383578693</v>
      </c>
      <c r="C39">
        <v>36</v>
      </c>
      <c r="D39">
        <v>4854.6183013725913</v>
      </c>
      <c r="E39">
        <v>928.60000000000014</v>
      </c>
      <c r="F39">
        <v>883.79999999999973</v>
      </c>
      <c r="G39">
        <v>256</v>
      </c>
      <c r="H39">
        <v>1024.6000000000001</v>
      </c>
      <c r="I39">
        <v>256</v>
      </c>
      <c r="J39">
        <v>275.19999999999993</v>
      </c>
      <c r="K39">
        <v>729.60000000000014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>B$2^C40*B$1</f>
        <v>3.2519874346319648</v>
      </c>
      <c r="C40">
        <v>37</v>
      </c>
      <c r="D40">
        <v>5203.1798954111437</v>
      </c>
      <c r="E40">
        <v>976.70000000000016</v>
      </c>
      <c r="F40">
        <v>935.09999999999968</v>
      </c>
      <c r="G40">
        <v>272</v>
      </c>
      <c r="H40">
        <v>1088.7</v>
      </c>
      <c r="I40">
        <v>272</v>
      </c>
      <c r="J40">
        <v>294.39999999999992</v>
      </c>
      <c r="K40">
        <v>787.20000000000016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>B$2^C41*B$1</f>
        <v>3.48548013243854</v>
      </c>
      <c r="C41">
        <v>38</v>
      </c>
      <c r="D41">
        <v>5576.7682119016645</v>
      </c>
      <c r="E41">
        <v>1024.8000000000002</v>
      </c>
      <c r="F41">
        <v>986.39999999999964</v>
      </c>
      <c r="G41">
        <v>288</v>
      </c>
      <c r="H41">
        <v>1152.8</v>
      </c>
      <c r="I41">
        <v>288</v>
      </c>
      <c r="J41">
        <v>313.59999999999991</v>
      </c>
      <c r="K41">
        <v>844.80000000000018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>B$2^C42*B$1</f>
        <v>3.7357376059476279</v>
      </c>
      <c r="C42">
        <v>39</v>
      </c>
      <c r="D42">
        <v>5977.1801695162048</v>
      </c>
      <c r="E42">
        <v>1072.9000000000001</v>
      </c>
      <c r="F42">
        <v>1037.6999999999996</v>
      </c>
      <c r="G42">
        <v>304</v>
      </c>
      <c r="H42">
        <v>1216.8999999999999</v>
      </c>
      <c r="I42">
        <v>304</v>
      </c>
      <c r="J42">
        <v>332.7999999999999</v>
      </c>
      <c r="K42">
        <v>902.4000000000002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>B$2^C43*B$1</f>
        <v>4.0039635660546686</v>
      </c>
      <c r="C43">
        <v>40</v>
      </c>
      <c r="D43">
        <v>6406.3417056874696</v>
      </c>
      <c r="E43">
        <v>1121</v>
      </c>
      <c r="F43">
        <v>1088.9999999999995</v>
      </c>
      <c r="G43">
        <v>320</v>
      </c>
      <c r="H43">
        <v>1280.9999999999998</v>
      </c>
      <c r="I43">
        <v>320</v>
      </c>
      <c r="J43">
        <v>351.99999999999989</v>
      </c>
      <c r="K43">
        <v>960.00000000000023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>B$2^C44*B$1</f>
        <v>4.2914481500973949</v>
      </c>
      <c r="C44">
        <v>41</v>
      </c>
      <c r="D44">
        <v>6866.3170401558318</v>
      </c>
      <c r="E44">
        <v>1201.0999999999999</v>
      </c>
      <c r="F44">
        <v>1185.0999999999995</v>
      </c>
      <c r="G44">
        <v>352</v>
      </c>
      <c r="H44">
        <v>1447.5999999999997</v>
      </c>
      <c r="I44">
        <v>352</v>
      </c>
      <c r="J44">
        <v>393.59999999999991</v>
      </c>
      <c r="K44">
        <v>1056.2000000000003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>B$2^C45*B$1</f>
        <v>4.599574127274388</v>
      </c>
      <c r="C45">
        <v>42</v>
      </c>
      <c r="D45">
        <v>7359.3186036390207</v>
      </c>
      <c r="E45">
        <v>1281.1999999999998</v>
      </c>
      <c r="F45">
        <v>1281.1999999999994</v>
      </c>
      <c r="G45">
        <v>384</v>
      </c>
      <c r="H45">
        <v>1614.1999999999996</v>
      </c>
      <c r="I45">
        <v>384</v>
      </c>
      <c r="J45">
        <v>435.19999999999993</v>
      </c>
      <c r="K45">
        <v>1152.4000000000003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>B$2^C46*B$1</f>
        <v>4.9298235496126894</v>
      </c>
      <c r="C46">
        <v>43</v>
      </c>
      <c r="D46">
        <v>7887.7176793803028</v>
      </c>
      <c r="E46">
        <v>1361.2999999999997</v>
      </c>
      <c r="F46">
        <v>1377.2999999999993</v>
      </c>
      <c r="G46">
        <v>416</v>
      </c>
      <c r="H46">
        <v>1780.7999999999995</v>
      </c>
      <c r="I46">
        <v>416</v>
      </c>
      <c r="J46">
        <v>476.79999999999995</v>
      </c>
      <c r="K46">
        <v>1248.6000000000004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>B$2^C47*B$1</f>
        <v>5.2837848804748822</v>
      </c>
      <c r="C47">
        <v>44</v>
      </c>
      <c r="D47">
        <v>8454.055808759811</v>
      </c>
      <c r="E47">
        <v>1441.3999999999996</v>
      </c>
      <c r="F47">
        <v>1473.3999999999992</v>
      </c>
      <c r="G47">
        <v>448</v>
      </c>
      <c r="H47">
        <v>1947.3999999999994</v>
      </c>
      <c r="I47">
        <v>448</v>
      </c>
      <c r="J47">
        <v>518.4</v>
      </c>
      <c r="K47">
        <v>1344.8000000000004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>B$2^C48*B$1</f>
        <v>5.6631606348929786</v>
      </c>
      <c r="C48">
        <v>45</v>
      </c>
      <c r="D48">
        <v>9061.0570158287665</v>
      </c>
      <c r="E48">
        <v>1521.4999999999995</v>
      </c>
      <c r="F48">
        <v>1569.4999999999991</v>
      </c>
      <c r="G48">
        <v>480</v>
      </c>
      <c r="H48">
        <v>2113.9999999999995</v>
      </c>
      <c r="I48">
        <v>480</v>
      </c>
      <c r="J48">
        <v>560</v>
      </c>
      <c r="K48">
        <v>1441.0000000000005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>B$2^C49*B$1</f>
        <v>6.0697755684782955</v>
      </c>
      <c r="C49">
        <v>46</v>
      </c>
      <c r="D49">
        <v>9711.6409095652725</v>
      </c>
      <c r="E49">
        <v>1601.5999999999995</v>
      </c>
      <c r="F49">
        <v>1665.599999999999</v>
      </c>
      <c r="G49">
        <v>512</v>
      </c>
      <c r="H49">
        <v>2280.5999999999995</v>
      </c>
      <c r="I49">
        <v>512</v>
      </c>
      <c r="J49">
        <v>601.6</v>
      </c>
      <c r="K49">
        <v>1537.2000000000005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>B$2^C50*B$1</f>
        <v>6.5055854542950389</v>
      </c>
      <c r="C50">
        <v>47</v>
      </c>
      <c r="D50">
        <v>10408.936726872062</v>
      </c>
      <c r="E50">
        <v>1681.6999999999994</v>
      </c>
      <c r="F50">
        <v>1761.6999999999989</v>
      </c>
      <c r="G50">
        <v>544</v>
      </c>
      <c r="H50">
        <v>2447.1999999999994</v>
      </c>
      <c r="I50">
        <v>544</v>
      </c>
      <c r="J50">
        <v>643.20000000000005</v>
      </c>
      <c r="K50">
        <v>1633.4000000000005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>B$2^C51*B$1</f>
        <v>6.972686489913424</v>
      </c>
      <c r="C51">
        <v>48</v>
      </c>
      <c r="D51">
        <v>11156.298383861478</v>
      </c>
      <c r="E51">
        <v>1761.7999999999993</v>
      </c>
      <c r="F51">
        <v>1857.7999999999988</v>
      </c>
      <c r="G51">
        <v>576</v>
      </c>
      <c r="H51">
        <v>2613.7999999999993</v>
      </c>
      <c r="I51">
        <v>576</v>
      </c>
      <c r="J51">
        <v>684.80000000000007</v>
      </c>
      <c r="K51">
        <v>1729.6000000000006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>B$2^C52*B$1</f>
        <v>7.4733253798892081</v>
      </c>
      <c r="C52">
        <v>49</v>
      </c>
      <c r="D52">
        <v>11957.320607822732</v>
      </c>
      <c r="E52">
        <v>1841.8999999999992</v>
      </c>
      <c r="F52">
        <v>1953.8999999999987</v>
      </c>
      <c r="G52">
        <v>608</v>
      </c>
      <c r="H52">
        <v>2780.3999999999992</v>
      </c>
      <c r="I52">
        <v>608</v>
      </c>
      <c r="J52">
        <v>726.40000000000009</v>
      </c>
      <c r="K52">
        <v>1825.8000000000006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>B$2^C53*B$1</f>
        <v>8.0099101421652552</v>
      </c>
      <c r="C53">
        <v>50</v>
      </c>
      <c r="D53">
        <v>12815.856227464408</v>
      </c>
      <c r="E53">
        <v>1921.9999999999991</v>
      </c>
      <c r="F53">
        <v>2049.9999999999986</v>
      </c>
      <c r="G53">
        <v>640</v>
      </c>
      <c r="H53">
        <v>2946.9999999999991</v>
      </c>
      <c r="I53">
        <v>640</v>
      </c>
      <c r="J53">
        <v>768.00000000000011</v>
      </c>
      <c r="K53">
        <v>1922.0000000000007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>B$2^C54*B$1</f>
        <v>8.5850216903727219</v>
      </c>
      <c r="C54">
        <v>51</v>
      </c>
      <c r="D54">
        <v>13736.034704596355</v>
      </c>
      <c r="E54">
        <v>2050.1999999999989</v>
      </c>
      <c r="F54">
        <v>2229.4999999999986</v>
      </c>
      <c r="G54">
        <v>704.1</v>
      </c>
      <c r="H54">
        <v>3318.7999999999993</v>
      </c>
      <c r="I54">
        <v>704.1</v>
      </c>
      <c r="J54">
        <v>857.80000000000007</v>
      </c>
      <c r="K54">
        <v>2114.3000000000006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>B$2^C55*B$1</f>
        <v>9.2014262477414857</v>
      </c>
      <c r="C55">
        <v>52</v>
      </c>
      <c r="D55">
        <v>14722.281996386377</v>
      </c>
      <c r="E55">
        <v>2178.3999999999987</v>
      </c>
      <c r="F55">
        <v>2408.9999999999986</v>
      </c>
      <c r="G55">
        <v>768.2</v>
      </c>
      <c r="H55">
        <v>3690.5999999999995</v>
      </c>
      <c r="I55">
        <v>768.2</v>
      </c>
      <c r="J55">
        <v>947.6</v>
      </c>
      <c r="K55">
        <v>2306.6000000000008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>B$2^C56*B$1</f>
        <v>9.8620886523293265</v>
      </c>
      <c r="C56">
        <v>53</v>
      </c>
      <c r="D56">
        <v>15779.341843726923</v>
      </c>
      <c r="E56">
        <v>2306.5999999999985</v>
      </c>
      <c r="F56">
        <v>2588.4999999999986</v>
      </c>
      <c r="G56">
        <v>832.30000000000007</v>
      </c>
      <c r="H56">
        <v>4062.3999999999996</v>
      </c>
      <c r="I56">
        <v>832.30000000000007</v>
      </c>
      <c r="J56">
        <v>1037.4000000000001</v>
      </c>
      <c r="K56">
        <v>2498.900000000001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>B$2^C57*B$1</f>
        <v>10.57018661756657</v>
      </c>
      <c r="C57">
        <v>54</v>
      </c>
      <c r="D57">
        <v>16912.298588106511</v>
      </c>
      <c r="E57">
        <v>2434.7999999999984</v>
      </c>
      <c r="F57">
        <v>2767.9999999999986</v>
      </c>
      <c r="G57">
        <v>896.40000000000009</v>
      </c>
      <c r="H57">
        <v>4434.2</v>
      </c>
      <c r="I57">
        <v>896.40000000000009</v>
      </c>
      <c r="J57">
        <v>1127.2</v>
      </c>
      <c r="K57">
        <v>2691.2000000000012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>B$2^C58*B$1</f>
        <v>11.329126016707853</v>
      </c>
      <c r="C58">
        <v>55</v>
      </c>
      <c r="D58">
        <v>18126.601626732565</v>
      </c>
      <c r="E58">
        <v>2562.9999999999982</v>
      </c>
      <c r="F58">
        <v>2947.4999999999986</v>
      </c>
      <c r="G58">
        <v>960.50000000000011</v>
      </c>
      <c r="H58">
        <v>4806</v>
      </c>
      <c r="I58">
        <v>960.50000000000011</v>
      </c>
      <c r="J58">
        <v>1217</v>
      </c>
      <c r="K58">
        <v>2883.5000000000014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>B$2^C59*B$1</f>
        <v>12.142557264707481</v>
      </c>
      <c r="C59">
        <v>56</v>
      </c>
      <c r="D59">
        <v>19428.091623531971</v>
      </c>
      <c r="E59">
        <v>2691.199999999998</v>
      </c>
      <c r="F59">
        <v>3126.9999999999986</v>
      </c>
      <c r="G59">
        <v>1024.6000000000001</v>
      </c>
      <c r="H59">
        <v>5177.8</v>
      </c>
      <c r="I59">
        <v>1024.6000000000001</v>
      </c>
      <c r="J59">
        <v>1306.8</v>
      </c>
      <c r="K59">
        <v>3075.8000000000015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>B$2^C60*B$1</f>
        <v>13.014392876313478</v>
      </c>
      <c r="C60">
        <v>57</v>
      </c>
      <c r="D60">
        <v>20823.028602101564</v>
      </c>
      <c r="E60">
        <v>2819.3999999999978</v>
      </c>
      <c r="F60">
        <v>3306.4999999999986</v>
      </c>
      <c r="G60">
        <v>1088.7</v>
      </c>
      <c r="H60">
        <v>5549.6</v>
      </c>
      <c r="I60">
        <v>1088.7</v>
      </c>
      <c r="J60">
        <v>1396.6</v>
      </c>
      <c r="K60">
        <v>3268.1000000000017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>B$2^C61*B$1</f>
        <v>13.948826284832789</v>
      </c>
      <c r="C61">
        <v>58</v>
      </c>
      <c r="D61">
        <v>22318.122055732463</v>
      </c>
      <c r="E61">
        <v>2947.5999999999976</v>
      </c>
      <c r="F61">
        <v>3485.9999999999986</v>
      </c>
      <c r="G61">
        <v>1152.8</v>
      </c>
      <c r="H61">
        <v>5921.4000000000005</v>
      </c>
      <c r="I61">
        <v>1152.8</v>
      </c>
      <c r="J61">
        <v>1486.3999999999999</v>
      </c>
      <c r="K61">
        <v>3460.4000000000019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>B$2^C62*B$1</f>
        <v>14.950352012083785</v>
      </c>
      <c r="C62">
        <v>59</v>
      </c>
      <c r="D62">
        <v>23920.563219334057</v>
      </c>
      <c r="E62">
        <v>3075.7999999999975</v>
      </c>
      <c r="F62">
        <v>3665.4999999999986</v>
      </c>
      <c r="G62">
        <v>1216.8999999999999</v>
      </c>
      <c r="H62">
        <v>6293.2000000000007</v>
      </c>
      <c r="I62">
        <v>1216.8999999999999</v>
      </c>
      <c r="J62">
        <v>1576.1999999999998</v>
      </c>
      <c r="K62">
        <v>3652.7000000000021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>B$2^C63*B$1</f>
        <v>16.023787286551403</v>
      </c>
      <c r="C63">
        <v>60</v>
      </c>
      <c r="D63">
        <v>25638.059658482245</v>
      </c>
      <c r="E63">
        <v>3203.9999999999973</v>
      </c>
      <c r="F63">
        <v>3844.9999999999986</v>
      </c>
      <c r="G63">
        <v>1280.9999999999998</v>
      </c>
      <c r="H63">
        <v>6665.0000000000009</v>
      </c>
      <c r="I63">
        <v>1280.9999999999998</v>
      </c>
      <c r="J63">
        <v>1665.9999999999998</v>
      </c>
      <c r="K63">
        <v>3845.0000000000023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>B$2^C64*B$1</f>
        <v>17.174295213725795</v>
      </c>
      <c r="C64">
        <v>61</v>
      </c>
      <c r="D64">
        <v>27478.872341961272</v>
      </c>
      <c r="E64">
        <v>3396.3999999999974</v>
      </c>
      <c r="F64">
        <v>4178.4999999999982</v>
      </c>
      <c r="G64">
        <v>1409.2999999999997</v>
      </c>
      <c r="H64">
        <v>7485.8000000000011</v>
      </c>
      <c r="I64">
        <v>1409.2999999999997</v>
      </c>
      <c r="J64">
        <v>1858.3999999999999</v>
      </c>
      <c r="K64">
        <v>4229.800000000002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>B$2^C65*B$1</f>
        <v>18.407409610071308</v>
      </c>
      <c r="C65">
        <v>62</v>
      </c>
      <c r="D65">
        <v>29451.855376114094</v>
      </c>
      <c r="E65">
        <v>3588.7999999999975</v>
      </c>
      <c r="F65">
        <v>4511.9999999999982</v>
      </c>
      <c r="G65">
        <v>1537.5999999999997</v>
      </c>
      <c r="H65">
        <v>8306.6</v>
      </c>
      <c r="I65">
        <v>1537.5999999999997</v>
      </c>
      <c r="J65">
        <v>2050.7999999999997</v>
      </c>
      <c r="K65">
        <v>4614.6000000000022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>B$2^C66*B$1</f>
        <v>19.729061620074436</v>
      </c>
      <c r="C66">
        <v>63</v>
      </c>
      <c r="D66">
        <v>31566.498592119096</v>
      </c>
      <c r="E66">
        <v>3781.1999999999975</v>
      </c>
      <c r="F66">
        <v>4845.4999999999982</v>
      </c>
      <c r="G66">
        <v>1665.8999999999996</v>
      </c>
      <c r="H66">
        <v>9127.4</v>
      </c>
      <c r="I66">
        <v>1665.8999999999996</v>
      </c>
      <c r="J66">
        <v>2243.1999999999998</v>
      </c>
      <c r="K66">
        <v>4999.4000000000024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>B$2^C67*B$1</f>
        <v>21.145608244395781</v>
      </c>
      <c r="C67">
        <v>64</v>
      </c>
      <c r="D67">
        <v>33832.973191033248</v>
      </c>
      <c r="E67">
        <v>3973.5999999999976</v>
      </c>
      <c r="F67">
        <v>5178.9999999999982</v>
      </c>
      <c r="G67">
        <v>1794.1999999999996</v>
      </c>
      <c r="H67">
        <v>9948.1999999999989</v>
      </c>
      <c r="I67">
        <v>1794.1999999999996</v>
      </c>
      <c r="J67">
        <v>2435.6</v>
      </c>
      <c r="K67">
        <v>5384.2000000000025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>B$2^C68*B$1</f>
        <v>22.663862916343401</v>
      </c>
      <c r="C68">
        <v>65</v>
      </c>
      <c r="D68">
        <v>36262.180666149441</v>
      </c>
      <c r="E68">
        <v>4165.9999999999973</v>
      </c>
      <c r="F68">
        <v>5512.4999999999982</v>
      </c>
      <c r="G68">
        <v>1922.4999999999995</v>
      </c>
      <c r="H68">
        <v>10768.999999999998</v>
      </c>
      <c r="I68">
        <v>1922.4999999999995</v>
      </c>
      <c r="J68">
        <v>2628</v>
      </c>
      <c r="K68">
        <v>5769.0000000000027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>B$2^C69*B$1</f>
        <v>24.291128273736859</v>
      </c>
      <c r="C69">
        <v>66</v>
      </c>
      <c r="D69">
        <v>38865.805237978973</v>
      </c>
      <c r="E69">
        <v>4358.3999999999969</v>
      </c>
      <c r="F69">
        <v>5845.9999999999982</v>
      </c>
      <c r="G69">
        <v>2050.7999999999997</v>
      </c>
      <c r="H69">
        <v>11589.799999999997</v>
      </c>
      <c r="I69">
        <v>2050.7999999999997</v>
      </c>
      <c r="J69">
        <v>2820.4</v>
      </c>
      <c r="K69">
        <v>6153.8000000000029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>B$2^C70*B$1</f>
        <v>26.03523128379117</v>
      </c>
      <c r="C70">
        <v>67</v>
      </c>
      <c r="D70">
        <v>41656.370054065868</v>
      </c>
      <c r="E70">
        <v>4550.7999999999965</v>
      </c>
      <c r="F70">
        <v>6179.4999999999982</v>
      </c>
      <c r="G70">
        <v>2179.1</v>
      </c>
      <c r="H70">
        <v>12410.599999999997</v>
      </c>
      <c r="I70">
        <v>2179.1</v>
      </c>
      <c r="J70">
        <v>3012.8</v>
      </c>
      <c r="K70">
        <v>6538.6000000000031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>B$2^C71*B$1</f>
        <v>27.904560889967382</v>
      </c>
      <c r="C71">
        <v>68</v>
      </c>
      <c r="D71">
        <v>44647.297423947814</v>
      </c>
      <c r="E71">
        <v>4743.1999999999962</v>
      </c>
      <c r="F71">
        <v>6512.9999999999982</v>
      </c>
      <c r="G71">
        <v>2307.4</v>
      </c>
      <c r="H71">
        <v>13231.399999999996</v>
      </c>
      <c r="I71">
        <v>2307.4</v>
      </c>
      <c r="J71">
        <v>3205.2000000000003</v>
      </c>
      <c r="K71">
        <v>6923.4000000000033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>B$2^C72*B$1</f>
        <v>29.908108361867043</v>
      </c>
      <c r="C72">
        <v>69</v>
      </c>
      <c r="D72">
        <v>47852.97337898727</v>
      </c>
      <c r="E72">
        <v>4935.5999999999958</v>
      </c>
      <c r="F72">
        <v>6846.4999999999982</v>
      </c>
      <c r="G72">
        <v>2435.7000000000003</v>
      </c>
      <c r="H72">
        <v>14052.199999999995</v>
      </c>
      <c r="I72">
        <v>2435.7000000000003</v>
      </c>
      <c r="J72">
        <v>3397.6000000000004</v>
      </c>
      <c r="K72">
        <v>7308.2000000000035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>B$2^C73*B$1</f>
        <v>32.055510542249102</v>
      </c>
      <c r="C73">
        <v>70</v>
      </c>
      <c r="D73">
        <v>51288.816867598565</v>
      </c>
      <c r="E73">
        <v>5127.9999999999955</v>
      </c>
      <c r="F73">
        <v>7179.9999999999982</v>
      </c>
      <c r="G73">
        <v>2564.0000000000005</v>
      </c>
      <c r="H73">
        <v>14872.999999999995</v>
      </c>
      <c r="I73">
        <v>2564.0000000000005</v>
      </c>
      <c r="J73">
        <v>3590.0000000000005</v>
      </c>
      <c r="K73">
        <v>7693.0000000000036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>B$2^C74*B$1</f>
        <v>34.357096199182592</v>
      </c>
      <c r="C74">
        <v>71</v>
      </c>
      <c r="D74">
        <v>54971.353918692148</v>
      </c>
      <c r="E74">
        <v>5641.1999999999953</v>
      </c>
      <c r="F74">
        <v>7795.7999999999984</v>
      </c>
      <c r="G74">
        <v>2820.6000000000004</v>
      </c>
      <c r="H74">
        <v>16361.099999999995</v>
      </c>
      <c r="I74">
        <v>2820.6000000000004</v>
      </c>
      <c r="J74">
        <v>4051.8000000000006</v>
      </c>
      <c r="K74">
        <v>8462.7000000000044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>B$2^C75*B$1</f>
        <v>36.823935706283912</v>
      </c>
      <c r="C75">
        <v>72</v>
      </c>
      <c r="D75">
        <v>58918.297130054256</v>
      </c>
      <c r="E75">
        <v>6154.3999999999951</v>
      </c>
      <c r="F75">
        <v>8411.5999999999985</v>
      </c>
      <c r="G75">
        <v>3077.2000000000003</v>
      </c>
      <c r="H75">
        <v>17849.199999999993</v>
      </c>
      <c r="I75">
        <v>3077.2000000000003</v>
      </c>
      <c r="J75">
        <v>4513.6000000000004</v>
      </c>
      <c r="K75">
        <v>9232.4000000000051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>B$2^C76*B$1</f>
        <v>39.467894289995101</v>
      </c>
      <c r="C76">
        <v>73</v>
      </c>
      <c r="D76">
        <v>63148.630863992163</v>
      </c>
      <c r="E76">
        <v>6667.5999999999949</v>
      </c>
      <c r="F76">
        <v>9027.3999999999978</v>
      </c>
      <c r="G76">
        <v>3333.8</v>
      </c>
      <c r="H76">
        <v>19337.299999999992</v>
      </c>
      <c r="I76">
        <v>3333.8</v>
      </c>
      <c r="J76">
        <v>4975.4000000000005</v>
      </c>
      <c r="K76">
        <v>10002.100000000006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>B$2^C77*B$1</f>
        <v>42.301689100016759</v>
      </c>
      <c r="C77">
        <v>74</v>
      </c>
      <c r="D77">
        <v>67682.70256002681</v>
      </c>
      <c r="E77">
        <v>7180.7999999999947</v>
      </c>
      <c r="F77">
        <v>9643.1999999999971</v>
      </c>
      <c r="G77">
        <v>3590.4</v>
      </c>
      <c r="H77">
        <v>20825.399999999991</v>
      </c>
      <c r="I77">
        <v>3590.4</v>
      </c>
      <c r="J77">
        <v>5437.2000000000007</v>
      </c>
      <c r="K77">
        <v>10771.800000000007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>B$2^C78*B$1</f>
        <v>45.338950377397964</v>
      </c>
      <c r="C78">
        <v>75</v>
      </c>
      <c r="D78">
        <v>72542.320603836735</v>
      </c>
      <c r="E78">
        <v>7693.9999999999945</v>
      </c>
      <c r="F78">
        <v>10258.999999999996</v>
      </c>
      <c r="G78">
        <v>3847</v>
      </c>
      <c r="H78">
        <v>22313.499999999989</v>
      </c>
      <c r="I78">
        <v>3847</v>
      </c>
      <c r="J78">
        <v>5899.0000000000009</v>
      </c>
      <c r="K78">
        <v>11541.500000000007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>B$2^C79*B$1</f>
        <v>48.594287014495144</v>
      </c>
      <c r="C79">
        <v>76</v>
      </c>
      <c r="D79">
        <v>77750.859223192238</v>
      </c>
      <c r="E79">
        <v>8207.1999999999953</v>
      </c>
      <c r="F79">
        <v>10874.799999999996</v>
      </c>
      <c r="G79">
        <v>4103.6000000000004</v>
      </c>
      <c r="H79">
        <v>23801.599999999988</v>
      </c>
      <c r="I79">
        <v>4103.6000000000004</v>
      </c>
      <c r="J79">
        <v>6360.8000000000011</v>
      </c>
      <c r="K79">
        <v>12311.200000000008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>B$2^C80*B$1</f>
        <v>52.083356822135904</v>
      </c>
      <c r="C80">
        <v>77</v>
      </c>
      <c r="D80">
        <v>83333.370915417443</v>
      </c>
      <c r="E80">
        <v>8720.399999999996</v>
      </c>
      <c r="F80">
        <v>11490.599999999995</v>
      </c>
      <c r="G80">
        <v>4360.2000000000007</v>
      </c>
      <c r="H80">
        <v>25289.699999999986</v>
      </c>
      <c r="I80">
        <v>4360.2000000000007</v>
      </c>
      <c r="J80">
        <v>6822.6000000000013</v>
      </c>
      <c r="K80">
        <v>13080.900000000009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>B$2^C81*B$1</f>
        <v>55.822941841965267</v>
      </c>
      <c r="C81">
        <v>78</v>
      </c>
      <c r="D81">
        <v>89316.706947144427</v>
      </c>
      <c r="E81">
        <v>9233.5999999999967</v>
      </c>
      <c r="F81">
        <v>12106.399999999994</v>
      </c>
      <c r="G81">
        <v>4616.8000000000011</v>
      </c>
      <c r="H81">
        <v>26777.799999999985</v>
      </c>
      <c r="I81">
        <v>4616.8000000000011</v>
      </c>
      <c r="J81">
        <v>7284.4000000000015</v>
      </c>
      <c r="K81">
        <v>13850.600000000009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>B$2^C82*B$1</f>
        <v>59.831029066218385</v>
      </c>
      <c r="C82">
        <v>79</v>
      </c>
      <c r="D82">
        <v>95729.646505949422</v>
      </c>
      <c r="E82">
        <v>9746.7999999999975</v>
      </c>
      <c r="F82">
        <v>12722.199999999993</v>
      </c>
      <c r="G82">
        <v>4873.4000000000015</v>
      </c>
      <c r="H82">
        <v>28265.899999999983</v>
      </c>
      <c r="I82">
        <v>4873.4000000000015</v>
      </c>
      <c r="J82">
        <v>7746.2000000000016</v>
      </c>
      <c r="K82">
        <v>14620.30000000001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>B$2^C83*B$1</f>
        <v>64.126896953172889</v>
      </c>
      <c r="C83">
        <v>80</v>
      </c>
      <c r="D83">
        <v>102603.03512507663</v>
      </c>
      <c r="E83">
        <v>10259.999999999998</v>
      </c>
      <c r="F83">
        <v>13337.999999999993</v>
      </c>
      <c r="G83">
        <v>5130.0000000000018</v>
      </c>
      <c r="H83">
        <v>29753.999999999982</v>
      </c>
      <c r="I83">
        <v>5130.0000000000018</v>
      </c>
      <c r="J83">
        <v>8208.0000000000018</v>
      </c>
      <c r="K83">
        <v>15390.000000000011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>B$2^C84*B$1</f>
        <v>68.731208154410695</v>
      </c>
      <c r="C84">
        <v>81</v>
      </c>
      <c r="D84">
        <v>109969.93304705711</v>
      </c>
      <c r="E84">
        <v>11286.499999999998</v>
      </c>
      <c r="F84">
        <v>14467.199999999993</v>
      </c>
      <c r="G84">
        <v>5643.2000000000016</v>
      </c>
      <c r="H84">
        <v>32730.999999999982</v>
      </c>
      <c r="I84">
        <v>5643.2000000000016</v>
      </c>
      <c r="J84">
        <v>9234.5000000000018</v>
      </c>
      <c r="K84">
        <v>16929.80000000001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>B$2^C85*B$1</f>
        <v>73.666108899897395</v>
      </c>
      <c r="C85">
        <v>82</v>
      </c>
      <c r="D85">
        <v>117865.77423983584</v>
      </c>
      <c r="E85">
        <v>12312.999999999998</v>
      </c>
      <c r="F85">
        <v>15596.399999999994</v>
      </c>
      <c r="G85">
        <v>6156.4000000000015</v>
      </c>
      <c r="H85">
        <v>35707.999999999985</v>
      </c>
      <c r="I85">
        <v>6156.4000000000015</v>
      </c>
      <c r="J85">
        <v>10261.000000000002</v>
      </c>
      <c r="K85">
        <v>18469.600000000009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>B$2^C86*B$1</f>
        <v>78.955335518910047</v>
      </c>
      <c r="C86">
        <v>83</v>
      </c>
      <c r="D86">
        <v>126328.53683025608</v>
      </c>
      <c r="E86">
        <v>13339.499999999998</v>
      </c>
      <c r="F86">
        <v>16725.599999999995</v>
      </c>
      <c r="G86">
        <v>6669.6000000000013</v>
      </c>
      <c r="H86">
        <v>38684.999999999985</v>
      </c>
      <c r="I86">
        <v>6669.6000000000013</v>
      </c>
      <c r="J86">
        <v>11287.500000000002</v>
      </c>
      <c r="K86">
        <v>20009.400000000009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>B$2^C87*B$1</f>
        <v>84.624328609167804</v>
      </c>
      <c r="C87">
        <v>84</v>
      </c>
      <c r="D87">
        <v>135398.92577466849</v>
      </c>
      <c r="E87">
        <v>14365.999999999998</v>
      </c>
      <c r="F87">
        <v>17854.799999999996</v>
      </c>
      <c r="G87">
        <v>7182.8000000000011</v>
      </c>
      <c r="H87">
        <v>41661.999999999985</v>
      </c>
      <c r="I87">
        <v>7182.8000000000011</v>
      </c>
      <c r="J87">
        <v>12314.000000000002</v>
      </c>
      <c r="K87">
        <v>21549.200000000008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>B$2^C88*B$1</f>
        <v>90.700355403306077</v>
      </c>
      <c r="C88">
        <v>85</v>
      </c>
      <c r="D88">
        <v>145120.56864528972</v>
      </c>
      <c r="E88">
        <v>15392.499999999998</v>
      </c>
      <c r="F88">
        <v>18983.999999999996</v>
      </c>
      <c r="G88">
        <v>7696.0000000000009</v>
      </c>
      <c r="H88">
        <v>44638.999999999985</v>
      </c>
      <c r="I88">
        <v>7696.0000000000009</v>
      </c>
      <c r="J88">
        <v>13340.500000000002</v>
      </c>
      <c r="K88">
        <v>23089.000000000007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>B$2^C89*B$1</f>
        <v>97.212640921263443</v>
      </c>
      <c r="C89">
        <v>86</v>
      </c>
      <c r="D89">
        <v>155540.22547402151</v>
      </c>
      <c r="E89">
        <v>16419</v>
      </c>
      <c r="F89">
        <v>20113.199999999997</v>
      </c>
      <c r="G89">
        <v>8209.2000000000007</v>
      </c>
      <c r="H89">
        <v>47615.999999999985</v>
      </c>
      <c r="I89">
        <v>8209.2000000000007</v>
      </c>
      <c r="J89">
        <v>14367.000000000002</v>
      </c>
      <c r="K89">
        <v>24628.800000000007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>B$2^C90*B$1</f>
        <v>104.19250853941018</v>
      </c>
      <c r="C90">
        <v>87</v>
      </c>
      <c r="D90">
        <v>166708.01366305631</v>
      </c>
      <c r="E90">
        <v>17445.5</v>
      </c>
      <c r="F90">
        <v>21242.399999999998</v>
      </c>
      <c r="G90">
        <v>8722.4000000000015</v>
      </c>
      <c r="H90">
        <v>50592.999999999985</v>
      </c>
      <c r="I90">
        <v>8722.4000000000015</v>
      </c>
      <c r="J90">
        <v>15393.500000000002</v>
      </c>
      <c r="K90">
        <v>26168.600000000006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>B$2^C91*B$1</f>
        <v>111.67353065253987</v>
      </c>
      <c r="C91">
        <v>88</v>
      </c>
      <c r="D91">
        <v>178677.64904406379</v>
      </c>
      <c r="E91">
        <v>18472</v>
      </c>
      <c r="F91">
        <v>22371.599999999999</v>
      </c>
      <c r="G91">
        <v>9235.6000000000022</v>
      </c>
      <c r="H91">
        <v>53569.999999999985</v>
      </c>
      <c r="I91">
        <v>9235.6000000000022</v>
      </c>
      <c r="J91">
        <v>16420</v>
      </c>
      <c r="K91">
        <v>27708.400000000005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>B$2^C92*B$1</f>
        <v>119.69169015339223</v>
      </c>
      <c r="C92">
        <v>89</v>
      </c>
      <c r="D92">
        <v>191506.70424542757</v>
      </c>
      <c r="E92">
        <v>19498.5</v>
      </c>
      <c r="F92">
        <v>23500.799999999999</v>
      </c>
      <c r="G92">
        <v>9748.8000000000029</v>
      </c>
      <c r="H92">
        <v>56546.999999999985</v>
      </c>
      <c r="I92">
        <v>9748.8000000000029</v>
      </c>
      <c r="J92">
        <v>17446.5</v>
      </c>
      <c r="K92">
        <v>29248.200000000004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>B$2^C93*B$1</f>
        <v>128.28555350640582</v>
      </c>
      <c r="C93">
        <v>90</v>
      </c>
      <c r="D93">
        <v>205256.8856102493</v>
      </c>
      <c r="E93">
        <v>20525</v>
      </c>
      <c r="F93">
        <v>24630</v>
      </c>
      <c r="G93">
        <v>10262.000000000004</v>
      </c>
      <c r="H93">
        <v>59523.999999999985</v>
      </c>
      <c r="I93">
        <v>10262.000000000004</v>
      </c>
      <c r="J93">
        <v>18473</v>
      </c>
      <c r="K93">
        <v>30788.000000000004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>B$2^C94*B$1</f>
        <v>137.49645624816577</v>
      </c>
      <c r="C94">
        <v>91</v>
      </c>
      <c r="D94">
        <v>219994.32999706524</v>
      </c>
      <c r="E94">
        <v>22578.6</v>
      </c>
      <c r="F94">
        <v>26683.7</v>
      </c>
      <c r="G94">
        <v>11288.800000000003</v>
      </c>
      <c r="H94">
        <v>65479.399999999987</v>
      </c>
      <c r="I94">
        <v>11288.800000000003</v>
      </c>
      <c r="J94">
        <v>20731.8</v>
      </c>
      <c r="K94">
        <v>33868.400000000001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>B$2^C95*B$1</f>
        <v>147.36870180678409</v>
      </c>
      <c r="C95">
        <v>92</v>
      </c>
      <c r="D95">
        <v>235789.92289085453</v>
      </c>
      <c r="E95">
        <v>24632.199999999997</v>
      </c>
      <c r="F95">
        <v>28737.4</v>
      </c>
      <c r="G95">
        <v>12315.600000000002</v>
      </c>
      <c r="H95">
        <v>71434.799999999988</v>
      </c>
      <c r="I95">
        <v>12315.600000000002</v>
      </c>
      <c r="J95">
        <v>22990.6</v>
      </c>
      <c r="K95">
        <v>36948.800000000003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>B$2^C96*B$1</f>
        <v>157.94977459651122</v>
      </c>
      <c r="C96">
        <v>93</v>
      </c>
      <c r="D96">
        <v>252719.63935441794</v>
      </c>
      <c r="E96">
        <v>26685.799999999996</v>
      </c>
      <c r="F96">
        <v>30791.100000000002</v>
      </c>
      <c r="G96">
        <v>13342.400000000001</v>
      </c>
      <c r="H96">
        <v>77390.199999999983</v>
      </c>
      <c r="I96">
        <v>13342.400000000001</v>
      </c>
      <c r="J96">
        <v>25249.399999999998</v>
      </c>
      <c r="K96">
        <v>40029.200000000004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>B$2^C97*B$1</f>
        <v>169.29056841254075</v>
      </c>
      <c r="C97">
        <v>94</v>
      </c>
      <c r="D97">
        <v>270864.90946006519</v>
      </c>
      <c r="E97">
        <v>28739.399999999994</v>
      </c>
      <c r="F97">
        <v>32844.800000000003</v>
      </c>
      <c r="G97">
        <v>14369.2</v>
      </c>
      <c r="H97">
        <v>83345.599999999977</v>
      </c>
      <c r="I97">
        <v>14369.2</v>
      </c>
      <c r="J97">
        <v>27508.199999999997</v>
      </c>
      <c r="K97">
        <v>43109.600000000006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>B$2^C98*B$1</f>
        <v>181.44563122456123</v>
      </c>
      <c r="C98">
        <v>95</v>
      </c>
      <c r="D98">
        <v>290313.00995929795</v>
      </c>
      <c r="E98">
        <v>30792.999999999993</v>
      </c>
      <c r="F98">
        <v>34898.5</v>
      </c>
      <c r="G98">
        <v>15396</v>
      </c>
      <c r="H98">
        <v>89300.999999999971</v>
      </c>
      <c r="I98">
        <v>15396</v>
      </c>
      <c r="J98">
        <v>29766.999999999996</v>
      </c>
      <c r="K98">
        <v>46190.000000000007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>B$2^C99*B$1</f>
        <v>194.47342754648471</v>
      </c>
      <c r="C99">
        <v>96</v>
      </c>
      <c r="D99">
        <v>311157.48407437553</v>
      </c>
      <c r="E99">
        <v>32846.599999999991</v>
      </c>
      <c r="F99">
        <v>36952.199999999997</v>
      </c>
      <c r="G99">
        <v>16422.8</v>
      </c>
      <c r="H99">
        <v>95256.399999999965</v>
      </c>
      <c r="I99">
        <v>16422.8</v>
      </c>
      <c r="J99">
        <v>32025.799999999996</v>
      </c>
      <c r="K99">
        <v>49270.400000000009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>B$2^C100*B$1</f>
        <v>208.43661964432235</v>
      </c>
      <c r="C100">
        <v>97</v>
      </c>
      <c r="D100">
        <v>333498.59143091575</v>
      </c>
      <c r="E100">
        <v>34900.19999999999</v>
      </c>
      <c r="F100">
        <v>39005.899999999994</v>
      </c>
      <c r="G100">
        <v>17449.599999999999</v>
      </c>
      <c r="H100">
        <v>101211.79999999996</v>
      </c>
      <c r="I100">
        <v>17449.599999999999</v>
      </c>
      <c r="J100">
        <v>34284.6</v>
      </c>
      <c r="K100">
        <v>52350.80000000001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>B$2^C101*B$1</f>
        <v>223.40236893478473</v>
      </c>
      <c r="C101">
        <v>98</v>
      </c>
      <c r="D101">
        <v>357443.79029565555</v>
      </c>
      <c r="E101">
        <v>36953.799999999988</v>
      </c>
      <c r="F101">
        <v>41059.599999999991</v>
      </c>
      <c r="G101">
        <v>18476.399999999998</v>
      </c>
      <c r="H101">
        <v>107167.19999999995</v>
      </c>
      <c r="I101">
        <v>18476.399999999998</v>
      </c>
      <c r="J101">
        <v>36543.4</v>
      </c>
      <c r="K101">
        <v>55431.200000000012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>B$2^C102*B$1</f>
        <v>239.44265902430229</v>
      </c>
      <c r="C102">
        <v>99</v>
      </c>
      <c r="D102">
        <v>383108.25443888368</v>
      </c>
      <c r="E102">
        <v>39007.399999999987</v>
      </c>
      <c r="F102">
        <v>43113.299999999988</v>
      </c>
      <c r="G102">
        <v>19503.199999999997</v>
      </c>
      <c r="H102">
        <v>113122.59999999995</v>
      </c>
      <c r="I102">
        <v>19503.199999999997</v>
      </c>
      <c r="J102">
        <v>38802.200000000004</v>
      </c>
      <c r="K102">
        <v>58511.600000000013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>B$2^C103*B$1</f>
        <v>256.63464194224724</v>
      </c>
      <c r="C103">
        <v>100</v>
      </c>
      <c r="D103">
        <v>410615.42710759561</v>
      </c>
      <c r="E103">
        <v>41060.999999999985</v>
      </c>
      <c r="F103">
        <v>45166.999999999985</v>
      </c>
      <c r="G103">
        <v>20529.999999999996</v>
      </c>
      <c r="H103">
        <v>119077.99999999994</v>
      </c>
      <c r="I103">
        <v>20529.999999999996</v>
      </c>
      <c r="J103">
        <v>41061.000000000007</v>
      </c>
      <c r="K103">
        <v>61592.000000000015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>B$2^C104*B$1</f>
        <v>275.06100923370064</v>
      </c>
      <c r="C104">
        <v>101</v>
      </c>
      <c r="E104">
        <v>43114.599999999984</v>
      </c>
      <c r="F104">
        <v>47220.699999999983</v>
      </c>
      <c r="G104">
        <v>21556.799999999996</v>
      </c>
      <c r="H104">
        <v>125033.39999999994</v>
      </c>
      <c r="I104">
        <v>21556.799999999996</v>
      </c>
      <c r="J104">
        <v>43319.80000000001</v>
      </c>
      <c r="K104">
        <v>64672.400000000016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>B$2^C105*B$1</f>
        <v>0.25</v>
      </c>
    </row>
    <row r="106" spans="1:17" x14ac:dyDescent="0.15">
      <c r="B106">
        <f>B$2^C106*B$1</f>
        <v>0.25</v>
      </c>
    </row>
    <row r="107" spans="1:17" x14ac:dyDescent="0.15">
      <c r="B107">
        <f>B$2^C107*B$1</f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L12" sqref="L12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227</v>
      </c>
      <c r="B6" s="4">
        <v>10</v>
      </c>
      <c r="I6" t="s">
        <v>127</v>
      </c>
      <c r="K6" t="s">
        <v>128</v>
      </c>
    </row>
    <row r="7" spans="1:12" x14ac:dyDescent="0.15">
      <c r="I7" s="11">
        <f>B6</f>
        <v>10</v>
      </c>
      <c r="J7" s="11"/>
      <c r="K7" s="4">
        <v>7</v>
      </c>
    </row>
    <row r="9" spans="1:12" x14ac:dyDescent="0.15">
      <c r="F9" t="s">
        <v>126</v>
      </c>
      <c r="G9" t="s">
        <v>108</v>
      </c>
      <c r="H9" t="s">
        <v>9</v>
      </c>
      <c r="I9" t="s">
        <v>13</v>
      </c>
      <c r="J9" t="s">
        <v>129</v>
      </c>
      <c r="K9" t="s">
        <v>131</v>
      </c>
      <c r="L9" t="s">
        <v>130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144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zoomScale="90" zoomScaleNormal="90" zoomScalePageLayoutView="90" workbookViewId="0">
      <selection activeCell="K18" sqref="K18"/>
    </sheetView>
  </sheetViews>
  <sheetFormatPr baseColWidth="10" defaultRowHeight="15" x14ac:dyDescent="0.15"/>
  <cols>
    <col min="3" max="3" width="18.5" bestFit="1" customWidth="1"/>
    <col min="4" max="4" width="16.5" bestFit="1" customWidth="1"/>
    <col min="5" max="10" width="16.5" customWidth="1"/>
    <col min="11" max="13" width="20.83203125" bestFit="1" customWidth="1"/>
    <col min="14" max="14" width="20" bestFit="1" customWidth="1"/>
    <col min="15" max="16" width="20" customWidth="1"/>
    <col min="18" max="18" width="13.5" bestFit="1" customWidth="1"/>
    <col min="20" max="20" width="21.5" bestFit="1" customWidth="1"/>
    <col min="21" max="21" width="20.5" bestFit="1" customWidth="1"/>
    <col min="22" max="23" width="15.5" customWidth="1"/>
    <col min="24" max="24" width="19.5" style="10" bestFit="1" customWidth="1"/>
    <col min="25" max="29" width="15.5" customWidth="1"/>
    <col min="30" max="30" width="11.5" bestFit="1" customWidth="1"/>
    <col min="31" max="31" width="23.5" style="10" bestFit="1" customWidth="1"/>
    <col min="32" max="32" width="18.5" bestFit="1" customWidth="1"/>
    <col min="33" max="33" width="17.5" bestFit="1" customWidth="1"/>
    <col min="34" max="34" width="26.5" style="10" bestFit="1" customWidth="1"/>
    <col min="35" max="37" width="15.5" customWidth="1"/>
    <col min="38" max="38" width="16.5" bestFit="1" customWidth="1"/>
  </cols>
  <sheetData>
    <row r="1" spans="1:44" x14ac:dyDescent="0.15">
      <c r="C1" t="s">
        <v>150</v>
      </c>
      <c r="D1" t="s">
        <v>239</v>
      </c>
      <c r="E1" t="s">
        <v>240</v>
      </c>
    </row>
    <row r="2" spans="1:44" x14ac:dyDescent="0.15">
      <c r="A2" t="s">
        <v>88</v>
      </c>
      <c r="B2" t="s">
        <v>132</v>
      </c>
      <c r="C2">
        <f>AH13</f>
        <v>10</v>
      </c>
      <c r="D2">
        <f>AF13+AF14+AF15</f>
        <v>24</v>
      </c>
      <c r="E2">
        <f>D2*7</f>
        <v>168</v>
      </c>
      <c r="AQ2">
        <v>0.25</v>
      </c>
    </row>
    <row r="3" spans="1:44" x14ac:dyDescent="0.15">
      <c r="B3" t="s">
        <v>133</v>
      </c>
      <c r="C3">
        <f>AH16</f>
        <v>60</v>
      </c>
      <c r="D3">
        <f>AF16+AF17+AF18</f>
        <v>42</v>
      </c>
      <c r="E3">
        <f t="shared" ref="E3:E4" si="0">D3*7</f>
        <v>294</v>
      </c>
      <c r="AQ3">
        <v>1.0718000000000001</v>
      </c>
    </row>
    <row r="4" spans="1:44" x14ac:dyDescent="0.15">
      <c r="B4" t="s">
        <v>134</v>
      </c>
      <c r="C4">
        <f>AH19</f>
        <v>325</v>
      </c>
      <c r="D4">
        <f>AF19+AF20+AF21</f>
        <v>96</v>
      </c>
      <c r="E4">
        <f t="shared" si="0"/>
        <v>672</v>
      </c>
    </row>
    <row r="5" spans="1:44" x14ac:dyDescent="0.15">
      <c r="Y5" t="s">
        <v>138</v>
      </c>
    </row>
    <row r="6" spans="1:44" x14ac:dyDescent="0.15">
      <c r="Y6">
        <v>6</v>
      </c>
      <c r="AP6" t="s">
        <v>3</v>
      </c>
      <c r="AQ6" t="s">
        <v>77</v>
      </c>
      <c r="AR6" t="s">
        <v>3</v>
      </c>
    </row>
    <row r="7" spans="1:44" x14ac:dyDescent="0.15">
      <c r="Y7" t="s">
        <v>137</v>
      </c>
      <c r="AP7">
        <v>0</v>
      </c>
      <c r="AQ7">
        <f>AQ$3^AR7*AQ$2</f>
        <v>0.25</v>
      </c>
      <c r="AR7">
        <v>0</v>
      </c>
    </row>
    <row r="8" spans="1:44" x14ac:dyDescent="0.15">
      <c r="Y8">
        <v>7</v>
      </c>
      <c r="AP8">
        <v>1</v>
      </c>
      <c r="AQ8">
        <f t="shared" ref="AQ8:AQ71" si="1">AQ$3^AR8*AQ$2</f>
        <v>0.26795000000000002</v>
      </c>
      <c r="AR8">
        <v>1</v>
      </c>
    </row>
    <row r="9" spans="1:44" x14ac:dyDescent="0.15">
      <c r="Y9" t="s">
        <v>139</v>
      </c>
      <c r="AP9">
        <v>2</v>
      </c>
      <c r="AQ9">
        <f t="shared" si="1"/>
        <v>0.28718881000000007</v>
      </c>
      <c r="AR9">
        <v>2</v>
      </c>
    </row>
    <row r="10" spans="1:44" x14ac:dyDescent="0.15">
      <c r="B10" t="s">
        <v>245</v>
      </c>
      <c r="C10" s="4">
        <v>6</v>
      </c>
      <c r="K10" t="s">
        <v>242</v>
      </c>
      <c r="L10" t="s">
        <v>243</v>
      </c>
      <c r="M10" t="s">
        <v>244</v>
      </c>
      <c r="N10" t="s">
        <v>242</v>
      </c>
      <c r="O10" t="s">
        <v>243</v>
      </c>
      <c r="P10" t="s">
        <v>244</v>
      </c>
      <c r="Y10">
        <f>Y8*Y6</f>
        <v>42</v>
      </c>
      <c r="AP10">
        <v>3</v>
      </c>
      <c r="AQ10">
        <f t="shared" si="1"/>
        <v>0.30780896655800011</v>
      </c>
      <c r="AR10">
        <v>3</v>
      </c>
    </row>
    <row r="11" spans="1:44" x14ac:dyDescent="0.15">
      <c r="J11" t="s">
        <v>241</v>
      </c>
      <c r="K11" t="s">
        <v>246</v>
      </c>
      <c r="L11" t="s">
        <v>247</v>
      </c>
      <c r="M11" t="s">
        <v>248</v>
      </c>
      <c r="N11" t="s">
        <v>261</v>
      </c>
      <c r="O11" t="s">
        <v>262</v>
      </c>
      <c r="P11" t="s">
        <v>263</v>
      </c>
      <c r="Q11" t="s">
        <v>3</v>
      </c>
      <c r="R11" t="s">
        <v>108</v>
      </c>
      <c r="S11" t="s">
        <v>77</v>
      </c>
      <c r="T11" t="s">
        <v>136</v>
      </c>
      <c r="U11" t="s">
        <v>135</v>
      </c>
      <c r="V11" t="s">
        <v>77</v>
      </c>
      <c r="W11" t="s">
        <v>140</v>
      </c>
      <c r="X11" s="10" t="s">
        <v>141</v>
      </c>
      <c r="Y11" t="s">
        <v>142</v>
      </c>
      <c r="Z11" t="s">
        <v>143</v>
      </c>
      <c r="AA11" t="s">
        <v>9</v>
      </c>
      <c r="AB11" t="s">
        <v>146</v>
      </c>
      <c r="AC11" t="s">
        <v>117</v>
      </c>
      <c r="AD11" t="s">
        <v>149</v>
      </c>
      <c r="AE11" s="10" t="s">
        <v>145</v>
      </c>
      <c r="AF11" t="s">
        <v>148</v>
      </c>
      <c r="AG11" t="s">
        <v>153</v>
      </c>
      <c r="AH11" s="10" t="s">
        <v>173</v>
      </c>
      <c r="AP11">
        <v>4</v>
      </c>
      <c r="AQ11">
        <f t="shared" si="1"/>
        <v>0.32990965035686459</v>
      </c>
      <c r="AR11">
        <v>4</v>
      </c>
    </row>
    <row r="12" spans="1:44" x14ac:dyDescent="0.15">
      <c r="Q12">
        <v>0</v>
      </c>
      <c r="AP12">
        <v>5</v>
      </c>
      <c r="AQ12">
        <f t="shared" si="1"/>
        <v>0.35359716325248752</v>
      </c>
      <c r="AR12">
        <v>5</v>
      </c>
    </row>
    <row r="13" spans="1:44" x14ac:dyDescent="0.15">
      <c r="J13">
        <v>20</v>
      </c>
      <c r="K13">
        <f>N13*$C$10</f>
        <v>36</v>
      </c>
      <c r="L13">
        <f t="shared" ref="L13:M21" si="2">O13*$C$10</f>
        <v>0</v>
      </c>
      <c r="M13">
        <f t="shared" si="2"/>
        <v>0</v>
      </c>
      <c r="N13">
        <f>IF(N$10=$U13,$AF13+N12,N12)</f>
        <v>6</v>
      </c>
      <c r="O13">
        <f>IF(O$10=$U13,$AF13+O12,O12)</f>
        <v>0</v>
      </c>
      <c r="P13">
        <f>IF(P$10=$U13,$AF13+P12,P12)</f>
        <v>0</v>
      </c>
      <c r="Q13">
        <v>1</v>
      </c>
      <c r="R13" s="4">
        <f>金币需求!AJ12</f>
        <v>20</v>
      </c>
      <c r="S13">
        <f>VLOOKUP(R13,标准数值!A:B,2,FALSE)</f>
        <v>1.0004953230843547</v>
      </c>
      <c r="T13">
        <f>S13-S12</f>
        <v>1.0004953230843547</v>
      </c>
      <c r="U13" t="s">
        <v>132</v>
      </c>
      <c r="V13">
        <f>INT(T13)</f>
        <v>1</v>
      </c>
      <c r="W13">
        <f>Z13/Y$10</f>
        <v>0.95238095238095233</v>
      </c>
      <c r="X13" s="10">
        <v>40</v>
      </c>
      <c r="Y13">
        <f>W13*Y$10</f>
        <v>40</v>
      </c>
      <c r="Z13">
        <f>X13*V13</f>
        <v>40</v>
      </c>
      <c r="AA13">
        <f>VLOOKUP(R13,标准数值!C:O,8,FALSE)</f>
        <v>80</v>
      </c>
      <c r="AB13">
        <f>金币需求!AL12*金币需求!D$14</f>
        <v>20</v>
      </c>
      <c r="AC13">
        <f>AA13-AB13</f>
        <v>60</v>
      </c>
      <c r="AD13">
        <f>AC13-AC12</f>
        <v>60</v>
      </c>
      <c r="AE13" s="10">
        <f>ROUND(W13,0)</f>
        <v>1</v>
      </c>
      <c r="AF13">
        <f>AE13*6</f>
        <v>6</v>
      </c>
      <c r="AG13">
        <f>AD13/AF13</f>
        <v>10</v>
      </c>
      <c r="AH13" s="10">
        <v>10</v>
      </c>
      <c r="AP13">
        <v>6</v>
      </c>
      <c r="AQ13">
        <f t="shared" si="1"/>
        <v>0.37898543957401615</v>
      </c>
      <c r="AR13">
        <v>6</v>
      </c>
    </row>
    <row r="14" spans="1:44" x14ac:dyDescent="0.15">
      <c r="J14">
        <v>30</v>
      </c>
      <c r="K14">
        <f t="shared" ref="K14:K21" si="3">N14*$C$10</f>
        <v>72</v>
      </c>
      <c r="L14">
        <f t="shared" si="2"/>
        <v>0</v>
      </c>
      <c r="M14">
        <f t="shared" si="2"/>
        <v>0</v>
      </c>
      <c r="N14">
        <f t="shared" ref="N14:N21" si="4">IF(N$10=U14,AF14+N13,N13)</f>
        <v>12</v>
      </c>
      <c r="O14">
        <f t="shared" ref="O14:O21" si="5">IF(O$10=$U14,$AF14+O13,O13)</f>
        <v>0</v>
      </c>
      <c r="P14">
        <f t="shared" ref="P14:P21" si="6">IF(P$10=$U14,$AF14+P13,P13)</f>
        <v>0</v>
      </c>
      <c r="Q14">
        <v>2</v>
      </c>
      <c r="R14" s="4">
        <f>金币需求!AJ13</f>
        <v>30</v>
      </c>
      <c r="S14">
        <f>VLOOKUP(R14,标准数值!A:B,2,FALSE)</f>
        <v>2.0014861532465944</v>
      </c>
      <c r="T14">
        <f t="shared" ref="T14:T21" si="7">S14-S13</f>
        <v>1.0009908301622397</v>
      </c>
      <c r="U14" t="s">
        <v>132</v>
      </c>
      <c r="V14">
        <f t="shared" ref="V14:V21" si="8">INT(T14)</f>
        <v>1</v>
      </c>
      <c r="W14">
        <f t="shared" ref="W14:W21" si="9">Z14/Y$10</f>
        <v>0.95238095238095233</v>
      </c>
      <c r="X14" s="10">
        <v>40</v>
      </c>
      <c r="Y14">
        <f t="shared" ref="Y14:Y21" si="10">W14*Y$10</f>
        <v>40</v>
      </c>
      <c r="Z14">
        <f t="shared" ref="Z14:Z21" si="11">X14*V14</f>
        <v>40</v>
      </c>
      <c r="AA14">
        <f>VLOOKUP(R14,标准数值!C:O,8,FALSE)</f>
        <v>160</v>
      </c>
      <c r="AB14">
        <f>金币需求!AL13*金币需求!D$14</f>
        <v>40</v>
      </c>
      <c r="AC14">
        <f t="shared" ref="AC14:AC21" si="12">AA14-AB14</f>
        <v>120</v>
      </c>
      <c r="AD14">
        <f t="shared" ref="AD14:AD21" si="13">AC14-AC13</f>
        <v>60</v>
      </c>
      <c r="AE14" s="10">
        <f t="shared" ref="AE14:AE21" si="14">ROUND(W14,0)</f>
        <v>1</v>
      </c>
      <c r="AF14">
        <f t="shared" ref="AF14:AF21" si="15">AE14*6</f>
        <v>6</v>
      </c>
      <c r="AG14">
        <f t="shared" ref="AG14:AG21" si="16">AD14/AF14</f>
        <v>10</v>
      </c>
      <c r="AH14" s="10">
        <v>10</v>
      </c>
      <c r="AP14">
        <v>7</v>
      </c>
      <c r="AQ14">
        <f t="shared" si="1"/>
        <v>0.40619659413543058</v>
      </c>
      <c r="AR14">
        <v>7</v>
      </c>
    </row>
    <row r="15" spans="1:44" x14ac:dyDescent="0.15">
      <c r="J15">
        <v>40</v>
      </c>
      <c r="K15">
        <f t="shared" si="3"/>
        <v>144</v>
      </c>
      <c r="L15">
        <f t="shared" si="2"/>
        <v>0</v>
      </c>
      <c r="M15">
        <f t="shared" si="2"/>
        <v>0</v>
      </c>
      <c r="N15">
        <f t="shared" si="4"/>
        <v>24</v>
      </c>
      <c r="O15">
        <f t="shared" si="5"/>
        <v>0</v>
      </c>
      <c r="P15">
        <f t="shared" si="6"/>
        <v>0</v>
      </c>
      <c r="Q15">
        <v>3</v>
      </c>
      <c r="R15" s="4">
        <f>金币需求!AJ14</f>
        <v>40</v>
      </c>
      <c r="S15">
        <f>VLOOKUP(R15,标准数值!A:B,2,FALSE)</f>
        <v>4.0039635660546686</v>
      </c>
      <c r="T15">
        <f t="shared" si="7"/>
        <v>2.0024774128080742</v>
      </c>
      <c r="U15" t="s">
        <v>132</v>
      </c>
      <c r="V15">
        <f t="shared" si="8"/>
        <v>2</v>
      </c>
      <c r="W15">
        <f t="shared" si="9"/>
        <v>1.9047619047619047</v>
      </c>
      <c r="X15" s="10">
        <v>40</v>
      </c>
      <c r="Y15">
        <f t="shared" si="10"/>
        <v>80</v>
      </c>
      <c r="Z15">
        <f t="shared" si="11"/>
        <v>80</v>
      </c>
      <c r="AA15">
        <f>VLOOKUP(R15,标准数值!C:O,8,FALSE)</f>
        <v>351.99999999999989</v>
      </c>
      <c r="AB15">
        <f>金币需求!AL14*金币需求!D$14</f>
        <v>80</v>
      </c>
      <c r="AC15">
        <f t="shared" si="12"/>
        <v>271.99999999999989</v>
      </c>
      <c r="AD15">
        <f t="shared" si="13"/>
        <v>151.99999999999989</v>
      </c>
      <c r="AE15" s="10">
        <f t="shared" si="14"/>
        <v>2</v>
      </c>
      <c r="AF15">
        <f t="shared" si="15"/>
        <v>12</v>
      </c>
      <c r="AG15">
        <f t="shared" si="16"/>
        <v>12.666666666666657</v>
      </c>
      <c r="AH15" s="10">
        <v>10</v>
      </c>
      <c r="AP15">
        <v>8</v>
      </c>
      <c r="AQ15">
        <f t="shared" si="1"/>
        <v>0.4353615095943546</v>
      </c>
      <c r="AR15">
        <v>8</v>
      </c>
    </row>
    <row r="16" spans="1:44" x14ac:dyDescent="0.15">
      <c r="J16">
        <v>50</v>
      </c>
      <c r="K16">
        <f t="shared" si="3"/>
        <v>144</v>
      </c>
      <c r="L16">
        <f t="shared" si="2"/>
        <v>36</v>
      </c>
      <c r="M16">
        <f t="shared" si="2"/>
        <v>0</v>
      </c>
      <c r="N16">
        <f t="shared" si="4"/>
        <v>24</v>
      </c>
      <c r="O16">
        <f t="shared" si="5"/>
        <v>6</v>
      </c>
      <c r="P16">
        <f t="shared" si="6"/>
        <v>0</v>
      </c>
      <c r="Q16">
        <v>4</v>
      </c>
      <c r="R16" s="4">
        <f>金币需求!AJ15</f>
        <v>50</v>
      </c>
      <c r="S16">
        <f>VLOOKUP(R16,标准数值!A:B,2,FALSE)</f>
        <v>8.0099101421652552</v>
      </c>
      <c r="T16">
        <f t="shared" si="7"/>
        <v>4.0059465761105866</v>
      </c>
      <c r="U16" t="s">
        <v>133</v>
      </c>
      <c r="V16">
        <f t="shared" si="8"/>
        <v>4</v>
      </c>
      <c r="W16">
        <f t="shared" si="9"/>
        <v>1.0476190476190477</v>
      </c>
      <c r="X16" s="10">
        <v>11</v>
      </c>
      <c r="Y16">
        <f t="shared" si="10"/>
        <v>44</v>
      </c>
      <c r="Z16">
        <f t="shared" si="11"/>
        <v>44</v>
      </c>
      <c r="AA16">
        <f>VLOOKUP(R16,标准数值!C:O,8,FALSE)</f>
        <v>768.00000000000011</v>
      </c>
      <c r="AB16">
        <f>金币需求!AL15*金币需求!D$14</f>
        <v>160</v>
      </c>
      <c r="AC16">
        <f t="shared" si="12"/>
        <v>608.00000000000011</v>
      </c>
      <c r="AD16">
        <f t="shared" si="13"/>
        <v>336.00000000000023</v>
      </c>
      <c r="AE16" s="10">
        <f t="shared" si="14"/>
        <v>1</v>
      </c>
      <c r="AF16">
        <f t="shared" si="15"/>
        <v>6</v>
      </c>
      <c r="AG16">
        <f t="shared" si="16"/>
        <v>56.000000000000036</v>
      </c>
      <c r="AH16" s="10">
        <v>60</v>
      </c>
      <c r="AP16">
        <v>9</v>
      </c>
      <c r="AQ16">
        <f t="shared" si="1"/>
        <v>0.46662046598322932</v>
      </c>
      <c r="AR16">
        <v>9</v>
      </c>
    </row>
    <row r="17" spans="10:44" x14ac:dyDescent="0.15">
      <c r="J17">
        <v>60</v>
      </c>
      <c r="K17">
        <f t="shared" si="3"/>
        <v>144</v>
      </c>
      <c r="L17">
        <f t="shared" si="2"/>
        <v>108</v>
      </c>
      <c r="M17">
        <f t="shared" si="2"/>
        <v>0</v>
      </c>
      <c r="N17">
        <f t="shared" si="4"/>
        <v>24</v>
      </c>
      <c r="O17">
        <f t="shared" si="5"/>
        <v>18</v>
      </c>
      <c r="P17">
        <f t="shared" si="6"/>
        <v>0</v>
      </c>
      <c r="Q17">
        <v>5</v>
      </c>
      <c r="R17" s="4">
        <f>金币需求!AJ16</f>
        <v>60</v>
      </c>
      <c r="S17">
        <f>VLOOKUP(R17,标准数值!A:B,2,FALSE)</f>
        <v>16.023787286551403</v>
      </c>
      <c r="T17">
        <f t="shared" si="7"/>
        <v>8.0138771443861483</v>
      </c>
      <c r="U17" t="s">
        <v>133</v>
      </c>
      <c r="V17">
        <f t="shared" si="8"/>
        <v>8</v>
      </c>
      <c r="W17">
        <f t="shared" si="9"/>
        <v>2.0952380952380953</v>
      </c>
      <c r="X17" s="10">
        <v>11</v>
      </c>
      <c r="Y17">
        <f t="shared" si="10"/>
        <v>88</v>
      </c>
      <c r="Z17">
        <f t="shared" si="11"/>
        <v>88</v>
      </c>
      <c r="AA17">
        <f>VLOOKUP(R17,标准数值!C:O,8,FALSE)</f>
        <v>1665.9999999999998</v>
      </c>
      <c r="AB17">
        <f>金币需求!AL16*金币需求!D$14</f>
        <v>320.24999999999994</v>
      </c>
      <c r="AC17">
        <f t="shared" si="12"/>
        <v>1345.7499999999998</v>
      </c>
      <c r="AD17">
        <f t="shared" si="13"/>
        <v>737.74999999999966</v>
      </c>
      <c r="AE17" s="10">
        <f t="shared" si="14"/>
        <v>2</v>
      </c>
      <c r="AF17">
        <f t="shared" si="15"/>
        <v>12</v>
      </c>
      <c r="AG17">
        <f t="shared" si="16"/>
        <v>61.479166666666636</v>
      </c>
      <c r="AH17" s="10">
        <v>60</v>
      </c>
      <c r="AP17">
        <v>10</v>
      </c>
      <c r="AQ17">
        <f t="shared" si="1"/>
        <v>0.50012381544082529</v>
      </c>
      <c r="AR17">
        <v>10</v>
      </c>
    </row>
    <row r="18" spans="10:44" x14ac:dyDescent="0.15">
      <c r="J18">
        <v>70</v>
      </c>
      <c r="K18">
        <f t="shared" si="3"/>
        <v>144</v>
      </c>
      <c r="L18">
        <f t="shared" si="2"/>
        <v>252</v>
      </c>
      <c r="M18">
        <f t="shared" si="2"/>
        <v>0</v>
      </c>
      <c r="N18">
        <f t="shared" si="4"/>
        <v>24</v>
      </c>
      <c r="O18">
        <f t="shared" si="5"/>
        <v>42</v>
      </c>
      <c r="P18">
        <f t="shared" si="6"/>
        <v>0</v>
      </c>
      <c r="Q18">
        <v>6</v>
      </c>
      <c r="R18" s="4">
        <f>金币需求!AJ17</f>
        <v>70</v>
      </c>
      <c r="S18">
        <f>VLOOKUP(R18,标准数值!A:B,2,FALSE)</f>
        <v>32.055510542249102</v>
      </c>
      <c r="T18">
        <f t="shared" si="7"/>
        <v>16.031723255697699</v>
      </c>
      <c r="U18" t="s">
        <v>133</v>
      </c>
      <c r="V18">
        <f t="shared" si="8"/>
        <v>16</v>
      </c>
      <c r="W18">
        <f t="shared" si="9"/>
        <v>4.1904761904761907</v>
      </c>
      <c r="X18" s="10">
        <v>11</v>
      </c>
      <c r="Y18">
        <f t="shared" si="10"/>
        <v>176</v>
      </c>
      <c r="Z18">
        <f t="shared" si="11"/>
        <v>176</v>
      </c>
      <c r="AA18">
        <f>VLOOKUP(R18,标准数值!C:O,8,FALSE)</f>
        <v>3590.0000000000005</v>
      </c>
      <c r="AB18">
        <f>金币需求!AL17*金币需求!D$14</f>
        <v>641.00000000000011</v>
      </c>
      <c r="AC18">
        <f t="shared" si="12"/>
        <v>2949.0000000000005</v>
      </c>
      <c r="AD18">
        <f t="shared" si="13"/>
        <v>1603.2500000000007</v>
      </c>
      <c r="AE18" s="10">
        <f t="shared" si="14"/>
        <v>4</v>
      </c>
      <c r="AF18">
        <f t="shared" si="15"/>
        <v>24</v>
      </c>
      <c r="AG18">
        <f t="shared" si="16"/>
        <v>66.802083333333357</v>
      </c>
      <c r="AH18" s="10">
        <v>60</v>
      </c>
      <c r="AP18">
        <v>11</v>
      </c>
      <c r="AQ18">
        <f t="shared" si="1"/>
        <v>0.53603270538947656</v>
      </c>
      <c r="AR18">
        <v>11</v>
      </c>
    </row>
    <row r="19" spans="10:44" x14ac:dyDescent="0.15">
      <c r="J19">
        <v>80</v>
      </c>
      <c r="K19">
        <f t="shared" si="3"/>
        <v>144</v>
      </c>
      <c r="L19">
        <f t="shared" si="2"/>
        <v>252</v>
      </c>
      <c r="M19">
        <f t="shared" si="2"/>
        <v>72</v>
      </c>
      <c r="N19">
        <f t="shared" si="4"/>
        <v>24</v>
      </c>
      <c r="O19">
        <f t="shared" si="5"/>
        <v>42</v>
      </c>
      <c r="P19">
        <f t="shared" si="6"/>
        <v>12</v>
      </c>
      <c r="Q19">
        <v>7</v>
      </c>
      <c r="R19" s="4">
        <f>金币需求!AJ18</f>
        <v>80</v>
      </c>
      <c r="S19">
        <f>VLOOKUP(R19,标准数值!A:B,2,FALSE)</f>
        <v>64.126896953172889</v>
      </c>
      <c r="T19">
        <f t="shared" si="7"/>
        <v>32.071386410923786</v>
      </c>
      <c r="U19" t="s">
        <v>134</v>
      </c>
      <c r="V19">
        <f t="shared" si="8"/>
        <v>32</v>
      </c>
      <c r="W19">
        <f t="shared" si="9"/>
        <v>2.2857142857142856</v>
      </c>
      <c r="X19" s="10">
        <v>3</v>
      </c>
      <c r="Y19">
        <f t="shared" si="10"/>
        <v>96</v>
      </c>
      <c r="Z19">
        <f t="shared" si="11"/>
        <v>96</v>
      </c>
      <c r="AA19">
        <f>VLOOKUP(R19,标准数值!C:O,8,FALSE)</f>
        <v>8208.0000000000018</v>
      </c>
      <c r="AB19">
        <f>金币需求!AL18*金币需求!D$14</f>
        <v>1282.5000000000005</v>
      </c>
      <c r="AC19">
        <f t="shared" si="12"/>
        <v>6925.5000000000018</v>
      </c>
      <c r="AD19">
        <f t="shared" si="13"/>
        <v>3976.5000000000014</v>
      </c>
      <c r="AE19" s="10">
        <f t="shared" si="14"/>
        <v>2</v>
      </c>
      <c r="AF19">
        <f t="shared" si="15"/>
        <v>12</v>
      </c>
      <c r="AG19">
        <f t="shared" si="16"/>
        <v>331.37500000000011</v>
      </c>
      <c r="AH19" s="10">
        <v>325</v>
      </c>
      <c r="AP19">
        <v>12</v>
      </c>
      <c r="AQ19">
        <f t="shared" si="1"/>
        <v>0.57451985363644109</v>
      </c>
      <c r="AR19">
        <v>12</v>
      </c>
    </row>
    <row r="20" spans="10:44" x14ac:dyDescent="0.15">
      <c r="J20">
        <v>90</v>
      </c>
      <c r="K20">
        <f t="shared" si="3"/>
        <v>144</v>
      </c>
      <c r="L20">
        <f t="shared" si="2"/>
        <v>252</v>
      </c>
      <c r="M20">
        <f t="shared" si="2"/>
        <v>252</v>
      </c>
      <c r="N20">
        <f t="shared" si="4"/>
        <v>24</v>
      </c>
      <c r="O20">
        <f t="shared" si="5"/>
        <v>42</v>
      </c>
      <c r="P20">
        <f t="shared" si="6"/>
        <v>42</v>
      </c>
      <c r="Q20">
        <v>8</v>
      </c>
      <c r="R20" s="4">
        <f>金币需求!AJ19</f>
        <v>90</v>
      </c>
      <c r="S20">
        <f>VLOOKUP(R20,标准数值!A:B,2,FALSE)</f>
        <v>128.28555350640582</v>
      </c>
      <c r="T20">
        <f t="shared" si="7"/>
        <v>64.15865655323293</v>
      </c>
      <c r="U20" t="s">
        <v>134</v>
      </c>
      <c r="V20">
        <f t="shared" si="8"/>
        <v>64</v>
      </c>
      <c r="W20">
        <f t="shared" si="9"/>
        <v>4.5714285714285712</v>
      </c>
      <c r="X20" s="10">
        <v>3</v>
      </c>
      <c r="Y20">
        <f t="shared" si="10"/>
        <v>192</v>
      </c>
      <c r="Z20">
        <f t="shared" si="11"/>
        <v>192</v>
      </c>
      <c r="AA20">
        <f>VLOOKUP(R20,标准数值!C:O,8,FALSE)</f>
        <v>18473</v>
      </c>
      <c r="AB20">
        <f>金币需求!AL19*金币需求!D$14</f>
        <v>2565.5000000000009</v>
      </c>
      <c r="AC20">
        <f t="shared" si="12"/>
        <v>15907.5</v>
      </c>
      <c r="AD20">
        <f t="shared" si="13"/>
        <v>8981.9999999999982</v>
      </c>
      <c r="AE20" s="10">
        <f t="shared" si="14"/>
        <v>5</v>
      </c>
      <c r="AF20">
        <f t="shared" si="15"/>
        <v>30</v>
      </c>
      <c r="AG20">
        <f t="shared" si="16"/>
        <v>299.39999999999992</v>
      </c>
      <c r="AH20" s="10">
        <v>325</v>
      </c>
      <c r="AP20">
        <v>13</v>
      </c>
      <c r="AQ20">
        <f t="shared" si="1"/>
        <v>0.61577037912753763</v>
      </c>
      <c r="AR20">
        <v>13</v>
      </c>
    </row>
    <row r="21" spans="10:44" x14ac:dyDescent="0.15">
      <c r="J21">
        <v>100</v>
      </c>
      <c r="K21">
        <f t="shared" si="3"/>
        <v>144</v>
      </c>
      <c r="L21">
        <f t="shared" si="2"/>
        <v>252</v>
      </c>
      <c r="M21">
        <f t="shared" si="2"/>
        <v>576</v>
      </c>
      <c r="N21">
        <f t="shared" si="4"/>
        <v>24</v>
      </c>
      <c r="O21">
        <f t="shared" si="5"/>
        <v>42</v>
      </c>
      <c r="P21">
        <f t="shared" si="6"/>
        <v>96</v>
      </c>
      <c r="Q21">
        <v>9</v>
      </c>
      <c r="R21" s="4">
        <f>金币需求!AJ20</f>
        <v>100</v>
      </c>
      <c r="S21">
        <f>VLOOKUP(R21,标准数值!A:B,2,FALSE)</f>
        <v>256.63464194224724</v>
      </c>
      <c r="T21">
        <f t="shared" si="7"/>
        <v>128.34908843584142</v>
      </c>
      <c r="U21" t="s">
        <v>134</v>
      </c>
      <c r="V21">
        <f t="shared" si="8"/>
        <v>128</v>
      </c>
      <c r="W21">
        <f t="shared" si="9"/>
        <v>9.1428571428571423</v>
      </c>
      <c r="X21" s="10">
        <v>3</v>
      </c>
      <c r="Y21">
        <f t="shared" si="10"/>
        <v>384</v>
      </c>
      <c r="Z21">
        <f t="shared" si="11"/>
        <v>384</v>
      </c>
      <c r="AA21">
        <f>VLOOKUP(R21,标准数值!C:O,8,FALSE)</f>
        <v>41061.000000000007</v>
      </c>
      <c r="AB21">
        <f>金币需求!AL20*金币需求!D$14</f>
        <v>5132.4999999999991</v>
      </c>
      <c r="AC21">
        <f t="shared" si="12"/>
        <v>35928.500000000007</v>
      </c>
      <c r="AD21">
        <f t="shared" si="13"/>
        <v>20021.000000000007</v>
      </c>
      <c r="AE21" s="10">
        <f t="shared" si="14"/>
        <v>9</v>
      </c>
      <c r="AF21">
        <f t="shared" si="15"/>
        <v>54</v>
      </c>
      <c r="AG21">
        <f t="shared" si="16"/>
        <v>370.75925925925941</v>
      </c>
      <c r="AH21" s="10">
        <v>325</v>
      </c>
      <c r="AP21">
        <v>14</v>
      </c>
      <c r="AQ21">
        <f t="shared" si="1"/>
        <v>0.65998269234889495</v>
      </c>
      <c r="AR21">
        <v>14</v>
      </c>
    </row>
    <row r="22" spans="10:44" x14ac:dyDescent="0.15">
      <c r="AP22">
        <v>15</v>
      </c>
      <c r="AQ22">
        <f t="shared" si="1"/>
        <v>0.70736944965954573</v>
      </c>
      <c r="AR22">
        <v>15</v>
      </c>
    </row>
    <row r="23" spans="10:44" x14ac:dyDescent="0.15">
      <c r="AP23">
        <v>16</v>
      </c>
      <c r="AQ23">
        <f t="shared" si="1"/>
        <v>0.75815857614510129</v>
      </c>
      <c r="AR23">
        <v>16</v>
      </c>
    </row>
    <row r="24" spans="10:44" x14ac:dyDescent="0.15">
      <c r="AP24">
        <v>17</v>
      </c>
      <c r="AQ24">
        <f t="shared" si="1"/>
        <v>0.8125943619123196</v>
      </c>
      <c r="AR24">
        <v>17</v>
      </c>
    </row>
    <row r="25" spans="10:44" x14ac:dyDescent="0.15">
      <c r="AP25">
        <v>18</v>
      </c>
      <c r="AQ25">
        <f t="shared" si="1"/>
        <v>0.87093863709762431</v>
      </c>
      <c r="AR25">
        <v>18</v>
      </c>
    </row>
    <row r="26" spans="10:44" x14ac:dyDescent="0.15">
      <c r="AP26">
        <v>19</v>
      </c>
      <c r="AQ26">
        <f t="shared" si="1"/>
        <v>0.9334720312412339</v>
      </c>
      <c r="AR26">
        <v>19</v>
      </c>
    </row>
    <row r="27" spans="10:44" x14ac:dyDescent="0.15">
      <c r="AP27">
        <v>20</v>
      </c>
      <c r="AQ27">
        <f t="shared" si="1"/>
        <v>1.0004953230843547</v>
      </c>
      <c r="AR27">
        <v>20</v>
      </c>
    </row>
    <row r="28" spans="10:44" x14ac:dyDescent="0.15">
      <c r="AP28">
        <v>21</v>
      </c>
      <c r="AQ28">
        <f t="shared" si="1"/>
        <v>1.0723308872818116</v>
      </c>
      <c r="AR28">
        <v>21</v>
      </c>
    </row>
    <row r="29" spans="10:44" x14ac:dyDescent="0.15">
      <c r="AP29">
        <v>22</v>
      </c>
      <c r="AQ29">
        <f t="shared" si="1"/>
        <v>1.1493242449886456</v>
      </c>
      <c r="AR29">
        <v>22</v>
      </c>
    </row>
    <row r="30" spans="10:44" x14ac:dyDescent="0.15">
      <c r="AP30">
        <v>23</v>
      </c>
      <c r="AQ30">
        <f t="shared" si="1"/>
        <v>1.2318457257788307</v>
      </c>
      <c r="AR30">
        <v>23</v>
      </c>
    </row>
    <row r="31" spans="10:44" x14ac:dyDescent="0.15">
      <c r="AP31">
        <v>24</v>
      </c>
      <c r="AQ31">
        <f t="shared" si="1"/>
        <v>1.3202922488897511</v>
      </c>
      <c r="AR31">
        <v>24</v>
      </c>
    </row>
    <row r="32" spans="10:44" x14ac:dyDescent="0.15">
      <c r="AP32">
        <v>25</v>
      </c>
      <c r="AQ32">
        <f t="shared" si="1"/>
        <v>1.4150892323600353</v>
      </c>
      <c r="AR32">
        <v>25</v>
      </c>
    </row>
    <row r="33" spans="18:44" x14ac:dyDescent="0.15">
      <c r="AP33">
        <v>26</v>
      </c>
      <c r="AQ33">
        <f t="shared" si="1"/>
        <v>1.5166926392434861</v>
      </c>
      <c r="AR33">
        <v>26</v>
      </c>
    </row>
    <row r="34" spans="18:44" x14ac:dyDescent="0.15">
      <c r="R34" s="4"/>
      <c r="AP34">
        <v>27</v>
      </c>
      <c r="AQ34">
        <f t="shared" si="1"/>
        <v>1.6255911707411685</v>
      </c>
      <c r="AR34">
        <v>27</v>
      </c>
    </row>
    <row r="35" spans="18:44" x14ac:dyDescent="0.15">
      <c r="R35" s="4"/>
      <c r="AP35">
        <v>28</v>
      </c>
      <c r="AQ35">
        <f t="shared" si="1"/>
        <v>1.7423086168003847</v>
      </c>
      <c r="AR35">
        <v>28</v>
      </c>
    </row>
    <row r="36" spans="18:44" x14ac:dyDescent="0.15">
      <c r="R36" s="4"/>
      <c r="AP36">
        <v>29</v>
      </c>
      <c r="AQ36">
        <f t="shared" si="1"/>
        <v>1.8674063754866526</v>
      </c>
      <c r="AR36">
        <v>29</v>
      </c>
    </row>
    <row r="37" spans="18:44" x14ac:dyDescent="0.15">
      <c r="R37" s="4"/>
      <c r="AP37">
        <v>30</v>
      </c>
      <c r="AQ37">
        <f t="shared" si="1"/>
        <v>2.0014861532465944</v>
      </c>
      <c r="AR37">
        <v>30</v>
      </c>
    </row>
    <row r="38" spans="18:44" x14ac:dyDescent="0.15">
      <c r="R38" s="4"/>
      <c r="AP38">
        <v>31</v>
      </c>
      <c r="AQ38">
        <f t="shared" si="1"/>
        <v>2.1451928590497005</v>
      </c>
      <c r="AR38">
        <v>31</v>
      </c>
    </row>
    <row r="39" spans="18:44" x14ac:dyDescent="0.15">
      <c r="R39" s="4"/>
      <c r="AP39">
        <v>32</v>
      </c>
      <c r="AQ39">
        <f t="shared" si="1"/>
        <v>2.2992177063294692</v>
      </c>
      <c r="AR39">
        <v>32</v>
      </c>
    </row>
    <row r="40" spans="18:44" x14ac:dyDescent="0.15">
      <c r="R40" s="4"/>
      <c r="AP40">
        <v>33</v>
      </c>
      <c r="AQ40">
        <f t="shared" si="1"/>
        <v>2.4643015376439252</v>
      </c>
      <c r="AR40">
        <v>33</v>
      </c>
    </row>
    <row r="41" spans="18:44" x14ac:dyDescent="0.15">
      <c r="R41" s="4"/>
      <c r="AP41">
        <v>34</v>
      </c>
      <c r="AQ41">
        <f t="shared" si="1"/>
        <v>2.6412383880467596</v>
      </c>
      <c r="AR41">
        <v>34</v>
      </c>
    </row>
    <row r="42" spans="18:44" x14ac:dyDescent="0.15">
      <c r="R42" s="4"/>
      <c r="AP42">
        <v>35</v>
      </c>
      <c r="AQ42">
        <f t="shared" si="1"/>
        <v>2.830879304308517</v>
      </c>
      <c r="AR42">
        <v>35</v>
      </c>
    </row>
    <row r="43" spans="18:44" x14ac:dyDescent="0.15">
      <c r="AP43">
        <v>36</v>
      </c>
      <c r="AQ43">
        <f t="shared" si="1"/>
        <v>3.0341364383578693</v>
      </c>
      <c r="AR43">
        <v>36</v>
      </c>
    </row>
    <row r="44" spans="18:44" x14ac:dyDescent="0.15">
      <c r="AP44">
        <v>37</v>
      </c>
      <c r="AQ44">
        <f t="shared" si="1"/>
        <v>3.2519874346319648</v>
      </c>
      <c r="AR44">
        <v>37</v>
      </c>
    </row>
    <row r="45" spans="18:44" x14ac:dyDescent="0.15">
      <c r="AP45">
        <v>38</v>
      </c>
      <c r="AQ45">
        <f t="shared" si="1"/>
        <v>3.48548013243854</v>
      </c>
      <c r="AR45">
        <v>38</v>
      </c>
    </row>
    <row r="46" spans="18:44" x14ac:dyDescent="0.15">
      <c r="AP46">
        <v>39</v>
      </c>
      <c r="AQ46">
        <f t="shared" si="1"/>
        <v>3.7357376059476279</v>
      </c>
      <c r="AR46">
        <v>39</v>
      </c>
    </row>
    <row r="47" spans="18:44" x14ac:dyDescent="0.15">
      <c r="AP47">
        <v>40</v>
      </c>
      <c r="AQ47">
        <f t="shared" si="1"/>
        <v>4.0039635660546686</v>
      </c>
      <c r="AR47">
        <v>40</v>
      </c>
    </row>
    <row r="48" spans="18:44" x14ac:dyDescent="0.15">
      <c r="AP48">
        <v>41</v>
      </c>
      <c r="AQ48">
        <f t="shared" si="1"/>
        <v>4.2914481500973949</v>
      </c>
      <c r="AR48">
        <v>41</v>
      </c>
    </row>
    <row r="49" spans="42:44" x14ac:dyDescent="0.15">
      <c r="AP49">
        <v>42</v>
      </c>
      <c r="AQ49">
        <f t="shared" si="1"/>
        <v>4.599574127274388</v>
      </c>
      <c r="AR49">
        <v>42</v>
      </c>
    </row>
    <row r="50" spans="42:44" x14ac:dyDescent="0.15">
      <c r="AP50">
        <v>43</v>
      </c>
      <c r="AQ50">
        <f t="shared" si="1"/>
        <v>4.9298235496126894</v>
      </c>
      <c r="AR50">
        <v>43</v>
      </c>
    </row>
    <row r="51" spans="42:44" x14ac:dyDescent="0.15">
      <c r="AP51">
        <v>44</v>
      </c>
      <c r="AQ51">
        <f t="shared" si="1"/>
        <v>5.2837848804748822</v>
      </c>
      <c r="AR51">
        <v>44</v>
      </c>
    </row>
    <row r="52" spans="42:44" x14ac:dyDescent="0.15">
      <c r="AP52">
        <v>45</v>
      </c>
      <c r="AQ52">
        <f t="shared" si="1"/>
        <v>5.6631606348929786</v>
      </c>
      <c r="AR52">
        <v>45</v>
      </c>
    </row>
    <row r="53" spans="42:44" x14ac:dyDescent="0.15">
      <c r="AP53">
        <v>46</v>
      </c>
      <c r="AQ53">
        <f t="shared" si="1"/>
        <v>6.0697755684782955</v>
      </c>
      <c r="AR53">
        <v>46</v>
      </c>
    </row>
    <row r="54" spans="42:44" x14ac:dyDescent="0.15">
      <c r="AP54">
        <v>47</v>
      </c>
      <c r="AQ54">
        <f t="shared" si="1"/>
        <v>6.5055854542950389</v>
      </c>
      <c r="AR54">
        <v>47</v>
      </c>
    </row>
    <row r="55" spans="42:44" x14ac:dyDescent="0.15">
      <c r="AP55">
        <v>48</v>
      </c>
      <c r="AQ55">
        <f t="shared" si="1"/>
        <v>6.972686489913424</v>
      </c>
      <c r="AR55">
        <v>48</v>
      </c>
    </row>
    <row r="56" spans="42:44" x14ac:dyDescent="0.15">
      <c r="AP56">
        <v>49</v>
      </c>
      <c r="AQ56">
        <f t="shared" si="1"/>
        <v>7.4733253798892081</v>
      </c>
      <c r="AR56">
        <v>49</v>
      </c>
    </row>
    <row r="57" spans="42:44" x14ac:dyDescent="0.15">
      <c r="AP57">
        <v>50</v>
      </c>
      <c r="AQ57">
        <f t="shared" si="1"/>
        <v>8.0099101421652552</v>
      </c>
      <c r="AR57">
        <v>50</v>
      </c>
    </row>
    <row r="58" spans="42:44" x14ac:dyDescent="0.15">
      <c r="AP58">
        <v>51</v>
      </c>
      <c r="AQ58">
        <f t="shared" si="1"/>
        <v>8.5850216903727219</v>
      </c>
      <c r="AR58">
        <v>51</v>
      </c>
    </row>
    <row r="59" spans="42:44" x14ac:dyDescent="0.15">
      <c r="AP59">
        <v>52</v>
      </c>
      <c r="AQ59">
        <f t="shared" si="1"/>
        <v>9.2014262477414857</v>
      </c>
      <c r="AR59">
        <v>52</v>
      </c>
    </row>
    <row r="60" spans="42:44" x14ac:dyDescent="0.15">
      <c r="AP60">
        <v>53</v>
      </c>
      <c r="AQ60">
        <f t="shared" si="1"/>
        <v>9.8620886523293265</v>
      </c>
      <c r="AR60">
        <v>53</v>
      </c>
    </row>
    <row r="61" spans="42:44" x14ac:dyDescent="0.15">
      <c r="AP61">
        <v>54</v>
      </c>
      <c r="AQ61">
        <f t="shared" si="1"/>
        <v>10.57018661756657</v>
      </c>
      <c r="AR61">
        <v>54</v>
      </c>
    </row>
    <row r="62" spans="42:44" x14ac:dyDescent="0.15">
      <c r="AP62">
        <v>55</v>
      </c>
      <c r="AQ62">
        <f t="shared" si="1"/>
        <v>11.329126016707853</v>
      </c>
      <c r="AR62">
        <v>55</v>
      </c>
    </row>
    <row r="63" spans="42:44" x14ac:dyDescent="0.15">
      <c r="AP63">
        <v>56</v>
      </c>
      <c r="AQ63">
        <f t="shared" si="1"/>
        <v>12.142557264707481</v>
      </c>
      <c r="AR63">
        <v>56</v>
      </c>
    </row>
    <row r="64" spans="42:44" x14ac:dyDescent="0.15">
      <c r="AP64">
        <v>57</v>
      </c>
      <c r="AQ64">
        <f t="shared" si="1"/>
        <v>13.014392876313478</v>
      </c>
      <c r="AR64">
        <v>57</v>
      </c>
    </row>
    <row r="65" spans="42:44" x14ac:dyDescent="0.15">
      <c r="AP65">
        <v>58</v>
      </c>
      <c r="AQ65">
        <f t="shared" si="1"/>
        <v>13.948826284832789</v>
      </c>
      <c r="AR65">
        <v>58</v>
      </c>
    </row>
    <row r="66" spans="42:44" x14ac:dyDescent="0.15">
      <c r="AP66">
        <v>59</v>
      </c>
      <c r="AQ66">
        <f t="shared" si="1"/>
        <v>14.950352012083785</v>
      </c>
      <c r="AR66">
        <v>59</v>
      </c>
    </row>
    <row r="67" spans="42:44" x14ac:dyDescent="0.15">
      <c r="AP67">
        <v>60</v>
      </c>
      <c r="AQ67">
        <f t="shared" si="1"/>
        <v>16.023787286551403</v>
      </c>
      <c r="AR67">
        <v>60</v>
      </c>
    </row>
    <row r="68" spans="42:44" x14ac:dyDescent="0.15">
      <c r="AP68">
        <v>61</v>
      </c>
      <c r="AQ68">
        <f t="shared" si="1"/>
        <v>17.174295213725795</v>
      </c>
      <c r="AR68">
        <v>61</v>
      </c>
    </row>
    <row r="69" spans="42:44" x14ac:dyDescent="0.15">
      <c r="AP69">
        <v>62</v>
      </c>
      <c r="AQ69">
        <f t="shared" si="1"/>
        <v>18.407409610071308</v>
      </c>
      <c r="AR69">
        <v>62</v>
      </c>
    </row>
    <row r="70" spans="42:44" x14ac:dyDescent="0.15">
      <c r="AP70">
        <v>63</v>
      </c>
      <c r="AQ70">
        <f t="shared" si="1"/>
        <v>19.729061620074436</v>
      </c>
      <c r="AR70">
        <v>63</v>
      </c>
    </row>
    <row r="71" spans="42:44" x14ac:dyDescent="0.15">
      <c r="AP71">
        <v>64</v>
      </c>
      <c r="AQ71">
        <f t="shared" si="1"/>
        <v>21.145608244395781</v>
      </c>
      <c r="AR71">
        <v>64</v>
      </c>
    </row>
    <row r="72" spans="42:44" x14ac:dyDescent="0.15">
      <c r="AP72">
        <v>65</v>
      </c>
      <c r="AQ72">
        <f t="shared" ref="AQ72:AQ107" si="17">AQ$3^AR72*AQ$2</f>
        <v>22.663862916343401</v>
      </c>
      <c r="AR72">
        <v>65</v>
      </c>
    </row>
    <row r="73" spans="42:44" x14ac:dyDescent="0.15">
      <c r="AP73">
        <v>66</v>
      </c>
      <c r="AQ73">
        <f t="shared" si="17"/>
        <v>24.291128273736859</v>
      </c>
      <c r="AR73">
        <v>66</v>
      </c>
    </row>
    <row r="74" spans="42:44" x14ac:dyDescent="0.15">
      <c r="AP74">
        <v>67</v>
      </c>
      <c r="AQ74">
        <f t="shared" si="17"/>
        <v>26.03523128379117</v>
      </c>
      <c r="AR74">
        <v>67</v>
      </c>
    </row>
    <row r="75" spans="42:44" x14ac:dyDescent="0.15">
      <c r="AP75">
        <v>68</v>
      </c>
      <c r="AQ75">
        <f t="shared" si="17"/>
        <v>27.904560889967382</v>
      </c>
      <c r="AR75">
        <v>68</v>
      </c>
    </row>
    <row r="76" spans="42:44" x14ac:dyDescent="0.15">
      <c r="AP76">
        <v>69</v>
      </c>
      <c r="AQ76">
        <f t="shared" si="17"/>
        <v>29.908108361867043</v>
      </c>
      <c r="AR76">
        <v>69</v>
      </c>
    </row>
    <row r="77" spans="42:44" x14ac:dyDescent="0.15">
      <c r="AP77">
        <v>70</v>
      </c>
      <c r="AQ77">
        <f t="shared" si="17"/>
        <v>32.055510542249102</v>
      </c>
      <c r="AR77">
        <v>70</v>
      </c>
    </row>
    <row r="78" spans="42:44" x14ac:dyDescent="0.15">
      <c r="AP78">
        <v>71</v>
      </c>
      <c r="AQ78">
        <f t="shared" si="17"/>
        <v>34.357096199182592</v>
      </c>
      <c r="AR78">
        <v>71</v>
      </c>
    </row>
    <row r="79" spans="42:44" x14ac:dyDescent="0.15">
      <c r="AP79">
        <v>72</v>
      </c>
      <c r="AQ79">
        <f t="shared" si="17"/>
        <v>36.823935706283912</v>
      </c>
      <c r="AR79">
        <v>72</v>
      </c>
    </row>
    <row r="80" spans="42:44" x14ac:dyDescent="0.15">
      <c r="AP80">
        <v>73</v>
      </c>
      <c r="AQ80">
        <f t="shared" si="17"/>
        <v>39.467894289995101</v>
      </c>
      <c r="AR80">
        <v>73</v>
      </c>
    </row>
    <row r="81" spans="42:44" x14ac:dyDescent="0.15">
      <c r="AP81">
        <v>74</v>
      </c>
      <c r="AQ81">
        <f t="shared" si="17"/>
        <v>42.301689100016759</v>
      </c>
      <c r="AR81">
        <v>74</v>
      </c>
    </row>
    <row r="82" spans="42:44" x14ac:dyDescent="0.15">
      <c r="AP82">
        <v>75</v>
      </c>
      <c r="AQ82">
        <f t="shared" si="17"/>
        <v>45.338950377397964</v>
      </c>
      <c r="AR82">
        <v>75</v>
      </c>
    </row>
    <row r="83" spans="42:44" x14ac:dyDescent="0.15">
      <c r="AP83">
        <v>76</v>
      </c>
      <c r="AQ83">
        <f t="shared" si="17"/>
        <v>48.594287014495144</v>
      </c>
      <c r="AR83">
        <v>76</v>
      </c>
    </row>
    <row r="84" spans="42:44" x14ac:dyDescent="0.15">
      <c r="AP84">
        <v>77</v>
      </c>
      <c r="AQ84">
        <f t="shared" si="17"/>
        <v>52.083356822135904</v>
      </c>
      <c r="AR84">
        <v>77</v>
      </c>
    </row>
    <row r="85" spans="42:44" x14ac:dyDescent="0.15">
      <c r="AP85">
        <v>78</v>
      </c>
      <c r="AQ85">
        <f t="shared" si="17"/>
        <v>55.822941841965267</v>
      </c>
      <c r="AR85">
        <v>78</v>
      </c>
    </row>
    <row r="86" spans="42:44" x14ac:dyDescent="0.15">
      <c r="AP86">
        <v>79</v>
      </c>
      <c r="AQ86">
        <f t="shared" si="17"/>
        <v>59.831029066218385</v>
      </c>
      <c r="AR86">
        <v>79</v>
      </c>
    </row>
    <row r="87" spans="42:44" x14ac:dyDescent="0.15">
      <c r="AP87">
        <v>80</v>
      </c>
      <c r="AQ87">
        <f t="shared" si="17"/>
        <v>64.126896953172889</v>
      </c>
      <c r="AR87">
        <v>80</v>
      </c>
    </row>
    <row r="88" spans="42:44" x14ac:dyDescent="0.15">
      <c r="AP88">
        <v>81</v>
      </c>
      <c r="AQ88">
        <f t="shared" si="17"/>
        <v>68.731208154410695</v>
      </c>
      <c r="AR88">
        <v>81</v>
      </c>
    </row>
    <row r="89" spans="42:44" x14ac:dyDescent="0.15">
      <c r="AP89">
        <v>82</v>
      </c>
      <c r="AQ89">
        <f t="shared" si="17"/>
        <v>73.666108899897395</v>
      </c>
      <c r="AR89">
        <v>82</v>
      </c>
    </row>
    <row r="90" spans="42:44" x14ac:dyDescent="0.15">
      <c r="AP90">
        <v>83</v>
      </c>
      <c r="AQ90">
        <f t="shared" si="17"/>
        <v>78.955335518910047</v>
      </c>
      <c r="AR90">
        <v>83</v>
      </c>
    </row>
    <row r="91" spans="42:44" x14ac:dyDescent="0.15">
      <c r="AP91">
        <v>84</v>
      </c>
      <c r="AQ91">
        <f t="shared" si="17"/>
        <v>84.624328609167804</v>
      </c>
      <c r="AR91">
        <v>84</v>
      </c>
    </row>
    <row r="92" spans="42:44" x14ac:dyDescent="0.15">
      <c r="AP92">
        <v>85</v>
      </c>
      <c r="AQ92">
        <f t="shared" si="17"/>
        <v>90.700355403306077</v>
      </c>
      <c r="AR92">
        <v>85</v>
      </c>
    </row>
    <row r="93" spans="42:44" x14ac:dyDescent="0.15">
      <c r="AP93">
        <v>86</v>
      </c>
      <c r="AQ93">
        <f t="shared" si="17"/>
        <v>97.212640921263443</v>
      </c>
      <c r="AR93">
        <v>86</v>
      </c>
    </row>
    <row r="94" spans="42:44" x14ac:dyDescent="0.15">
      <c r="AP94">
        <v>87</v>
      </c>
      <c r="AQ94">
        <f t="shared" si="17"/>
        <v>104.19250853941018</v>
      </c>
      <c r="AR94">
        <v>87</v>
      </c>
    </row>
    <row r="95" spans="42:44" x14ac:dyDescent="0.15">
      <c r="AP95">
        <v>88</v>
      </c>
      <c r="AQ95">
        <f t="shared" si="17"/>
        <v>111.67353065253987</v>
      </c>
      <c r="AR95">
        <v>88</v>
      </c>
    </row>
    <row r="96" spans="42:44" x14ac:dyDescent="0.15">
      <c r="AP96">
        <v>89</v>
      </c>
      <c r="AQ96">
        <f t="shared" si="17"/>
        <v>119.69169015339223</v>
      </c>
      <c r="AR96">
        <v>89</v>
      </c>
    </row>
    <row r="97" spans="42:44" x14ac:dyDescent="0.15">
      <c r="AP97">
        <v>90</v>
      </c>
      <c r="AQ97">
        <f t="shared" si="17"/>
        <v>128.28555350640582</v>
      </c>
      <c r="AR97">
        <v>90</v>
      </c>
    </row>
    <row r="98" spans="42:44" x14ac:dyDescent="0.15">
      <c r="AP98">
        <v>91</v>
      </c>
      <c r="AQ98">
        <f t="shared" si="17"/>
        <v>137.49645624816577</v>
      </c>
      <c r="AR98">
        <v>91</v>
      </c>
    </row>
    <row r="99" spans="42:44" x14ac:dyDescent="0.15">
      <c r="AP99">
        <v>92</v>
      </c>
      <c r="AQ99">
        <f t="shared" si="17"/>
        <v>147.36870180678409</v>
      </c>
      <c r="AR99">
        <v>92</v>
      </c>
    </row>
    <row r="100" spans="42:44" x14ac:dyDescent="0.15">
      <c r="AP100">
        <v>93</v>
      </c>
      <c r="AQ100">
        <f t="shared" si="17"/>
        <v>157.94977459651122</v>
      </c>
      <c r="AR100">
        <v>93</v>
      </c>
    </row>
    <row r="101" spans="42:44" x14ac:dyDescent="0.15">
      <c r="AP101">
        <v>94</v>
      </c>
      <c r="AQ101">
        <f t="shared" si="17"/>
        <v>169.29056841254075</v>
      </c>
      <c r="AR101">
        <v>94</v>
      </c>
    </row>
    <row r="102" spans="42:44" x14ac:dyDescent="0.15">
      <c r="AP102">
        <v>95</v>
      </c>
      <c r="AQ102">
        <f t="shared" si="17"/>
        <v>181.44563122456123</v>
      </c>
      <c r="AR102">
        <v>95</v>
      </c>
    </row>
    <row r="103" spans="42:44" x14ac:dyDescent="0.15">
      <c r="AP103">
        <v>96</v>
      </c>
      <c r="AQ103">
        <f t="shared" si="17"/>
        <v>194.47342754648471</v>
      </c>
      <c r="AR103">
        <v>96</v>
      </c>
    </row>
    <row r="104" spans="42:44" x14ac:dyDescent="0.15">
      <c r="AP104">
        <v>97</v>
      </c>
      <c r="AQ104">
        <f t="shared" si="17"/>
        <v>208.43661964432235</v>
      </c>
      <c r="AR104">
        <v>97</v>
      </c>
    </row>
    <row r="105" spans="42:44" x14ac:dyDescent="0.15">
      <c r="AP105">
        <v>98</v>
      </c>
      <c r="AQ105">
        <f t="shared" si="17"/>
        <v>223.40236893478473</v>
      </c>
      <c r="AR105">
        <v>98</v>
      </c>
    </row>
    <row r="106" spans="42:44" x14ac:dyDescent="0.15">
      <c r="AP106">
        <v>99</v>
      </c>
      <c r="AQ106">
        <f t="shared" si="17"/>
        <v>239.44265902430229</v>
      </c>
      <c r="AR106">
        <v>99</v>
      </c>
    </row>
    <row r="107" spans="42:44" x14ac:dyDescent="0.15">
      <c r="AP107">
        <v>100</v>
      </c>
      <c r="AQ107">
        <f t="shared" si="17"/>
        <v>256.63464194224724</v>
      </c>
      <c r="AR107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264</v>
      </c>
      <c r="D3" t="s">
        <v>190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2"/>
  <sheetViews>
    <sheetView workbookViewId="0">
      <selection activeCell="D18" sqref="D18"/>
    </sheetView>
  </sheetViews>
  <sheetFormatPr baseColWidth="10" defaultRowHeight="15" x14ac:dyDescent="0.15"/>
  <cols>
    <col min="1" max="1" width="13.5" bestFit="1" customWidth="1"/>
    <col min="2" max="2" width="29.5" bestFit="1" customWidth="1"/>
    <col min="9" max="9" width="13.5" bestFit="1" customWidth="1"/>
    <col min="12" max="12" width="14.5" bestFit="1" customWidth="1"/>
    <col min="15" max="15" width="21.5" style="10" bestFit="1" customWidth="1"/>
    <col min="16" max="16" width="15.5" bestFit="1" customWidth="1"/>
    <col min="17" max="17" width="12.5" bestFit="1" customWidth="1"/>
    <col min="18" max="18" width="15.5" style="10" bestFit="1" customWidth="1"/>
    <col min="19" max="19" width="20.5" bestFit="1" customWidth="1"/>
    <col min="20" max="20" width="18.5" bestFit="1" customWidth="1"/>
    <col min="21" max="21" width="22.5" style="10" bestFit="1" customWidth="1"/>
  </cols>
  <sheetData>
    <row r="7" spans="1:21" x14ac:dyDescent="0.15">
      <c r="P7" t="s">
        <v>168</v>
      </c>
    </row>
    <row r="8" spans="1:21" x14ac:dyDescent="0.15">
      <c r="P8">
        <v>6</v>
      </c>
    </row>
    <row r="9" spans="1:21" x14ac:dyDescent="0.15">
      <c r="P9" t="s">
        <v>169</v>
      </c>
    </row>
    <row r="10" spans="1:21" x14ac:dyDescent="0.15">
      <c r="P10">
        <v>6</v>
      </c>
    </row>
    <row r="14" spans="1:21" x14ac:dyDescent="0.15">
      <c r="A14" t="s">
        <v>190</v>
      </c>
      <c r="B14" t="s">
        <v>156</v>
      </c>
      <c r="C14" t="s">
        <v>32</v>
      </c>
      <c r="D14" t="s">
        <v>250</v>
      </c>
      <c r="H14" t="s">
        <v>182</v>
      </c>
      <c r="I14" t="s">
        <v>108</v>
      </c>
      <c r="J14" t="s">
        <v>9</v>
      </c>
      <c r="K14" t="s">
        <v>155</v>
      </c>
      <c r="L14" t="s">
        <v>157</v>
      </c>
      <c r="M14" t="s">
        <v>77</v>
      </c>
      <c r="N14" t="s">
        <v>166</v>
      </c>
      <c r="O14" s="10" t="s">
        <v>170</v>
      </c>
      <c r="P14" t="s">
        <v>167</v>
      </c>
      <c r="Q14" t="s">
        <v>171</v>
      </c>
      <c r="R14" s="10" t="s">
        <v>172</v>
      </c>
      <c r="S14" t="s">
        <v>174</v>
      </c>
      <c r="T14" t="s">
        <v>175</v>
      </c>
      <c r="U14" s="10" t="s">
        <v>176</v>
      </c>
    </row>
    <row r="16" spans="1:21" x14ac:dyDescent="0.15">
      <c r="H16">
        <v>1</v>
      </c>
      <c r="I16" s="5">
        <f>金币需求!BB12</f>
        <v>20</v>
      </c>
      <c r="J16">
        <f>VLOOKUP(I16,标准数值!C:O,4,FALSE)</f>
        <v>303.99999999999994</v>
      </c>
      <c r="K16">
        <f>J16-J15</f>
        <v>303.99999999999994</v>
      </c>
      <c r="L16" t="s">
        <v>177</v>
      </c>
      <c r="M16">
        <f>VLOOKUP(I16,标准数值!A:B,2,FALSE)</f>
        <v>1.0004953230843547</v>
      </c>
      <c r="N16">
        <f>M16-M15</f>
        <v>1.0004953230843547</v>
      </c>
      <c r="O16" s="10">
        <v>1</v>
      </c>
      <c r="P16">
        <f>P$10*P$8*O16</f>
        <v>36</v>
      </c>
      <c r="Q16">
        <f>P16/N16</f>
        <v>35.98217719700898</v>
      </c>
      <c r="R16" s="10">
        <f>ROUND(Q16,0)</f>
        <v>36</v>
      </c>
      <c r="S16">
        <f>O16*6</f>
        <v>6</v>
      </c>
      <c r="T16">
        <f>K16/S16</f>
        <v>50.666666666666657</v>
      </c>
      <c r="U16" s="10">
        <f>INT(T16)</f>
        <v>50</v>
      </c>
    </row>
    <row r="17" spans="1:21" x14ac:dyDescent="0.15">
      <c r="H17">
        <v>2</v>
      </c>
      <c r="I17" s="5">
        <f>金币需求!BB13</f>
        <v>40</v>
      </c>
      <c r="J17">
        <f>VLOOKUP(I17,标准数值!C:O,4,FALSE)</f>
        <v>1088.9999999999995</v>
      </c>
      <c r="K17">
        <f t="shared" ref="K17:K23" si="0">J17-J16</f>
        <v>784.99999999999955</v>
      </c>
      <c r="L17" t="s">
        <v>178</v>
      </c>
      <c r="M17">
        <f>VLOOKUP(I17,标准数值!A:B,2,FALSE)</f>
        <v>4.0039635660546686</v>
      </c>
      <c r="N17">
        <f>M17-M16</f>
        <v>3.0034682429703139</v>
      </c>
      <c r="O17" s="10">
        <v>1</v>
      </c>
      <c r="P17">
        <f>P$10*P$8*O17</f>
        <v>36</v>
      </c>
      <c r="Q17">
        <f>P17/N17</f>
        <v>11.986143047877674</v>
      </c>
      <c r="R17" s="10">
        <f>ROUND(Q17,0)</f>
        <v>12</v>
      </c>
      <c r="S17">
        <f>O17*6</f>
        <v>6</v>
      </c>
      <c r="T17">
        <f>K17/S17</f>
        <v>130.83333333333326</v>
      </c>
      <c r="U17" s="10">
        <f>INT(T17)</f>
        <v>130</v>
      </c>
    </row>
    <row r="18" spans="1:21" x14ac:dyDescent="0.15">
      <c r="A18" s="5"/>
      <c r="B18" t="s">
        <v>177</v>
      </c>
      <c r="C18">
        <f>U16</f>
        <v>50</v>
      </c>
      <c r="D18">
        <f>S16*6</f>
        <v>36</v>
      </c>
      <c r="H18">
        <v>3</v>
      </c>
      <c r="I18" s="5">
        <f>金币需求!BB14</f>
        <v>60</v>
      </c>
      <c r="J18">
        <f>VLOOKUP(I18,标准数值!C:O,4,FALSE)</f>
        <v>3844.9999999999986</v>
      </c>
      <c r="K18">
        <f t="shared" si="0"/>
        <v>2755.9999999999991</v>
      </c>
      <c r="L18" t="s">
        <v>179</v>
      </c>
      <c r="M18">
        <f>VLOOKUP(I18,标准数值!A:B,2,FALSE)</f>
        <v>16.023787286551403</v>
      </c>
      <c r="N18">
        <f>M18-M17</f>
        <v>12.019823720496735</v>
      </c>
      <c r="O18" s="10">
        <v>1</v>
      </c>
      <c r="P18">
        <f t="shared" ref="P18:P23" si="1">P$10*P$8*O18</f>
        <v>36</v>
      </c>
      <c r="Q18">
        <f t="shared" ref="Q18:Q23" si="2">P18/N18</f>
        <v>2.9950522434543867</v>
      </c>
      <c r="R18" s="10">
        <f t="shared" ref="R18:R23" si="3">ROUND(Q18,0)</f>
        <v>3</v>
      </c>
      <c r="S18">
        <f t="shared" ref="S18:S23" si="4">O18*6</f>
        <v>6</v>
      </c>
      <c r="T18">
        <f t="shared" ref="T18:T23" si="5">K18/S18</f>
        <v>459.3333333333332</v>
      </c>
      <c r="U18" s="10">
        <f t="shared" ref="U18:U23" si="6">INT(T18)</f>
        <v>459</v>
      </c>
    </row>
    <row r="19" spans="1:21" x14ac:dyDescent="0.15">
      <c r="A19" s="5"/>
      <c r="B19" t="s">
        <v>178</v>
      </c>
      <c r="C19">
        <f t="shared" ref="C19:C22" si="7">U17</f>
        <v>130</v>
      </c>
      <c r="D19">
        <f t="shared" ref="D19:D22" si="8">S17*6</f>
        <v>36</v>
      </c>
      <c r="H19">
        <v>4</v>
      </c>
      <c r="I19" s="5">
        <f>金币需求!BB15</f>
        <v>80</v>
      </c>
      <c r="J19">
        <f>VLOOKUP(I19,标准数值!C:O,4,FALSE)</f>
        <v>13337.999999999993</v>
      </c>
      <c r="K19">
        <f t="shared" si="0"/>
        <v>9492.9999999999945</v>
      </c>
      <c r="L19" t="s">
        <v>180</v>
      </c>
      <c r="M19">
        <f>VLOOKUP(I19,标准数值!A:B,2,FALSE)</f>
        <v>64.126896953172889</v>
      </c>
      <c r="N19">
        <f t="shared" ref="N19:N23" si="9">M19-M18</f>
        <v>48.103109666621485</v>
      </c>
      <c r="O19" s="10">
        <v>2</v>
      </c>
      <c r="P19">
        <f t="shared" si="1"/>
        <v>72</v>
      </c>
      <c r="Q19">
        <f t="shared" si="2"/>
        <v>1.4967847296982641</v>
      </c>
      <c r="R19" s="10">
        <f t="shared" si="3"/>
        <v>1</v>
      </c>
      <c r="S19">
        <f t="shared" si="4"/>
        <v>12</v>
      </c>
      <c r="T19">
        <f t="shared" si="5"/>
        <v>791.08333333333292</v>
      </c>
      <c r="U19" s="10">
        <f t="shared" si="6"/>
        <v>791</v>
      </c>
    </row>
    <row r="20" spans="1:21" x14ac:dyDescent="0.15">
      <c r="A20" s="5"/>
      <c r="B20" t="s">
        <v>179</v>
      </c>
      <c r="C20">
        <f t="shared" si="7"/>
        <v>459</v>
      </c>
      <c r="D20">
        <f t="shared" si="8"/>
        <v>36</v>
      </c>
      <c r="H20">
        <v>5</v>
      </c>
      <c r="I20" s="5">
        <f>金币需求!BB16</f>
        <v>90</v>
      </c>
      <c r="J20">
        <f>VLOOKUP(I20,标准数值!C:O,4,FALSE)</f>
        <v>24630</v>
      </c>
      <c r="K20">
        <f t="shared" si="0"/>
        <v>11292.000000000007</v>
      </c>
      <c r="L20" t="s">
        <v>181</v>
      </c>
      <c r="M20">
        <f>VLOOKUP(I20,标准数值!A:B,2,FALSE)</f>
        <v>128.28555350640582</v>
      </c>
      <c r="N20">
        <f t="shared" si="9"/>
        <v>64.15865655323293</v>
      </c>
      <c r="O20" s="10">
        <v>2</v>
      </c>
      <c r="P20">
        <f t="shared" si="1"/>
        <v>72</v>
      </c>
      <c r="Q20">
        <f t="shared" si="2"/>
        <v>1.1222180118478797</v>
      </c>
      <c r="R20" s="10">
        <f t="shared" si="3"/>
        <v>1</v>
      </c>
      <c r="S20">
        <f t="shared" si="4"/>
        <v>12</v>
      </c>
      <c r="T20">
        <f t="shared" si="5"/>
        <v>941.00000000000057</v>
      </c>
      <c r="U20" s="10">
        <f t="shared" si="6"/>
        <v>941</v>
      </c>
    </row>
    <row r="21" spans="1:21" x14ac:dyDescent="0.15">
      <c r="A21" s="5"/>
      <c r="B21" t="s">
        <v>180</v>
      </c>
      <c r="C21">
        <f t="shared" si="7"/>
        <v>791</v>
      </c>
      <c r="D21">
        <f t="shared" si="8"/>
        <v>72</v>
      </c>
    </row>
    <row r="22" spans="1:21" x14ac:dyDescent="0.15">
      <c r="A22" s="5"/>
      <c r="B22" t="s">
        <v>181</v>
      </c>
      <c r="C22">
        <f t="shared" si="7"/>
        <v>941</v>
      </c>
      <c r="D22">
        <f t="shared" si="8"/>
        <v>72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C5" sqref="C5"/>
    </sheetView>
  </sheetViews>
  <sheetFormatPr baseColWidth="10" defaultRowHeight="15" x14ac:dyDescent="0.15"/>
  <cols>
    <col min="10" max="10" width="27.5" bestFit="1" customWidth="1"/>
    <col min="13" max="14" width="13.5" bestFit="1" customWidth="1"/>
    <col min="16" max="16" width="15.5" bestFit="1" customWidth="1"/>
  </cols>
  <sheetData>
    <row r="2" spans="2:17" x14ac:dyDescent="0.15">
      <c r="C2" t="s">
        <v>152</v>
      </c>
    </row>
    <row r="3" spans="2:17" x14ac:dyDescent="0.15">
      <c r="B3" t="s">
        <v>187</v>
      </c>
      <c r="C3">
        <v>80</v>
      </c>
      <c r="J3" t="s">
        <v>183</v>
      </c>
    </row>
    <row r="4" spans="2:17" x14ac:dyDescent="0.15">
      <c r="B4" t="s">
        <v>188</v>
      </c>
      <c r="C4">
        <v>200</v>
      </c>
    </row>
    <row r="5" spans="2:17" x14ac:dyDescent="0.15">
      <c r="G5" t="s">
        <v>191</v>
      </c>
    </row>
    <row r="6" spans="2:17" x14ac:dyDescent="0.15">
      <c r="G6" t="s">
        <v>192</v>
      </c>
      <c r="J6" t="s">
        <v>184</v>
      </c>
      <c r="K6" t="s">
        <v>186</v>
      </c>
      <c r="L6" t="s">
        <v>189</v>
      </c>
      <c r="M6" t="s">
        <v>255</v>
      </c>
      <c r="N6" t="s">
        <v>190</v>
      </c>
      <c r="O6" t="s">
        <v>9</v>
      </c>
      <c r="P6" t="s">
        <v>253</v>
      </c>
      <c r="Q6" t="s">
        <v>9</v>
      </c>
    </row>
    <row r="7" spans="2:17" x14ac:dyDescent="0.15">
      <c r="G7" t="s">
        <v>256</v>
      </c>
      <c r="J7">
        <v>1</v>
      </c>
      <c r="K7" t="s">
        <v>11</v>
      </c>
      <c r="L7" t="s">
        <v>187</v>
      </c>
      <c r="M7">
        <v>1</v>
      </c>
      <c r="N7">
        <f>金币需求!AT12</f>
        <v>10</v>
      </c>
      <c r="O7">
        <f>VLOOKUP(N7,标准数值!C:O,5,FALSE)</f>
        <v>40</v>
      </c>
      <c r="P7">
        <v>0.5</v>
      </c>
      <c r="Q7">
        <f>P7*O7</f>
        <v>20</v>
      </c>
    </row>
    <row r="8" spans="2:17" x14ac:dyDescent="0.15">
      <c r="J8">
        <v>2</v>
      </c>
      <c r="K8" t="s">
        <v>11</v>
      </c>
      <c r="L8" t="s">
        <v>187</v>
      </c>
      <c r="M8">
        <v>1</v>
      </c>
      <c r="N8">
        <f>金币需求!AT13</f>
        <v>20</v>
      </c>
      <c r="O8">
        <f>VLOOKUP(N8,标准数值!C:O,5,FALSE)</f>
        <v>80</v>
      </c>
      <c r="P8">
        <v>0.5</v>
      </c>
      <c r="Q8">
        <f t="shared" ref="Q8:Q15" si="0">P8*O8</f>
        <v>40</v>
      </c>
    </row>
    <row r="9" spans="2:17" x14ac:dyDescent="0.15">
      <c r="J9">
        <v>3</v>
      </c>
      <c r="K9" t="s">
        <v>11</v>
      </c>
      <c r="L9" t="s">
        <v>187</v>
      </c>
      <c r="M9">
        <v>1</v>
      </c>
      <c r="N9">
        <f>金币需求!AT14</f>
        <v>30</v>
      </c>
      <c r="O9">
        <f>VLOOKUP(N9,标准数值!C:O,5,FALSE)</f>
        <v>160</v>
      </c>
      <c r="P9">
        <v>0.5</v>
      </c>
      <c r="Q9">
        <f t="shared" si="0"/>
        <v>80</v>
      </c>
    </row>
    <row r="10" spans="2:17" x14ac:dyDescent="0.15">
      <c r="J10">
        <v>4</v>
      </c>
      <c r="K10" t="s">
        <v>185</v>
      </c>
      <c r="L10" t="s">
        <v>187</v>
      </c>
      <c r="M10">
        <v>1</v>
      </c>
      <c r="N10">
        <f>金币需求!AT15</f>
        <v>40</v>
      </c>
      <c r="O10">
        <f>VLOOKUP(N10,标准数值!C:O,5,FALSE)</f>
        <v>320</v>
      </c>
      <c r="P10">
        <v>0.5</v>
      </c>
      <c r="Q10">
        <f t="shared" si="0"/>
        <v>160</v>
      </c>
    </row>
    <row r="11" spans="2:17" x14ac:dyDescent="0.15">
      <c r="J11">
        <v>5</v>
      </c>
      <c r="K11" t="s">
        <v>185</v>
      </c>
      <c r="L11" t="s">
        <v>188</v>
      </c>
      <c r="M11">
        <v>1</v>
      </c>
      <c r="N11">
        <f>金币需求!AT16</f>
        <v>50</v>
      </c>
      <c r="O11">
        <f>VLOOKUP(N11,标准数值!C:O,5,FALSE)</f>
        <v>640</v>
      </c>
      <c r="P11">
        <v>0.5</v>
      </c>
      <c r="Q11">
        <f t="shared" si="0"/>
        <v>320</v>
      </c>
    </row>
    <row r="12" spans="2:17" x14ac:dyDescent="0.15">
      <c r="J12">
        <v>6</v>
      </c>
      <c r="K12" t="s">
        <v>257</v>
      </c>
      <c r="L12" t="s">
        <v>188</v>
      </c>
      <c r="M12">
        <v>1</v>
      </c>
      <c r="N12">
        <f>金币需求!AT17</f>
        <v>60</v>
      </c>
      <c r="O12">
        <f>VLOOKUP(N12,标准数值!C:O,5,FALSE)</f>
        <v>1280.9999999999998</v>
      </c>
      <c r="P12">
        <v>0.33</v>
      </c>
      <c r="Q12">
        <f t="shared" si="0"/>
        <v>422.72999999999996</v>
      </c>
    </row>
    <row r="13" spans="2:17" x14ac:dyDescent="0.15">
      <c r="J13">
        <v>7</v>
      </c>
      <c r="K13" t="s">
        <v>257</v>
      </c>
      <c r="L13" t="s">
        <v>188</v>
      </c>
      <c r="M13">
        <v>1</v>
      </c>
      <c r="N13">
        <f>金币需求!AT18</f>
        <v>70</v>
      </c>
      <c r="O13">
        <f>VLOOKUP(N13,标准数值!C:O,5,FALSE)</f>
        <v>2564.0000000000005</v>
      </c>
      <c r="P13">
        <v>0.33</v>
      </c>
      <c r="Q13">
        <f t="shared" si="0"/>
        <v>846.12000000000023</v>
      </c>
    </row>
    <row r="14" spans="2:17" x14ac:dyDescent="0.15">
      <c r="J14">
        <v>8</v>
      </c>
      <c r="K14" t="s">
        <v>257</v>
      </c>
      <c r="L14" t="s">
        <v>188</v>
      </c>
      <c r="M14">
        <v>1</v>
      </c>
      <c r="N14">
        <f>金币需求!AT19</f>
        <v>80</v>
      </c>
      <c r="O14">
        <f>VLOOKUP(N14,标准数值!C:O,5,FALSE)</f>
        <v>5130.0000000000018</v>
      </c>
      <c r="P14">
        <v>0.33</v>
      </c>
      <c r="Q14">
        <f t="shared" si="0"/>
        <v>1692.9000000000008</v>
      </c>
    </row>
    <row r="15" spans="2:17" x14ac:dyDescent="0.15">
      <c r="J15">
        <v>9</v>
      </c>
      <c r="K15" t="s">
        <v>258</v>
      </c>
      <c r="L15" t="s">
        <v>188</v>
      </c>
      <c r="M15">
        <v>1</v>
      </c>
      <c r="N15">
        <f>金币需求!AT20</f>
        <v>90</v>
      </c>
      <c r="O15">
        <f>VLOOKUP(N15,标准数值!C:O,5,FALSE)</f>
        <v>10262.000000000004</v>
      </c>
      <c r="P15">
        <v>0.33</v>
      </c>
      <c r="Q15">
        <f t="shared" si="0"/>
        <v>3386.4600000000014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K7" sqref="K7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196</v>
      </c>
    </row>
    <row r="6" spans="7:10" x14ac:dyDescent="0.15">
      <c r="J6">
        <v>24</v>
      </c>
    </row>
    <row r="7" spans="7:10" x14ac:dyDescent="0.15">
      <c r="G7" t="s">
        <v>193</v>
      </c>
      <c r="H7" t="s">
        <v>194</v>
      </c>
      <c r="I7" t="s">
        <v>9</v>
      </c>
      <c r="J7" t="s">
        <v>195</v>
      </c>
    </row>
    <row r="8" spans="7:10" x14ac:dyDescent="0.15">
      <c r="G8">
        <v>1</v>
      </c>
      <c r="H8">
        <v>10</v>
      </c>
      <c r="I8">
        <f>VLOOKUP(H8,标准数值!C:O,9,FALSE)</f>
        <v>40</v>
      </c>
      <c r="J8">
        <f>I8/J$6</f>
        <v>1.6666666666666667</v>
      </c>
    </row>
    <row r="9" spans="7:10" x14ac:dyDescent="0.15">
      <c r="G9">
        <v>2</v>
      </c>
      <c r="H9">
        <v>20</v>
      </c>
      <c r="I9">
        <f>VLOOKUP(H9,标准数值!C:O,9,FALSE)</f>
        <v>135.99999999999997</v>
      </c>
      <c r="J9">
        <f t="shared" ref="J9:J16" si="0">I9/J$6</f>
        <v>5.6666666666666652</v>
      </c>
    </row>
    <row r="10" spans="7:10" x14ac:dyDescent="0.15">
      <c r="G10">
        <v>3</v>
      </c>
      <c r="H10">
        <v>30</v>
      </c>
      <c r="I10">
        <f>VLOOKUP(H10,标准数值!C:O,9,FALSE)</f>
        <v>384.00000000000006</v>
      </c>
      <c r="J10">
        <f t="shared" si="0"/>
        <v>16.000000000000004</v>
      </c>
    </row>
    <row r="11" spans="7:10" x14ac:dyDescent="0.15">
      <c r="G11">
        <v>4</v>
      </c>
      <c r="H11">
        <v>40</v>
      </c>
      <c r="I11">
        <f>VLOOKUP(H11,标准数值!C:O,9,FALSE)</f>
        <v>960.00000000000023</v>
      </c>
      <c r="J11">
        <f t="shared" si="0"/>
        <v>40.000000000000007</v>
      </c>
    </row>
    <row r="12" spans="7:10" x14ac:dyDescent="0.15">
      <c r="G12">
        <v>5</v>
      </c>
      <c r="H12">
        <v>50</v>
      </c>
      <c r="I12">
        <f>VLOOKUP(H12,标准数值!C:O,9,FALSE)</f>
        <v>1922.0000000000007</v>
      </c>
      <c r="J12">
        <f t="shared" si="0"/>
        <v>80.083333333333357</v>
      </c>
    </row>
    <row r="13" spans="7:10" x14ac:dyDescent="0.15">
      <c r="G13">
        <v>6</v>
      </c>
      <c r="H13">
        <v>60</v>
      </c>
      <c r="I13">
        <f>VLOOKUP(H13,标准数值!C:O,9,FALSE)</f>
        <v>3845.0000000000023</v>
      </c>
      <c r="J13">
        <f t="shared" si="0"/>
        <v>160.20833333333343</v>
      </c>
    </row>
    <row r="14" spans="7:10" x14ac:dyDescent="0.15">
      <c r="G14">
        <v>7</v>
      </c>
      <c r="H14">
        <v>70</v>
      </c>
      <c r="I14">
        <f>VLOOKUP(H14,标准数值!C:O,9,FALSE)</f>
        <v>7693.0000000000036</v>
      </c>
      <c r="J14">
        <f t="shared" si="0"/>
        <v>320.5416666666668</v>
      </c>
    </row>
    <row r="15" spans="7:10" x14ac:dyDescent="0.15">
      <c r="G15">
        <v>8</v>
      </c>
      <c r="H15">
        <v>80</v>
      </c>
      <c r="I15">
        <f>VLOOKUP(H15,标准数值!C:O,9,FALSE)</f>
        <v>15390.000000000011</v>
      </c>
      <c r="J15">
        <f t="shared" si="0"/>
        <v>641.25000000000045</v>
      </c>
    </row>
    <row r="16" spans="7:10" x14ac:dyDescent="0.15">
      <c r="G16">
        <v>9</v>
      </c>
      <c r="H16">
        <v>90</v>
      </c>
      <c r="I16">
        <f>VLOOKUP(H16,标准数值!C:O,9,FALSE)</f>
        <v>30788.000000000004</v>
      </c>
      <c r="J16">
        <f t="shared" si="0"/>
        <v>1282.8333333333335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O8" sqref="O8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209</v>
      </c>
      <c r="C4" t="s">
        <v>210</v>
      </c>
      <c r="D4" s="4" t="s">
        <v>190</v>
      </c>
      <c r="E4" t="s">
        <v>77</v>
      </c>
      <c r="F4" t="s">
        <v>212</v>
      </c>
      <c r="G4" t="s">
        <v>213</v>
      </c>
      <c r="H4" t="s">
        <v>9</v>
      </c>
      <c r="I4" t="s">
        <v>149</v>
      </c>
      <c r="N4" t="s">
        <v>189</v>
      </c>
      <c r="O4" t="s">
        <v>219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214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216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214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217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214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218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214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214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214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214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214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214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214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214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214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214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214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214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214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214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214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214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214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214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214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214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214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214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214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214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214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214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214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214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214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214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214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214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214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214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214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214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214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215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215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215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215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215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215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215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215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215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215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215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215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215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215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215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215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215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215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215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215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215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215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215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215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215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215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215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215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215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215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223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223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223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223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223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223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223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223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223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223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223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223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223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223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223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223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223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223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223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223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223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223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223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223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223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223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223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223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223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223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H13" sqref="H13"/>
    </sheetView>
  </sheetViews>
  <sheetFormatPr baseColWidth="10" defaultRowHeight="15" x14ac:dyDescent="0.15"/>
  <cols>
    <col min="5" max="5" width="16.5" bestFit="1" customWidth="1"/>
  </cols>
  <sheetData>
    <row r="3" spans="2:7" x14ac:dyDescent="0.15">
      <c r="C3" t="s">
        <v>65</v>
      </c>
    </row>
    <row r="5" spans="2:7" x14ac:dyDescent="0.15">
      <c r="C5" t="s">
        <v>66</v>
      </c>
    </row>
    <row r="7" spans="2:7" x14ac:dyDescent="0.15">
      <c r="C7" t="s">
        <v>67</v>
      </c>
    </row>
    <row r="9" spans="2:7" x14ac:dyDescent="0.15">
      <c r="C9" t="s">
        <v>11</v>
      </c>
    </row>
    <row r="10" spans="2:7" x14ac:dyDescent="0.15">
      <c r="C10" t="s">
        <v>52</v>
      </c>
    </row>
    <row r="11" spans="2:7" x14ac:dyDescent="0.15">
      <c r="C11" t="s">
        <v>68</v>
      </c>
    </row>
    <row r="13" spans="2:7" x14ac:dyDescent="0.15">
      <c r="D13" t="s">
        <v>72</v>
      </c>
      <c r="E13" t="s">
        <v>71</v>
      </c>
      <c r="F13" t="s">
        <v>73</v>
      </c>
      <c r="G13" t="s">
        <v>74</v>
      </c>
    </row>
    <row r="14" spans="2:7" x14ac:dyDescent="0.15">
      <c r="C14">
        <v>10</v>
      </c>
    </row>
    <row r="15" spans="2:7" x14ac:dyDescent="0.15">
      <c r="C15">
        <v>20</v>
      </c>
      <c r="D15">
        <v>1</v>
      </c>
    </row>
    <row r="16" spans="2:7" x14ac:dyDescent="0.15">
      <c r="B16">
        <v>1</v>
      </c>
      <c r="C16">
        <v>30</v>
      </c>
      <c r="D16">
        <v>2</v>
      </c>
      <c r="E16">
        <v>1</v>
      </c>
      <c r="F16">
        <v>2</v>
      </c>
      <c r="G16">
        <f>(E16-E15)*(F16+1)+G15</f>
        <v>3</v>
      </c>
    </row>
    <row r="17" spans="2:7" x14ac:dyDescent="0.15">
      <c r="B17" s="3" t="s">
        <v>70</v>
      </c>
      <c r="C17">
        <v>40</v>
      </c>
      <c r="D17">
        <v>4</v>
      </c>
      <c r="E17">
        <v>3</v>
      </c>
      <c r="F17">
        <v>1</v>
      </c>
      <c r="G17">
        <f t="shared" ref="G17:G23" si="0">(E17-E16)*(F17+1)+G16</f>
        <v>7</v>
      </c>
    </row>
    <row r="18" spans="2:7" x14ac:dyDescent="0.15">
      <c r="C18">
        <v>50</v>
      </c>
      <c r="D18">
        <f t="shared" ref="D18:D23" si="1">D17*2</f>
        <v>8</v>
      </c>
      <c r="E18">
        <v>6</v>
      </c>
      <c r="F18">
        <v>0.5</v>
      </c>
      <c r="G18">
        <f t="shared" si="0"/>
        <v>11.5</v>
      </c>
    </row>
    <row r="19" spans="2:7" x14ac:dyDescent="0.15">
      <c r="B19" s="2" t="s">
        <v>69</v>
      </c>
      <c r="C19">
        <v>60</v>
      </c>
      <c r="D19">
        <f t="shared" si="1"/>
        <v>16</v>
      </c>
      <c r="E19">
        <v>10</v>
      </c>
      <c r="F19">
        <v>0.1</v>
      </c>
      <c r="G19">
        <f t="shared" si="0"/>
        <v>15.9</v>
      </c>
    </row>
    <row r="20" spans="2:7" x14ac:dyDescent="0.15">
      <c r="C20">
        <v>70</v>
      </c>
      <c r="D20">
        <f t="shared" si="1"/>
        <v>32</v>
      </c>
      <c r="E20">
        <f>D20-D19+E19</f>
        <v>26</v>
      </c>
      <c r="G20">
        <f t="shared" si="0"/>
        <v>31.9</v>
      </c>
    </row>
    <row r="21" spans="2:7" x14ac:dyDescent="0.15">
      <c r="C21">
        <v>80</v>
      </c>
      <c r="D21">
        <f t="shared" si="1"/>
        <v>64</v>
      </c>
      <c r="E21">
        <f>D21-D20+E20</f>
        <v>58</v>
      </c>
      <c r="G21">
        <f t="shared" si="0"/>
        <v>63.9</v>
      </c>
    </row>
    <row r="22" spans="2:7" x14ac:dyDescent="0.15">
      <c r="C22">
        <v>90</v>
      </c>
      <c r="D22">
        <f t="shared" si="1"/>
        <v>128</v>
      </c>
      <c r="E22">
        <f>D22-D21+E21</f>
        <v>122</v>
      </c>
      <c r="G22">
        <f t="shared" si="0"/>
        <v>127.9</v>
      </c>
    </row>
    <row r="23" spans="2:7" x14ac:dyDescent="0.15">
      <c r="C23">
        <v>100</v>
      </c>
      <c r="D23">
        <f t="shared" si="1"/>
        <v>256</v>
      </c>
      <c r="E23">
        <f>D23-D22+E22</f>
        <v>250</v>
      </c>
      <c r="G23">
        <f t="shared" si="0"/>
        <v>255.9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B20" sqref="B20"/>
    </sheetView>
  </sheetViews>
  <sheetFormatPr baseColWidth="10" defaultRowHeight="15" x14ac:dyDescent="0.15"/>
  <cols>
    <col min="2" max="2" width="39.5" bestFit="1" customWidth="1"/>
    <col min="3" max="3" width="13.5" bestFit="1" customWidth="1"/>
    <col min="4" max="4" width="17.5" bestFit="1" customWidth="1"/>
    <col min="6" max="7" width="13.5" bestFit="1" customWidth="1"/>
    <col min="8" max="8" width="17.5" bestFit="1" customWidth="1"/>
  </cols>
  <sheetData>
    <row r="3" spans="2:8" x14ac:dyDescent="0.15">
      <c r="B3" t="s">
        <v>85</v>
      </c>
      <c r="C3" t="s">
        <v>101</v>
      </c>
      <c r="D3" t="s">
        <v>102</v>
      </c>
    </row>
    <row r="5" spans="2:8" x14ac:dyDescent="0.15">
      <c r="B5" t="s">
        <v>11</v>
      </c>
      <c r="C5" t="s">
        <v>86</v>
      </c>
      <c r="D5" t="s">
        <v>87</v>
      </c>
      <c r="E5" t="s">
        <v>88</v>
      </c>
      <c r="F5" t="s">
        <v>95</v>
      </c>
      <c r="G5" t="s">
        <v>96</v>
      </c>
      <c r="H5" t="s">
        <v>98</v>
      </c>
    </row>
    <row r="6" spans="2:8" x14ac:dyDescent="0.15">
      <c r="B6" t="s">
        <v>90</v>
      </c>
      <c r="C6" t="s">
        <v>94</v>
      </c>
      <c r="D6" t="s">
        <v>92</v>
      </c>
      <c r="E6" t="s">
        <v>89</v>
      </c>
      <c r="F6" t="s">
        <v>93</v>
      </c>
      <c r="G6" t="s">
        <v>97</v>
      </c>
      <c r="H6" t="s">
        <v>99</v>
      </c>
    </row>
    <row r="7" spans="2:8" x14ac:dyDescent="0.15">
      <c r="B7" t="s">
        <v>91</v>
      </c>
      <c r="C7" t="s">
        <v>11</v>
      </c>
    </row>
    <row r="8" spans="2:8" x14ac:dyDescent="0.15">
      <c r="B8" t="s">
        <v>100</v>
      </c>
    </row>
    <row r="22" spans="2:2" x14ac:dyDescent="0.15">
      <c r="B22" t="s">
        <v>103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topLeftCell="B1" workbookViewId="0">
      <selection activeCell="F52" sqref="F52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110</v>
      </c>
      <c r="H8">
        <f>VLOOKUP($F8,标准数值!$C:$Y,H$1,FALSE)</f>
        <v>16</v>
      </c>
      <c r="I8">
        <f>VLOOKUP($F8,标准数值!$C:$Y,I$1,FALSE)</f>
        <v>4</v>
      </c>
      <c r="J8">
        <f>VLOOKUP($F8,标准数值!$C:$Y,J$1,FALSE)</f>
        <v>88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4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120</v>
      </c>
      <c r="H9">
        <f>VLOOKUP($F9,标准数值!$C:$Y,H$1,FALSE)</f>
        <v>32</v>
      </c>
      <c r="I9">
        <f>VLOOKUP($F9,标准数值!$C:$Y,I$1,FALSE)</f>
        <v>8</v>
      </c>
      <c r="J9">
        <f>VLOOKUP($F9,标准数值!$C:$Y,J$1,FALSE)</f>
        <v>96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8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130</v>
      </c>
      <c r="H10">
        <f>VLOOKUP($F10,标准数值!$C:$Y,H$1,FALSE)</f>
        <v>48</v>
      </c>
      <c r="I10">
        <f>VLOOKUP($F10,标准数值!$C:$Y,I$1,FALSE)</f>
        <v>12</v>
      </c>
      <c r="J10">
        <f>VLOOKUP($F10,标准数值!$C:$Y,J$1,FALSE)</f>
        <v>104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12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140</v>
      </c>
      <c r="H11">
        <f>VLOOKUP($F11,标准数值!$C:$Y,H$1,FALSE)</f>
        <v>64</v>
      </c>
      <c r="I11">
        <f>VLOOKUP($F11,标准数值!$C:$Y,I$1,FALSE)</f>
        <v>16</v>
      </c>
      <c r="J11">
        <f>VLOOKUP($F11,标准数值!$C:$Y,J$1,FALSE)</f>
        <v>112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16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150</v>
      </c>
      <c r="H12">
        <f>VLOOKUP($F12,标准数值!$C:$Y,H$1,FALSE)</f>
        <v>80</v>
      </c>
      <c r="I12">
        <f>VLOOKUP($F12,标准数值!$C:$Y,I$1,FALSE)</f>
        <v>20</v>
      </c>
      <c r="J12">
        <f>VLOOKUP($F12,标准数值!$C:$Y,J$1,FALSE)</f>
        <v>120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20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160</v>
      </c>
      <c r="H13">
        <f>VLOOKUP($F13,标准数值!$C:$Y,H$1,FALSE)</f>
        <v>96</v>
      </c>
      <c r="I13">
        <f>VLOOKUP($F13,标准数值!$C:$Y,I$1,FALSE)</f>
        <v>24</v>
      </c>
      <c r="J13">
        <f>VLOOKUP($F13,标准数值!$C:$Y,J$1,FALSE)</f>
        <v>128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24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170</v>
      </c>
      <c r="H14">
        <f>VLOOKUP($F14,标准数值!$C:$Y,H$1,FALSE)</f>
        <v>112</v>
      </c>
      <c r="I14">
        <f>VLOOKUP($F14,标准数值!$C:$Y,I$1,FALSE)</f>
        <v>28</v>
      </c>
      <c r="J14">
        <f>VLOOKUP($F14,标准数值!$C:$Y,J$1,FALSE)</f>
        <v>136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28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180</v>
      </c>
      <c r="H15">
        <f>VLOOKUP($F15,标准数值!$C:$Y,H$1,FALSE)</f>
        <v>128</v>
      </c>
      <c r="I15">
        <f>VLOOKUP($F15,标准数值!$C:$Y,I$1,FALSE)</f>
        <v>32</v>
      </c>
      <c r="J15">
        <f>VLOOKUP($F15,标准数值!$C:$Y,J$1,FALSE)</f>
        <v>144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32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190</v>
      </c>
      <c r="H16">
        <f>VLOOKUP($F16,标准数值!$C:$Y,H$1,FALSE)</f>
        <v>144</v>
      </c>
      <c r="I16">
        <f>VLOOKUP($F16,标准数值!$C:$Y,I$1,FALSE)</f>
        <v>36</v>
      </c>
      <c r="J16">
        <f>VLOOKUP($F16,标准数值!$C:$Y,J$1,FALSE)</f>
        <v>152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36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114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200</v>
      </c>
      <c r="H17">
        <f>VLOOKUP($F17,标准数值!$C:$Y,H$1,FALSE)</f>
        <v>160</v>
      </c>
      <c r="I17">
        <f>VLOOKUP($F17,标准数值!$C:$Y,I$1,FALSE)</f>
        <v>40</v>
      </c>
      <c r="J17">
        <f>VLOOKUP($F17,标准数值!$C:$Y,J$1,FALSE)</f>
        <v>160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40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113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216</v>
      </c>
      <c r="H18">
        <f>VLOOKUP($F18,标准数值!$C:$Y,H$1,FALSE)</f>
        <v>174.4</v>
      </c>
      <c r="I18">
        <f>VLOOKUP($F18,标准数值!$C:$Y,I$1,FALSE)</f>
        <v>44</v>
      </c>
      <c r="J18">
        <f>VLOOKUP($F18,标准数值!$C:$Y,J$1,FALSE)</f>
        <v>176</v>
      </c>
      <c r="K18">
        <f>VLOOKUP($F18,标准数值!$C:$Y,K$1,FALSE)</f>
        <v>44</v>
      </c>
      <c r="L18">
        <f>VLOOKUP($F18,标准数值!$C:$Y,L$1,FALSE)</f>
        <v>44</v>
      </c>
      <c r="M18">
        <f>VLOOKUP($F18,标准数值!$C:$Y,M$1,FALSE)</f>
        <v>49.6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232</v>
      </c>
      <c r="H19">
        <f>VLOOKUP($F19,标准数值!$C:$Y,H$1,FALSE)</f>
        <v>188.8</v>
      </c>
      <c r="I19">
        <f>VLOOKUP($F19,标准数值!$C:$Y,I$1,FALSE)</f>
        <v>48</v>
      </c>
      <c r="J19">
        <f>VLOOKUP($F19,标准数值!$C:$Y,J$1,FALSE)</f>
        <v>192</v>
      </c>
      <c r="K19">
        <f>VLOOKUP($F19,标准数值!$C:$Y,K$1,FALSE)</f>
        <v>48</v>
      </c>
      <c r="L19">
        <f>VLOOKUP($F19,标准数值!$C:$Y,L$1,FALSE)</f>
        <v>48</v>
      </c>
      <c r="M19">
        <f>VLOOKUP($F19,标准数值!$C:$Y,M$1,FALSE)</f>
        <v>59.2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248</v>
      </c>
      <c r="H20">
        <f>VLOOKUP($F20,标准数值!$C:$Y,H$1,FALSE)</f>
        <v>203.20000000000002</v>
      </c>
      <c r="I20">
        <f>VLOOKUP($F20,标准数值!$C:$Y,I$1,FALSE)</f>
        <v>52</v>
      </c>
      <c r="J20">
        <f>VLOOKUP($F20,标准数值!$C:$Y,J$1,FALSE)</f>
        <v>208</v>
      </c>
      <c r="K20">
        <f>VLOOKUP($F20,标准数值!$C:$Y,K$1,FALSE)</f>
        <v>52</v>
      </c>
      <c r="L20">
        <f>VLOOKUP($F20,标准数值!$C:$Y,L$1,FALSE)</f>
        <v>52</v>
      </c>
      <c r="M20">
        <f>VLOOKUP($F20,标准数值!$C:$Y,M$1,FALSE)</f>
        <v>68.8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264</v>
      </c>
      <c r="H21">
        <f>VLOOKUP($F21,标准数值!$C:$Y,H$1,FALSE)</f>
        <v>217.60000000000002</v>
      </c>
      <c r="I21">
        <f>VLOOKUP($F21,标准数值!$C:$Y,I$1,FALSE)</f>
        <v>56</v>
      </c>
      <c r="J21">
        <f>VLOOKUP($F21,标准数值!$C:$Y,J$1,FALSE)</f>
        <v>224</v>
      </c>
      <c r="K21">
        <f>VLOOKUP($F21,标准数值!$C:$Y,K$1,FALSE)</f>
        <v>56</v>
      </c>
      <c r="L21">
        <f>VLOOKUP($F21,标准数值!$C:$Y,L$1,FALSE)</f>
        <v>56</v>
      </c>
      <c r="M21">
        <f>VLOOKUP($F21,标准数值!$C:$Y,M$1,FALSE)</f>
        <v>78.399999999999991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280</v>
      </c>
      <c r="H22">
        <f>VLOOKUP($F22,标准数值!$C:$Y,H$1,FALSE)</f>
        <v>232.00000000000003</v>
      </c>
      <c r="I22">
        <f>VLOOKUP($F22,标准数值!$C:$Y,I$1,FALSE)</f>
        <v>60</v>
      </c>
      <c r="J22">
        <f>VLOOKUP($F22,标准数值!$C:$Y,J$1,FALSE)</f>
        <v>240</v>
      </c>
      <c r="K22">
        <f>VLOOKUP($F22,标准数值!$C:$Y,K$1,FALSE)</f>
        <v>60</v>
      </c>
      <c r="L22">
        <f>VLOOKUP($F22,标准数值!$C:$Y,L$1,FALSE)</f>
        <v>60</v>
      </c>
      <c r="M22">
        <f>VLOOKUP($F22,标准数值!$C:$Y,M$1,FALSE)</f>
        <v>87.999999999999986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296</v>
      </c>
      <c r="H23">
        <f>VLOOKUP($F23,标准数值!$C:$Y,H$1,FALSE)</f>
        <v>246.40000000000003</v>
      </c>
      <c r="I23">
        <f>VLOOKUP($F23,标准数值!$C:$Y,I$1,FALSE)</f>
        <v>64</v>
      </c>
      <c r="J23">
        <f>VLOOKUP($F23,标准数值!$C:$Y,J$1,FALSE)</f>
        <v>256</v>
      </c>
      <c r="K23">
        <f>VLOOKUP($F23,标准数值!$C:$Y,K$1,FALSE)</f>
        <v>64</v>
      </c>
      <c r="L23">
        <f>VLOOKUP($F23,标准数值!$C:$Y,L$1,FALSE)</f>
        <v>64</v>
      </c>
      <c r="M23">
        <f>VLOOKUP($F23,标准数值!$C:$Y,M$1,FALSE)</f>
        <v>97.59999999999998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312</v>
      </c>
      <c r="H24">
        <f>VLOOKUP($F24,标准数值!$C:$Y,H$1,FALSE)</f>
        <v>260.8</v>
      </c>
      <c r="I24">
        <f>VLOOKUP($F24,标准数值!$C:$Y,I$1,FALSE)</f>
        <v>68</v>
      </c>
      <c r="J24">
        <f>VLOOKUP($F24,标准数值!$C:$Y,J$1,FALSE)</f>
        <v>272</v>
      </c>
      <c r="K24">
        <f>VLOOKUP($F24,标准数值!$C:$Y,K$1,FALSE)</f>
        <v>68</v>
      </c>
      <c r="L24">
        <f>VLOOKUP($F24,标准数值!$C:$Y,L$1,FALSE)</f>
        <v>68</v>
      </c>
      <c r="M24">
        <f>VLOOKUP($F24,标准数值!$C:$Y,M$1,FALSE)</f>
        <v>107.19999999999997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328</v>
      </c>
      <c r="H25">
        <f>VLOOKUP($F25,标准数值!$C:$Y,H$1,FALSE)</f>
        <v>275.2</v>
      </c>
      <c r="I25">
        <f>VLOOKUP($F25,标准数值!$C:$Y,I$1,FALSE)</f>
        <v>72</v>
      </c>
      <c r="J25">
        <f>VLOOKUP($F25,标准数值!$C:$Y,J$1,FALSE)</f>
        <v>288</v>
      </c>
      <c r="K25">
        <f>VLOOKUP($F25,标准数值!$C:$Y,K$1,FALSE)</f>
        <v>72</v>
      </c>
      <c r="L25">
        <f>VLOOKUP($F25,标准数值!$C:$Y,L$1,FALSE)</f>
        <v>72</v>
      </c>
      <c r="M25">
        <f>VLOOKUP($F25,标准数值!$C:$Y,M$1,FALSE)</f>
        <v>116.79999999999997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344</v>
      </c>
      <c r="H26">
        <f>VLOOKUP($F26,标准数值!$C:$Y,H$1,FALSE)</f>
        <v>289.59999999999997</v>
      </c>
      <c r="I26">
        <f>VLOOKUP($F26,标准数值!$C:$Y,I$1,FALSE)</f>
        <v>76</v>
      </c>
      <c r="J26">
        <f>VLOOKUP($F26,标准数值!$C:$Y,J$1,FALSE)</f>
        <v>304</v>
      </c>
      <c r="K26">
        <f>VLOOKUP($F26,标准数值!$C:$Y,K$1,FALSE)</f>
        <v>76</v>
      </c>
      <c r="L26">
        <f>VLOOKUP($F26,标准数值!$C:$Y,L$1,FALSE)</f>
        <v>76</v>
      </c>
      <c r="M26">
        <f>VLOOKUP($F26,标准数值!$C:$Y,M$1,FALSE)</f>
        <v>126.39999999999996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360</v>
      </c>
      <c r="H27">
        <f>VLOOKUP($F27,标准数值!$C:$Y,H$1,FALSE)</f>
        <v>303.99999999999994</v>
      </c>
      <c r="I27">
        <f>VLOOKUP($F27,标准数值!$C:$Y,I$1,FALSE)</f>
        <v>80</v>
      </c>
      <c r="J27">
        <f>VLOOKUP($F27,标准数值!$C:$Y,J$1,FALSE)</f>
        <v>320</v>
      </c>
      <c r="K27">
        <f>VLOOKUP($F27,标准数值!$C:$Y,K$1,FALSE)</f>
        <v>80</v>
      </c>
      <c r="L27">
        <f>VLOOKUP($F27,标准数值!$C:$Y,L$1,FALSE)</f>
        <v>80</v>
      </c>
      <c r="M27">
        <f>VLOOKUP($F27,标准数值!$C:$Y,M$1,FALSE)</f>
        <v>135.99999999999997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388</v>
      </c>
      <c r="H28">
        <f>VLOOKUP($F28,标准数值!$C:$Y,H$1,FALSE)</f>
        <v>331.19999999999993</v>
      </c>
      <c r="I28">
        <f>VLOOKUP($F28,标准数值!$C:$Y,I$1,FALSE)</f>
        <v>88</v>
      </c>
      <c r="J28">
        <f>VLOOKUP($F28,标准数值!$C:$Y,J$1,FALSE)</f>
        <v>352</v>
      </c>
      <c r="K28">
        <f>VLOOKUP($F28,标准数值!$C:$Y,K$1,FALSE)</f>
        <v>88</v>
      </c>
      <c r="L28">
        <f>VLOOKUP($F28,标准数值!$C:$Y,L$1,FALSE)</f>
        <v>88</v>
      </c>
      <c r="M28">
        <f>VLOOKUP($F28,标准数值!$C:$Y,M$1,FALSE)</f>
        <v>160.79999999999998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416</v>
      </c>
      <c r="H29">
        <f>VLOOKUP($F29,标准数值!$C:$Y,H$1,FALSE)</f>
        <v>358.39999999999992</v>
      </c>
      <c r="I29">
        <f>VLOOKUP($F29,标准数值!$C:$Y,I$1,FALSE)</f>
        <v>96</v>
      </c>
      <c r="J29">
        <f>VLOOKUP($F29,标准数值!$C:$Y,J$1,FALSE)</f>
        <v>384</v>
      </c>
      <c r="K29">
        <f>VLOOKUP($F29,标准数值!$C:$Y,K$1,FALSE)</f>
        <v>96</v>
      </c>
      <c r="L29">
        <f>VLOOKUP($F29,标准数值!$C:$Y,L$1,FALSE)</f>
        <v>96</v>
      </c>
      <c r="M29">
        <f>VLOOKUP($F29,标准数值!$C:$Y,M$1,FALSE)</f>
        <v>185.6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444</v>
      </c>
      <c r="H30">
        <f>VLOOKUP($F30,标准数值!$C:$Y,H$1,FALSE)</f>
        <v>385.59999999999991</v>
      </c>
      <c r="I30">
        <f>VLOOKUP($F30,标准数值!$C:$Y,I$1,FALSE)</f>
        <v>104</v>
      </c>
      <c r="J30">
        <f>VLOOKUP($F30,标准数值!$C:$Y,J$1,FALSE)</f>
        <v>416</v>
      </c>
      <c r="K30">
        <f>VLOOKUP($F30,标准数值!$C:$Y,K$1,FALSE)</f>
        <v>104</v>
      </c>
      <c r="L30">
        <f>VLOOKUP($F30,标准数值!$C:$Y,L$1,FALSE)</f>
        <v>104</v>
      </c>
      <c r="M30">
        <f>VLOOKUP($F30,标准数值!$C:$Y,M$1,FALSE)</f>
        <v>210.4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472</v>
      </c>
      <c r="H31">
        <f>VLOOKUP($F31,标准数值!$C:$Y,H$1,FALSE)</f>
        <v>412.7999999999999</v>
      </c>
      <c r="I31">
        <f>VLOOKUP($F31,标准数值!$C:$Y,I$1,FALSE)</f>
        <v>112</v>
      </c>
      <c r="J31">
        <f>VLOOKUP($F31,标准数值!$C:$Y,J$1,FALSE)</f>
        <v>448</v>
      </c>
      <c r="K31">
        <f>VLOOKUP($F31,标准数值!$C:$Y,K$1,FALSE)</f>
        <v>112</v>
      </c>
      <c r="L31">
        <f>VLOOKUP($F31,标准数值!$C:$Y,L$1,FALSE)</f>
        <v>112</v>
      </c>
      <c r="M31">
        <f>VLOOKUP($F31,标准数值!$C:$Y,M$1,FALSE)</f>
        <v>235.20000000000002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500</v>
      </c>
      <c r="H32">
        <f>VLOOKUP($F32,标准数值!$C:$Y,H$1,FALSE)</f>
        <v>439.99999999999989</v>
      </c>
      <c r="I32">
        <f>VLOOKUP($F32,标准数值!$C:$Y,I$1,FALSE)</f>
        <v>120</v>
      </c>
      <c r="J32">
        <f>VLOOKUP($F32,标准数值!$C:$Y,J$1,FALSE)</f>
        <v>480</v>
      </c>
      <c r="K32">
        <f>VLOOKUP($F32,标准数值!$C:$Y,K$1,FALSE)</f>
        <v>120</v>
      </c>
      <c r="L32">
        <f>VLOOKUP($F32,标准数值!$C:$Y,L$1,FALSE)</f>
        <v>120</v>
      </c>
      <c r="M32">
        <f>VLOOKUP($F32,标准数值!$C:$Y,M$1,FALSE)</f>
        <v>260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</row>
    <row r="33" spans="5:17" x14ac:dyDescent="0.15">
      <c r="E33">
        <f t="shared" si="0"/>
        <v>1.5166926392434861</v>
      </c>
      <c r="F33">
        <v>26</v>
      </c>
      <c r="G33">
        <f>VLOOKUP($F33,标准数值!$C:$Y,G$1,FALSE)</f>
        <v>528</v>
      </c>
      <c r="H33">
        <f>VLOOKUP($F33,标准数值!$C:$Y,H$1,FALSE)</f>
        <v>467.19999999999987</v>
      </c>
      <c r="I33">
        <f>VLOOKUP($F33,标准数值!$C:$Y,I$1,FALSE)</f>
        <v>128</v>
      </c>
      <c r="J33">
        <f>VLOOKUP($F33,标准数值!$C:$Y,J$1,FALSE)</f>
        <v>512</v>
      </c>
      <c r="K33">
        <f>VLOOKUP($F33,标准数值!$C:$Y,K$1,FALSE)</f>
        <v>128</v>
      </c>
      <c r="L33">
        <f>VLOOKUP($F33,标准数值!$C:$Y,L$1,FALSE)</f>
        <v>128</v>
      </c>
      <c r="M33">
        <f>VLOOKUP($F33,标准数值!$C:$Y,M$1,FALSE)</f>
        <v>284.8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</row>
    <row r="34" spans="5:17" x14ac:dyDescent="0.15">
      <c r="E34">
        <f t="shared" si="0"/>
        <v>1.6255911707411685</v>
      </c>
      <c r="F34">
        <v>27</v>
      </c>
      <c r="G34">
        <f>VLOOKUP($F34,标准数值!$C:$Y,G$1,FALSE)</f>
        <v>556</v>
      </c>
      <c r="H34">
        <f>VLOOKUP($F34,标准数值!$C:$Y,H$1,FALSE)</f>
        <v>494.39999999999986</v>
      </c>
      <c r="I34">
        <f>VLOOKUP($F34,标准数值!$C:$Y,I$1,FALSE)</f>
        <v>136</v>
      </c>
      <c r="J34">
        <f>VLOOKUP($F34,标准数值!$C:$Y,J$1,FALSE)</f>
        <v>544</v>
      </c>
      <c r="K34">
        <f>VLOOKUP($F34,标准数值!$C:$Y,K$1,FALSE)</f>
        <v>136</v>
      </c>
      <c r="L34">
        <f>VLOOKUP($F34,标准数值!$C:$Y,L$1,FALSE)</f>
        <v>136</v>
      </c>
      <c r="M34">
        <f>VLOOKUP($F34,标准数值!$C:$Y,M$1,FALSE)</f>
        <v>309.60000000000002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</row>
    <row r="35" spans="5:17" x14ac:dyDescent="0.15">
      <c r="E35">
        <f t="shared" si="0"/>
        <v>1.7423086168003847</v>
      </c>
      <c r="F35">
        <v>28</v>
      </c>
      <c r="G35">
        <f>VLOOKUP($F35,标准数值!$C:$Y,G$1,FALSE)</f>
        <v>584</v>
      </c>
      <c r="H35">
        <f>VLOOKUP($F35,标准数值!$C:$Y,H$1,FALSE)</f>
        <v>521.59999999999991</v>
      </c>
      <c r="I35">
        <f>VLOOKUP($F35,标准数值!$C:$Y,I$1,FALSE)</f>
        <v>144</v>
      </c>
      <c r="J35">
        <f>VLOOKUP($F35,标准数值!$C:$Y,J$1,FALSE)</f>
        <v>576</v>
      </c>
      <c r="K35">
        <f>VLOOKUP($F35,标准数值!$C:$Y,K$1,FALSE)</f>
        <v>144</v>
      </c>
      <c r="L35">
        <f>VLOOKUP($F35,标准数值!$C:$Y,L$1,FALSE)</f>
        <v>144</v>
      </c>
      <c r="M35">
        <f>VLOOKUP($F35,标准数值!$C:$Y,M$1,FALSE)</f>
        <v>334.40000000000003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</row>
    <row r="36" spans="5:17" x14ac:dyDescent="0.15">
      <c r="E36">
        <f t="shared" si="0"/>
        <v>1.8674063754866526</v>
      </c>
      <c r="F36">
        <v>29</v>
      </c>
      <c r="G36">
        <f>VLOOKUP($F36,标准数值!$C:$Y,G$1,FALSE)</f>
        <v>612</v>
      </c>
      <c r="H36">
        <f>VLOOKUP($F36,标准数值!$C:$Y,H$1,FALSE)</f>
        <v>548.79999999999995</v>
      </c>
      <c r="I36">
        <f>VLOOKUP($F36,标准数值!$C:$Y,I$1,FALSE)</f>
        <v>152</v>
      </c>
      <c r="J36">
        <f>VLOOKUP($F36,标准数值!$C:$Y,J$1,FALSE)</f>
        <v>608</v>
      </c>
      <c r="K36">
        <f>VLOOKUP($F36,标准数值!$C:$Y,K$1,FALSE)</f>
        <v>152</v>
      </c>
      <c r="L36">
        <f>VLOOKUP($F36,标准数值!$C:$Y,L$1,FALSE)</f>
        <v>152</v>
      </c>
      <c r="M36">
        <f>VLOOKUP($F36,标准数值!$C:$Y,M$1,FALSE)</f>
        <v>359.20000000000005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</row>
    <row r="37" spans="5:17" x14ac:dyDescent="0.15">
      <c r="E37">
        <f t="shared" si="0"/>
        <v>2.0014861532465944</v>
      </c>
      <c r="F37">
        <v>30</v>
      </c>
      <c r="G37">
        <f>VLOOKUP($F37,标准数值!$C:$Y,G$1,FALSE)</f>
        <v>640</v>
      </c>
      <c r="H37">
        <f>VLOOKUP($F37,标准数值!$C:$Y,H$1,FALSE)</f>
        <v>576</v>
      </c>
      <c r="I37">
        <f>VLOOKUP($F37,标准数值!$C:$Y,I$1,FALSE)</f>
        <v>160</v>
      </c>
      <c r="J37">
        <f>VLOOKUP($F37,标准数值!$C:$Y,J$1,FALSE)</f>
        <v>640</v>
      </c>
      <c r="K37">
        <f>VLOOKUP($F37,标准数值!$C:$Y,K$1,FALSE)</f>
        <v>160</v>
      </c>
      <c r="L37">
        <f>VLOOKUP($F37,标准数值!$C:$Y,L$1,FALSE)</f>
        <v>160</v>
      </c>
      <c r="M37">
        <f>VLOOKUP($F37,标准数值!$C:$Y,M$1,FALSE)</f>
        <v>384.00000000000006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</row>
    <row r="38" spans="5:17" x14ac:dyDescent="0.15">
      <c r="E38">
        <f t="shared" si="0"/>
        <v>2.1451928590497005</v>
      </c>
      <c r="F38">
        <v>31</v>
      </c>
      <c r="G38">
        <f>VLOOKUP($F38,标准数值!$C:$Y,G$1,FALSE)</f>
        <v>688.1</v>
      </c>
      <c r="H38">
        <f>VLOOKUP($F38,标准数值!$C:$Y,H$1,FALSE)</f>
        <v>627.29999999999995</v>
      </c>
      <c r="I38">
        <f>VLOOKUP($F38,标准数值!$C:$Y,I$1,FALSE)</f>
        <v>176</v>
      </c>
      <c r="J38">
        <f>VLOOKUP($F38,标准数值!$C:$Y,J$1,FALSE)</f>
        <v>704.1</v>
      </c>
      <c r="K38">
        <f>VLOOKUP($F38,标准数值!$C:$Y,K$1,FALSE)</f>
        <v>176</v>
      </c>
      <c r="L38">
        <f>VLOOKUP($F38,标准数值!$C:$Y,L$1,FALSE)</f>
        <v>179.2</v>
      </c>
      <c r="M38">
        <f>VLOOKUP($F38,标准数值!$C:$Y,M$1,FALSE)</f>
        <v>441.60000000000008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17" x14ac:dyDescent="0.15">
      <c r="E39">
        <f t="shared" si="0"/>
        <v>2.2992177063294692</v>
      </c>
      <c r="F39">
        <v>32</v>
      </c>
      <c r="G39">
        <f>VLOOKUP($F39,标准数值!$C:$Y,G$1,FALSE)</f>
        <v>736.2</v>
      </c>
      <c r="H39">
        <f>VLOOKUP($F39,标准数值!$C:$Y,H$1,FALSE)</f>
        <v>678.59999999999991</v>
      </c>
      <c r="I39">
        <f>VLOOKUP($F39,标准数值!$C:$Y,I$1,FALSE)</f>
        <v>192</v>
      </c>
      <c r="J39">
        <f>VLOOKUP($F39,标准数值!$C:$Y,J$1,FALSE)</f>
        <v>768.2</v>
      </c>
      <c r="K39">
        <f>VLOOKUP($F39,标准数值!$C:$Y,K$1,FALSE)</f>
        <v>192</v>
      </c>
      <c r="L39">
        <f>VLOOKUP($F39,标准数值!$C:$Y,L$1,FALSE)</f>
        <v>198.39999999999998</v>
      </c>
      <c r="M39">
        <f>VLOOKUP($F39,标准数值!$C:$Y,M$1,FALSE)</f>
        <v>499.2000000000001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17" x14ac:dyDescent="0.15">
      <c r="E40">
        <f t="shared" si="0"/>
        <v>2.4643015376439252</v>
      </c>
      <c r="F40">
        <v>33</v>
      </c>
      <c r="G40">
        <f>VLOOKUP($F40,标准数值!$C:$Y,G$1,FALSE)</f>
        <v>784.30000000000007</v>
      </c>
      <c r="H40">
        <f>VLOOKUP($F40,标准数值!$C:$Y,H$1,FALSE)</f>
        <v>729.89999999999986</v>
      </c>
      <c r="I40">
        <f>VLOOKUP($F40,标准数值!$C:$Y,I$1,FALSE)</f>
        <v>208</v>
      </c>
      <c r="J40">
        <f>VLOOKUP($F40,标准数值!$C:$Y,J$1,FALSE)</f>
        <v>832.30000000000007</v>
      </c>
      <c r="K40">
        <f>VLOOKUP($F40,标准数值!$C:$Y,K$1,FALSE)</f>
        <v>208</v>
      </c>
      <c r="L40">
        <f>VLOOKUP($F40,标准数值!$C:$Y,L$1,FALSE)</f>
        <v>217.59999999999997</v>
      </c>
      <c r="M40">
        <f>VLOOKUP($F40,标准数值!$C:$Y,M$1,FALSE)</f>
        <v>556.80000000000007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17" x14ac:dyDescent="0.15">
      <c r="E41">
        <f t="shared" si="0"/>
        <v>2.6412383880467596</v>
      </c>
      <c r="F41">
        <v>34</v>
      </c>
      <c r="G41">
        <f>VLOOKUP($F41,标准数值!$C:$Y,G$1,FALSE)</f>
        <v>832.40000000000009</v>
      </c>
      <c r="H41">
        <f>VLOOKUP($F41,标准数值!$C:$Y,H$1,FALSE)</f>
        <v>781.19999999999982</v>
      </c>
      <c r="I41">
        <f>VLOOKUP($F41,标准数值!$C:$Y,I$1,FALSE)</f>
        <v>224</v>
      </c>
      <c r="J41">
        <f>VLOOKUP($F41,标准数值!$C:$Y,J$1,FALSE)</f>
        <v>896.40000000000009</v>
      </c>
      <c r="K41">
        <f>VLOOKUP($F41,标准数值!$C:$Y,K$1,FALSE)</f>
        <v>224</v>
      </c>
      <c r="L41">
        <f>VLOOKUP($F41,标准数值!$C:$Y,L$1,FALSE)</f>
        <v>236.79999999999995</v>
      </c>
      <c r="M41">
        <f>VLOOKUP($F41,标准数值!$C:$Y,M$1,FALSE)</f>
        <v>614.40000000000009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17" x14ac:dyDescent="0.15">
      <c r="E42">
        <f t="shared" si="0"/>
        <v>2.830879304308517</v>
      </c>
      <c r="F42">
        <v>35</v>
      </c>
      <c r="G42">
        <f>VLOOKUP($F42,标准数值!$C:$Y,G$1,FALSE)</f>
        <v>880.50000000000011</v>
      </c>
      <c r="H42">
        <f>VLOOKUP($F42,标准数值!$C:$Y,H$1,FALSE)</f>
        <v>832.49999999999977</v>
      </c>
      <c r="I42">
        <f>VLOOKUP($F42,标准数值!$C:$Y,I$1,FALSE)</f>
        <v>240</v>
      </c>
      <c r="J42">
        <f>VLOOKUP($F42,标准数值!$C:$Y,J$1,FALSE)</f>
        <v>960.50000000000011</v>
      </c>
      <c r="K42">
        <f>VLOOKUP($F42,标准数值!$C:$Y,K$1,FALSE)</f>
        <v>240</v>
      </c>
      <c r="L42">
        <f>VLOOKUP($F42,标准数值!$C:$Y,L$1,FALSE)</f>
        <v>255.99999999999994</v>
      </c>
      <c r="M42">
        <f>VLOOKUP($F42,标准数值!$C:$Y,M$1,FALSE)</f>
        <v>672.00000000000011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17" x14ac:dyDescent="0.15">
      <c r="E43">
        <f t="shared" si="0"/>
        <v>3.0341364383578693</v>
      </c>
      <c r="F43">
        <v>36</v>
      </c>
      <c r="G43">
        <f>VLOOKUP($F43,标准数值!$C:$Y,G$1,FALSE)</f>
        <v>928.60000000000014</v>
      </c>
      <c r="H43">
        <f>VLOOKUP($F43,标准数值!$C:$Y,H$1,FALSE)</f>
        <v>883.79999999999973</v>
      </c>
      <c r="I43">
        <f>VLOOKUP($F43,标准数值!$C:$Y,I$1,FALSE)</f>
        <v>256</v>
      </c>
      <c r="J43">
        <f>VLOOKUP($F43,标准数值!$C:$Y,J$1,FALSE)</f>
        <v>1024.6000000000001</v>
      </c>
      <c r="K43">
        <f>VLOOKUP($F43,标准数值!$C:$Y,K$1,FALSE)</f>
        <v>256</v>
      </c>
      <c r="L43">
        <f>VLOOKUP($F43,标准数值!$C:$Y,L$1,FALSE)</f>
        <v>275.19999999999993</v>
      </c>
      <c r="M43">
        <f>VLOOKUP($F43,标准数值!$C:$Y,M$1,FALSE)</f>
        <v>729.60000000000014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17" x14ac:dyDescent="0.15">
      <c r="E44">
        <f t="shared" si="0"/>
        <v>3.2519874346319648</v>
      </c>
      <c r="F44">
        <v>37</v>
      </c>
      <c r="G44">
        <f>VLOOKUP($F44,标准数值!$C:$Y,G$1,FALSE)</f>
        <v>976.70000000000016</v>
      </c>
      <c r="H44">
        <f>VLOOKUP($F44,标准数值!$C:$Y,H$1,FALSE)</f>
        <v>935.09999999999968</v>
      </c>
      <c r="I44">
        <f>VLOOKUP($F44,标准数值!$C:$Y,I$1,FALSE)</f>
        <v>272</v>
      </c>
      <c r="J44">
        <f>VLOOKUP($F44,标准数值!$C:$Y,J$1,FALSE)</f>
        <v>1088.7</v>
      </c>
      <c r="K44">
        <f>VLOOKUP($F44,标准数值!$C:$Y,K$1,FALSE)</f>
        <v>272</v>
      </c>
      <c r="L44">
        <f>VLOOKUP($F44,标准数值!$C:$Y,L$1,FALSE)</f>
        <v>294.39999999999992</v>
      </c>
      <c r="M44">
        <f>VLOOKUP($F44,标准数值!$C:$Y,M$1,FALSE)</f>
        <v>787.20000000000016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17" x14ac:dyDescent="0.15">
      <c r="E45">
        <f t="shared" si="0"/>
        <v>3.48548013243854</v>
      </c>
      <c r="F45">
        <v>38</v>
      </c>
      <c r="G45">
        <f>VLOOKUP($F45,标准数值!$C:$Y,G$1,FALSE)</f>
        <v>1024.8000000000002</v>
      </c>
      <c r="H45">
        <f>VLOOKUP($F45,标准数值!$C:$Y,H$1,FALSE)</f>
        <v>986.39999999999964</v>
      </c>
      <c r="I45">
        <f>VLOOKUP($F45,标准数值!$C:$Y,I$1,FALSE)</f>
        <v>288</v>
      </c>
      <c r="J45">
        <f>VLOOKUP($F45,标准数值!$C:$Y,J$1,FALSE)</f>
        <v>1152.8</v>
      </c>
      <c r="K45">
        <f>VLOOKUP($F45,标准数值!$C:$Y,K$1,FALSE)</f>
        <v>288</v>
      </c>
      <c r="L45">
        <f>VLOOKUP($F45,标准数值!$C:$Y,L$1,FALSE)</f>
        <v>313.59999999999991</v>
      </c>
      <c r="M45">
        <f>VLOOKUP($F45,标准数值!$C:$Y,M$1,FALSE)</f>
        <v>844.80000000000018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17" x14ac:dyDescent="0.15">
      <c r="E46">
        <f t="shared" si="0"/>
        <v>3.7357376059476279</v>
      </c>
      <c r="F46">
        <v>39</v>
      </c>
      <c r="G46">
        <f>VLOOKUP($F46,标准数值!$C:$Y,G$1,FALSE)</f>
        <v>1072.9000000000001</v>
      </c>
      <c r="H46">
        <f>VLOOKUP($F46,标准数值!$C:$Y,H$1,FALSE)</f>
        <v>1037.6999999999996</v>
      </c>
      <c r="I46">
        <f>VLOOKUP($F46,标准数值!$C:$Y,I$1,FALSE)</f>
        <v>304</v>
      </c>
      <c r="J46">
        <f>VLOOKUP($F46,标准数值!$C:$Y,J$1,FALSE)</f>
        <v>1216.8999999999999</v>
      </c>
      <c r="K46">
        <f>VLOOKUP($F46,标准数值!$C:$Y,K$1,FALSE)</f>
        <v>304</v>
      </c>
      <c r="L46">
        <f>VLOOKUP($F46,标准数值!$C:$Y,L$1,FALSE)</f>
        <v>332.7999999999999</v>
      </c>
      <c r="M46">
        <f>VLOOKUP($F46,标准数值!$C:$Y,M$1,FALSE)</f>
        <v>902.4000000000002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17" x14ac:dyDescent="0.15">
      <c r="E47">
        <f t="shared" si="0"/>
        <v>4.0039635660546686</v>
      </c>
      <c r="F47">
        <v>40</v>
      </c>
      <c r="G47">
        <f>VLOOKUP($F47,标准数值!$C:$Y,G$1,FALSE)</f>
        <v>1121</v>
      </c>
      <c r="H47">
        <f>VLOOKUP($F47,标准数值!$C:$Y,H$1,FALSE)</f>
        <v>1088.9999999999995</v>
      </c>
      <c r="I47">
        <f>VLOOKUP($F47,标准数值!$C:$Y,I$1,FALSE)</f>
        <v>320</v>
      </c>
      <c r="J47">
        <f>VLOOKUP($F47,标准数值!$C:$Y,J$1,FALSE)</f>
        <v>1280.9999999999998</v>
      </c>
      <c r="K47">
        <f>VLOOKUP($F47,标准数值!$C:$Y,K$1,FALSE)</f>
        <v>320</v>
      </c>
      <c r="L47">
        <f>VLOOKUP($F47,标准数值!$C:$Y,L$1,FALSE)</f>
        <v>351.99999999999989</v>
      </c>
      <c r="M47">
        <f>VLOOKUP($F47,标准数值!$C:$Y,M$1,FALSE)</f>
        <v>960.00000000000023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17" x14ac:dyDescent="0.15">
      <c r="E48">
        <f t="shared" si="0"/>
        <v>4.2914481500973949</v>
      </c>
      <c r="F48">
        <v>41</v>
      </c>
      <c r="G48">
        <f>VLOOKUP($F48,标准数值!$C:$Y,G$1,FALSE)</f>
        <v>1201.0999999999999</v>
      </c>
      <c r="H48">
        <f>VLOOKUP($F48,标准数值!$C:$Y,H$1,FALSE)</f>
        <v>1185.0999999999995</v>
      </c>
      <c r="I48">
        <f>VLOOKUP($F48,标准数值!$C:$Y,I$1,FALSE)</f>
        <v>352</v>
      </c>
      <c r="J48">
        <f>VLOOKUP($F48,标准数值!$C:$Y,J$1,FALSE)</f>
        <v>1447.5999999999997</v>
      </c>
      <c r="K48">
        <f>VLOOKUP($F48,标准数值!$C:$Y,K$1,FALSE)</f>
        <v>352</v>
      </c>
      <c r="L48">
        <f>VLOOKUP($F48,标准数值!$C:$Y,L$1,FALSE)</f>
        <v>393.59999999999991</v>
      </c>
      <c r="M48">
        <f>VLOOKUP($F48,标准数值!$C:$Y,M$1,FALSE)</f>
        <v>1056.2000000000003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1281.1999999999998</v>
      </c>
      <c r="H49">
        <f>VLOOKUP($F49,标准数值!$C:$Y,H$1,FALSE)</f>
        <v>1281.1999999999994</v>
      </c>
      <c r="I49">
        <f>VLOOKUP($F49,标准数值!$C:$Y,I$1,FALSE)</f>
        <v>384</v>
      </c>
      <c r="J49">
        <f>VLOOKUP($F49,标准数值!$C:$Y,J$1,FALSE)</f>
        <v>1614.1999999999996</v>
      </c>
      <c r="K49">
        <f>VLOOKUP($F49,标准数值!$C:$Y,K$1,FALSE)</f>
        <v>384</v>
      </c>
      <c r="L49">
        <f>VLOOKUP($F49,标准数值!$C:$Y,L$1,FALSE)</f>
        <v>435.19999999999993</v>
      </c>
      <c r="M49">
        <f>VLOOKUP($F49,标准数值!$C:$Y,M$1,FALSE)</f>
        <v>1152.4000000000003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1361.2999999999997</v>
      </c>
      <c r="H50">
        <f>VLOOKUP($F50,标准数值!$C:$Y,H$1,FALSE)</f>
        <v>1377.2999999999993</v>
      </c>
      <c r="I50">
        <f>VLOOKUP($F50,标准数值!$C:$Y,I$1,FALSE)</f>
        <v>416</v>
      </c>
      <c r="J50">
        <f>VLOOKUP($F50,标准数值!$C:$Y,J$1,FALSE)</f>
        <v>1780.7999999999995</v>
      </c>
      <c r="K50">
        <f>VLOOKUP($F50,标准数值!$C:$Y,K$1,FALSE)</f>
        <v>416</v>
      </c>
      <c r="L50">
        <f>VLOOKUP($F50,标准数值!$C:$Y,L$1,FALSE)</f>
        <v>476.79999999999995</v>
      </c>
      <c r="M50">
        <f>VLOOKUP($F50,标准数值!$C:$Y,M$1,FALSE)</f>
        <v>1248.6000000000004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1441.3999999999996</v>
      </c>
      <c r="H51">
        <f>VLOOKUP($F51,标准数值!$C:$Y,H$1,FALSE)</f>
        <v>1473.3999999999992</v>
      </c>
      <c r="I51">
        <f>VLOOKUP($F51,标准数值!$C:$Y,I$1,FALSE)</f>
        <v>448</v>
      </c>
      <c r="J51">
        <f>VLOOKUP($F51,标准数值!$C:$Y,J$1,FALSE)</f>
        <v>1947.3999999999994</v>
      </c>
      <c r="K51">
        <f>VLOOKUP($F51,标准数值!$C:$Y,K$1,FALSE)</f>
        <v>448</v>
      </c>
      <c r="L51">
        <f>VLOOKUP($F51,标准数值!$C:$Y,L$1,FALSE)</f>
        <v>518.4</v>
      </c>
      <c r="M51">
        <f>VLOOKUP($F51,标准数值!$C:$Y,M$1,FALSE)</f>
        <v>1344.8000000000004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1521.4999999999995</v>
      </c>
      <c r="H52">
        <f>VLOOKUP($F52,标准数值!$C:$Y,H$1,FALSE)</f>
        <v>1569.4999999999991</v>
      </c>
      <c r="I52">
        <f>VLOOKUP($F52,标准数值!$C:$Y,I$1,FALSE)</f>
        <v>480</v>
      </c>
      <c r="J52">
        <f>VLOOKUP($F52,标准数值!$C:$Y,J$1,FALSE)</f>
        <v>2113.9999999999995</v>
      </c>
      <c r="K52">
        <f>VLOOKUP($F52,标准数值!$C:$Y,K$1,FALSE)</f>
        <v>480</v>
      </c>
      <c r="L52">
        <f>VLOOKUP($F52,标准数值!$C:$Y,L$1,FALSE)</f>
        <v>560</v>
      </c>
      <c r="M52">
        <f>VLOOKUP($F52,标准数值!$C:$Y,M$1,FALSE)</f>
        <v>1441.0000000000005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1601.5999999999995</v>
      </c>
      <c r="H53">
        <f>VLOOKUP($F53,标准数值!$C:$Y,H$1,FALSE)</f>
        <v>1665.599999999999</v>
      </c>
      <c r="I53">
        <f>VLOOKUP($F53,标准数值!$C:$Y,I$1,FALSE)</f>
        <v>512</v>
      </c>
      <c r="J53">
        <f>VLOOKUP($F53,标准数值!$C:$Y,J$1,FALSE)</f>
        <v>2280.5999999999995</v>
      </c>
      <c r="K53">
        <f>VLOOKUP($F53,标准数值!$C:$Y,K$1,FALSE)</f>
        <v>512</v>
      </c>
      <c r="L53">
        <f>VLOOKUP($F53,标准数值!$C:$Y,L$1,FALSE)</f>
        <v>601.6</v>
      </c>
      <c r="M53">
        <f>VLOOKUP($F53,标准数值!$C:$Y,M$1,FALSE)</f>
        <v>1537.2000000000005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1681.6999999999994</v>
      </c>
      <c r="H54">
        <f>VLOOKUP($F54,标准数值!$C:$Y,H$1,FALSE)</f>
        <v>1761.6999999999989</v>
      </c>
      <c r="I54">
        <f>VLOOKUP($F54,标准数值!$C:$Y,I$1,FALSE)</f>
        <v>544</v>
      </c>
      <c r="J54">
        <f>VLOOKUP($F54,标准数值!$C:$Y,J$1,FALSE)</f>
        <v>2447.1999999999994</v>
      </c>
      <c r="K54">
        <f>VLOOKUP($F54,标准数值!$C:$Y,K$1,FALSE)</f>
        <v>544</v>
      </c>
      <c r="L54">
        <f>VLOOKUP($F54,标准数值!$C:$Y,L$1,FALSE)</f>
        <v>643.20000000000005</v>
      </c>
      <c r="M54">
        <f>VLOOKUP($F54,标准数值!$C:$Y,M$1,FALSE)</f>
        <v>1633.4000000000005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1761.7999999999993</v>
      </c>
      <c r="H55">
        <f>VLOOKUP($F55,标准数值!$C:$Y,H$1,FALSE)</f>
        <v>1857.7999999999988</v>
      </c>
      <c r="I55">
        <f>VLOOKUP($F55,标准数值!$C:$Y,I$1,FALSE)</f>
        <v>576</v>
      </c>
      <c r="J55">
        <f>VLOOKUP($F55,标准数值!$C:$Y,J$1,FALSE)</f>
        <v>2613.7999999999993</v>
      </c>
      <c r="K55">
        <f>VLOOKUP($F55,标准数值!$C:$Y,K$1,FALSE)</f>
        <v>576</v>
      </c>
      <c r="L55">
        <f>VLOOKUP($F55,标准数值!$C:$Y,L$1,FALSE)</f>
        <v>684.80000000000007</v>
      </c>
      <c r="M55">
        <f>VLOOKUP($F55,标准数值!$C:$Y,M$1,FALSE)</f>
        <v>1729.6000000000006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1841.8999999999992</v>
      </c>
      <c r="H56">
        <f>VLOOKUP($F56,标准数值!$C:$Y,H$1,FALSE)</f>
        <v>1953.8999999999987</v>
      </c>
      <c r="I56">
        <f>VLOOKUP($F56,标准数值!$C:$Y,I$1,FALSE)</f>
        <v>608</v>
      </c>
      <c r="J56">
        <f>VLOOKUP($F56,标准数值!$C:$Y,J$1,FALSE)</f>
        <v>2780.3999999999992</v>
      </c>
      <c r="K56">
        <f>VLOOKUP($F56,标准数值!$C:$Y,K$1,FALSE)</f>
        <v>608</v>
      </c>
      <c r="L56">
        <f>VLOOKUP($F56,标准数值!$C:$Y,L$1,FALSE)</f>
        <v>726.40000000000009</v>
      </c>
      <c r="M56">
        <f>VLOOKUP($F56,标准数值!$C:$Y,M$1,FALSE)</f>
        <v>1825.8000000000006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1921.9999999999991</v>
      </c>
      <c r="H57">
        <f>VLOOKUP($F57,标准数值!$C:$Y,H$1,FALSE)</f>
        <v>2049.9999999999986</v>
      </c>
      <c r="I57">
        <f>VLOOKUP($F57,标准数值!$C:$Y,I$1,FALSE)</f>
        <v>640</v>
      </c>
      <c r="J57">
        <f>VLOOKUP($F57,标准数值!$C:$Y,J$1,FALSE)</f>
        <v>2946.9999999999991</v>
      </c>
      <c r="K57">
        <f>VLOOKUP($F57,标准数值!$C:$Y,K$1,FALSE)</f>
        <v>640</v>
      </c>
      <c r="L57">
        <f>VLOOKUP($F57,标准数值!$C:$Y,L$1,FALSE)</f>
        <v>768.00000000000011</v>
      </c>
      <c r="M57">
        <f>VLOOKUP($F57,标准数值!$C:$Y,M$1,FALSE)</f>
        <v>1922.0000000000007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2050.1999999999989</v>
      </c>
      <c r="H58">
        <f>VLOOKUP($F58,标准数值!$C:$Y,H$1,FALSE)</f>
        <v>2229.4999999999986</v>
      </c>
      <c r="I58">
        <f>VLOOKUP($F58,标准数值!$C:$Y,I$1,FALSE)</f>
        <v>704.1</v>
      </c>
      <c r="J58">
        <f>VLOOKUP($F58,标准数值!$C:$Y,J$1,FALSE)</f>
        <v>3318.7999999999993</v>
      </c>
      <c r="K58">
        <f>VLOOKUP($F58,标准数值!$C:$Y,K$1,FALSE)</f>
        <v>704.1</v>
      </c>
      <c r="L58">
        <f>VLOOKUP($F58,标准数值!$C:$Y,L$1,FALSE)</f>
        <v>857.80000000000007</v>
      </c>
      <c r="M58">
        <f>VLOOKUP($F58,标准数值!$C:$Y,M$1,FALSE)</f>
        <v>2114.3000000000006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2178.3999999999987</v>
      </c>
      <c r="H59">
        <f>VLOOKUP($F59,标准数值!$C:$Y,H$1,FALSE)</f>
        <v>2408.9999999999986</v>
      </c>
      <c r="I59">
        <f>VLOOKUP($F59,标准数值!$C:$Y,I$1,FALSE)</f>
        <v>768.2</v>
      </c>
      <c r="J59">
        <f>VLOOKUP($F59,标准数值!$C:$Y,J$1,FALSE)</f>
        <v>3690.5999999999995</v>
      </c>
      <c r="K59">
        <f>VLOOKUP($F59,标准数值!$C:$Y,K$1,FALSE)</f>
        <v>768.2</v>
      </c>
      <c r="L59">
        <f>VLOOKUP($F59,标准数值!$C:$Y,L$1,FALSE)</f>
        <v>947.6</v>
      </c>
      <c r="M59">
        <f>VLOOKUP($F59,标准数值!$C:$Y,M$1,FALSE)</f>
        <v>2306.6000000000008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2306.5999999999985</v>
      </c>
      <c r="H60">
        <f>VLOOKUP($F60,标准数值!$C:$Y,H$1,FALSE)</f>
        <v>2588.4999999999986</v>
      </c>
      <c r="I60">
        <f>VLOOKUP($F60,标准数值!$C:$Y,I$1,FALSE)</f>
        <v>832.30000000000007</v>
      </c>
      <c r="J60">
        <f>VLOOKUP($F60,标准数值!$C:$Y,J$1,FALSE)</f>
        <v>4062.3999999999996</v>
      </c>
      <c r="K60">
        <f>VLOOKUP($F60,标准数值!$C:$Y,K$1,FALSE)</f>
        <v>832.30000000000007</v>
      </c>
      <c r="L60">
        <f>VLOOKUP($F60,标准数值!$C:$Y,L$1,FALSE)</f>
        <v>1037.4000000000001</v>
      </c>
      <c r="M60">
        <f>VLOOKUP($F60,标准数值!$C:$Y,M$1,FALSE)</f>
        <v>2498.900000000001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2434.7999999999984</v>
      </c>
      <c r="H61">
        <f>VLOOKUP($F61,标准数值!$C:$Y,H$1,FALSE)</f>
        <v>2767.9999999999986</v>
      </c>
      <c r="I61">
        <f>VLOOKUP($F61,标准数值!$C:$Y,I$1,FALSE)</f>
        <v>896.40000000000009</v>
      </c>
      <c r="J61">
        <f>VLOOKUP($F61,标准数值!$C:$Y,J$1,FALSE)</f>
        <v>4434.2</v>
      </c>
      <c r="K61">
        <f>VLOOKUP($F61,标准数值!$C:$Y,K$1,FALSE)</f>
        <v>896.40000000000009</v>
      </c>
      <c r="L61">
        <f>VLOOKUP($F61,标准数值!$C:$Y,L$1,FALSE)</f>
        <v>1127.2</v>
      </c>
      <c r="M61">
        <f>VLOOKUP($F61,标准数值!$C:$Y,M$1,FALSE)</f>
        <v>2691.2000000000012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2562.9999999999982</v>
      </c>
      <c r="H62">
        <f>VLOOKUP($F62,标准数值!$C:$Y,H$1,FALSE)</f>
        <v>2947.4999999999986</v>
      </c>
      <c r="I62">
        <f>VLOOKUP($F62,标准数值!$C:$Y,I$1,FALSE)</f>
        <v>960.50000000000011</v>
      </c>
      <c r="J62">
        <f>VLOOKUP($F62,标准数值!$C:$Y,J$1,FALSE)</f>
        <v>4806</v>
      </c>
      <c r="K62">
        <f>VLOOKUP($F62,标准数值!$C:$Y,K$1,FALSE)</f>
        <v>960.50000000000011</v>
      </c>
      <c r="L62">
        <f>VLOOKUP($F62,标准数值!$C:$Y,L$1,FALSE)</f>
        <v>1217</v>
      </c>
      <c r="M62">
        <f>VLOOKUP($F62,标准数值!$C:$Y,M$1,FALSE)</f>
        <v>2883.5000000000014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2691.199999999998</v>
      </c>
      <c r="H63">
        <f>VLOOKUP($F63,标准数值!$C:$Y,H$1,FALSE)</f>
        <v>3126.9999999999986</v>
      </c>
      <c r="I63">
        <f>VLOOKUP($F63,标准数值!$C:$Y,I$1,FALSE)</f>
        <v>1024.6000000000001</v>
      </c>
      <c r="J63">
        <f>VLOOKUP($F63,标准数值!$C:$Y,J$1,FALSE)</f>
        <v>5177.8</v>
      </c>
      <c r="K63">
        <f>VLOOKUP($F63,标准数值!$C:$Y,K$1,FALSE)</f>
        <v>1024.6000000000001</v>
      </c>
      <c r="L63">
        <f>VLOOKUP($F63,标准数值!$C:$Y,L$1,FALSE)</f>
        <v>1306.8</v>
      </c>
      <c r="M63">
        <f>VLOOKUP($F63,标准数值!$C:$Y,M$1,FALSE)</f>
        <v>3075.8000000000015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2819.3999999999978</v>
      </c>
      <c r="H64">
        <f>VLOOKUP($F64,标准数值!$C:$Y,H$1,FALSE)</f>
        <v>3306.4999999999986</v>
      </c>
      <c r="I64">
        <f>VLOOKUP($F64,标准数值!$C:$Y,I$1,FALSE)</f>
        <v>1088.7</v>
      </c>
      <c r="J64">
        <f>VLOOKUP($F64,标准数值!$C:$Y,J$1,FALSE)</f>
        <v>5549.6</v>
      </c>
      <c r="K64">
        <f>VLOOKUP($F64,标准数值!$C:$Y,K$1,FALSE)</f>
        <v>1088.7</v>
      </c>
      <c r="L64">
        <f>VLOOKUP($F64,标准数值!$C:$Y,L$1,FALSE)</f>
        <v>1396.6</v>
      </c>
      <c r="M64">
        <f>VLOOKUP($F64,标准数值!$C:$Y,M$1,FALSE)</f>
        <v>3268.1000000000017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2947.5999999999976</v>
      </c>
      <c r="H65">
        <f>VLOOKUP($F65,标准数值!$C:$Y,H$1,FALSE)</f>
        <v>3485.9999999999986</v>
      </c>
      <c r="I65">
        <f>VLOOKUP($F65,标准数值!$C:$Y,I$1,FALSE)</f>
        <v>1152.8</v>
      </c>
      <c r="J65">
        <f>VLOOKUP($F65,标准数值!$C:$Y,J$1,FALSE)</f>
        <v>5921.4000000000005</v>
      </c>
      <c r="K65">
        <f>VLOOKUP($F65,标准数值!$C:$Y,K$1,FALSE)</f>
        <v>1152.8</v>
      </c>
      <c r="L65">
        <f>VLOOKUP($F65,标准数值!$C:$Y,L$1,FALSE)</f>
        <v>1486.3999999999999</v>
      </c>
      <c r="M65">
        <f>VLOOKUP($F65,标准数值!$C:$Y,M$1,FALSE)</f>
        <v>3460.4000000000019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3075.7999999999975</v>
      </c>
      <c r="H66">
        <f>VLOOKUP($F66,标准数值!$C:$Y,H$1,FALSE)</f>
        <v>3665.4999999999986</v>
      </c>
      <c r="I66">
        <f>VLOOKUP($F66,标准数值!$C:$Y,I$1,FALSE)</f>
        <v>1216.8999999999999</v>
      </c>
      <c r="J66">
        <f>VLOOKUP($F66,标准数值!$C:$Y,J$1,FALSE)</f>
        <v>6293.2000000000007</v>
      </c>
      <c r="K66">
        <f>VLOOKUP($F66,标准数值!$C:$Y,K$1,FALSE)</f>
        <v>1216.8999999999999</v>
      </c>
      <c r="L66">
        <f>VLOOKUP($F66,标准数值!$C:$Y,L$1,FALSE)</f>
        <v>1576.1999999999998</v>
      </c>
      <c r="M66">
        <f>VLOOKUP($F66,标准数值!$C:$Y,M$1,FALSE)</f>
        <v>3652.7000000000021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3203.9999999999973</v>
      </c>
      <c r="H67">
        <f>VLOOKUP($F67,标准数值!$C:$Y,H$1,FALSE)</f>
        <v>3844.9999999999986</v>
      </c>
      <c r="I67">
        <f>VLOOKUP($F67,标准数值!$C:$Y,I$1,FALSE)</f>
        <v>1280.9999999999998</v>
      </c>
      <c r="J67">
        <f>VLOOKUP($F67,标准数值!$C:$Y,J$1,FALSE)</f>
        <v>6665.0000000000009</v>
      </c>
      <c r="K67">
        <f>VLOOKUP($F67,标准数值!$C:$Y,K$1,FALSE)</f>
        <v>1280.9999999999998</v>
      </c>
      <c r="L67">
        <f>VLOOKUP($F67,标准数值!$C:$Y,L$1,FALSE)</f>
        <v>1665.9999999999998</v>
      </c>
      <c r="M67">
        <f>VLOOKUP($F67,标准数值!$C:$Y,M$1,FALSE)</f>
        <v>3845.0000000000023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3396.3999999999974</v>
      </c>
      <c r="H68">
        <f>VLOOKUP($F68,标准数值!$C:$Y,H$1,FALSE)</f>
        <v>4178.4999999999982</v>
      </c>
      <c r="I68">
        <f>VLOOKUP($F68,标准数值!$C:$Y,I$1,FALSE)</f>
        <v>1409.2999999999997</v>
      </c>
      <c r="J68">
        <f>VLOOKUP($F68,标准数值!$C:$Y,J$1,FALSE)</f>
        <v>7485.8000000000011</v>
      </c>
      <c r="K68">
        <f>VLOOKUP($F68,标准数值!$C:$Y,K$1,FALSE)</f>
        <v>1409.2999999999997</v>
      </c>
      <c r="L68">
        <f>VLOOKUP($F68,标准数值!$C:$Y,L$1,FALSE)</f>
        <v>1858.3999999999999</v>
      </c>
      <c r="M68">
        <f>VLOOKUP($F68,标准数值!$C:$Y,M$1,FALSE)</f>
        <v>4229.800000000002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3588.7999999999975</v>
      </c>
      <c r="H69">
        <f>VLOOKUP($F69,标准数值!$C:$Y,H$1,FALSE)</f>
        <v>4511.9999999999982</v>
      </c>
      <c r="I69">
        <f>VLOOKUP($F69,标准数值!$C:$Y,I$1,FALSE)</f>
        <v>1537.5999999999997</v>
      </c>
      <c r="J69">
        <f>VLOOKUP($F69,标准数值!$C:$Y,J$1,FALSE)</f>
        <v>8306.6</v>
      </c>
      <c r="K69">
        <f>VLOOKUP($F69,标准数值!$C:$Y,K$1,FALSE)</f>
        <v>1537.5999999999997</v>
      </c>
      <c r="L69">
        <f>VLOOKUP($F69,标准数值!$C:$Y,L$1,FALSE)</f>
        <v>2050.7999999999997</v>
      </c>
      <c r="M69">
        <f>VLOOKUP($F69,标准数值!$C:$Y,M$1,FALSE)</f>
        <v>4614.6000000000022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3781.1999999999975</v>
      </c>
      <c r="H70">
        <f>VLOOKUP($F70,标准数值!$C:$Y,H$1,FALSE)</f>
        <v>4845.4999999999982</v>
      </c>
      <c r="I70">
        <f>VLOOKUP($F70,标准数值!$C:$Y,I$1,FALSE)</f>
        <v>1665.8999999999996</v>
      </c>
      <c r="J70">
        <f>VLOOKUP($F70,标准数值!$C:$Y,J$1,FALSE)</f>
        <v>9127.4</v>
      </c>
      <c r="K70">
        <f>VLOOKUP($F70,标准数值!$C:$Y,K$1,FALSE)</f>
        <v>1665.8999999999996</v>
      </c>
      <c r="L70">
        <f>VLOOKUP($F70,标准数值!$C:$Y,L$1,FALSE)</f>
        <v>2243.1999999999998</v>
      </c>
      <c r="M70">
        <f>VLOOKUP($F70,标准数值!$C:$Y,M$1,FALSE)</f>
        <v>4999.4000000000024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3973.5999999999976</v>
      </c>
      <c r="H71">
        <f>VLOOKUP($F71,标准数值!$C:$Y,H$1,FALSE)</f>
        <v>5178.9999999999982</v>
      </c>
      <c r="I71">
        <f>VLOOKUP($F71,标准数值!$C:$Y,I$1,FALSE)</f>
        <v>1794.1999999999996</v>
      </c>
      <c r="J71">
        <f>VLOOKUP($F71,标准数值!$C:$Y,J$1,FALSE)</f>
        <v>9948.1999999999989</v>
      </c>
      <c r="K71">
        <f>VLOOKUP($F71,标准数值!$C:$Y,K$1,FALSE)</f>
        <v>1794.1999999999996</v>
      </c>
      <c r="L71">
        <f>VLOOKUP($F71,标准数值!$C:$Y,L$1,FALSE)</f>
        <v>2435.6</v>
      </c>
      <c r="M71">
        <f>VLOOKUP($F71,标准数值!$C:$Y,M$1,FALSE)</f>
        <v>5384.2000000000025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1">E$3^F72*E$2</f>
        <v>22.663862916343401</v>
      </c>
      <c r="F72">
        <v>65</v>
      </c>
      <c r="G72">
        <f>VLOOKUP($F72,标准数值!$C:$Y,G$1,FALSE)</f>
        <v>4165.9999999999973</v>
      </c>
      <c r="H72">
        <f>VLOOKUP($F72,标准数值!$C:$Y,H$1,FALSE)</f>
        <v>5512.4999999999982</v>
      </c>
      <c r="I72">
        <f>VLOOKUP($F72,标准数值!$C:$Y,I$1,FALSE)</f>
        <v>1922.4999999999995</v>
      </c>
      <c r="J72">
        <f>VLOOKUP($F72,标准数值!$C:$Y,J$1,FALSE)</f>
        <v>10768.999999999998</v>
      </c>
      <c r="K72">
        <f>VLOOKUP($F72,标准数值!$C:$Y,K$1,FALSE)</f>
        <v>1922.4999999999995</v>
      </c>
      <c r="L72">
        <f>VLOOKUP($F72,标准数值!$C:$Y,L$1,FALSE)</f>
        <v>2628</v>
      </c>
      <c r="M72">
        <f>VLOOKUP($F72,标准数值!$C:$Y,M$1,FALSE)</f>
        <v>5769.0000000000027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1"/>
        <v>24.291128273736859</v>
      </c>
      <c r="F73">
        <v>66</v>
      </c>
      <c r="G73">
        <f>VLOOKUP($F73,标准数值!$C:$Y,G$1,FALSE)</f>
        <v>4358.3999999999969</v>
      </c>
      <c r="H73">
        <f>VLOOKUP($F73,标准数值!$C:$Y,H$1,FALSE)</f>
        <v>5845.9999999999982</v>
      </c>
      <c r="I73">
        <f>VLOOKUP($F73,标准数值!$C:$Y,I$1,FALSE)</f>
        <v>2050.7999999999997</v>
      </c>
      <c r="J73">
        <f>VLOOKUP($F73,标准数值!$C:$Y,J$1,FALSE)</f>
        <v>11589.799999999997</v>
      </c>
      <c r="K73">
        <f>VLOOKUP($F73,标准数值!$C:$Y,K$1,FALSE)</f>
        <v>2050.7999999999997</v>
      </c>
      <c r="L73">
        <f>VLOOKUP($F73,标准数值!$C:$Y,L$1,FALSE)</f>
        <v>2820.4</v>
      </c>
      <c r="M73">
        <f>VLOOKUP($F73,标准数值!$C:$Y,M$1,FALSE)</f>
        <v>6153.8000000000029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1"/>
        <v>26.03523128379117</v>
      </c>
      <c r="F74">
        <v>67</v>
      </c>
      <c r="G74">
        <f>VLOOKUP($F74,标准数值!$C:$Y,G$1,FALSE)</f>
        <v>4550.7999999999965</v>
      </c>
      <c r="H74">
        <f>VLOOKUP($F74,标准数值!$C:$Y,H$1,FALSE)</f>
        <v>6179.4999999999982</v>
      </c>
      <c r="I74">
        <f>VLOOKUP($F74,标准数值!$C:$Y,I$1,FALSE)</f>
        <v>2179.1</v>
      </c>
      <c r="J74">
        <f>VLOOKUP($F74,标准数值!$C:$Y,J$1,FALSE)</f>
        <v>12410.599999999997</v>
      </c>
      <c r="K74">
        <f>VLOOKUP($F74,标准数值!$C:$Y,K$1,FALSE)</f>
        <v>2179.1</v>
      </c>
      <c r="L74">
        <f>VLOOKUP($F74,标准数值!$C:$Y,L$1,FALSE)</f>
        <v>3012.8</v>
      </c>
      <c r="M74">
        <f>VLOOKUP($F74,标准数值!$C:$Y,M$1,FALSE)</f>
        <v>6538.6000000000031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1"/>
        <v>27.904560889967382</v>
      </c>
      <c r="F75">
        <v>68</v>
      </c>
      <c r="G75">
        <f>VLOOKUP($F75,标准数值!$C:$Y,G$1,FALSE)</f>
        <v>4743.1999999999962</v>
      </c>
      <c r="H75">
        <f>VLOOKUP($F75,标准数值!$C:$Y,H$1,FALSE)</f>
        <v>6512.9999999999982</v>
      </c>
      <c r="I75">
        <f>VLOOKUP($F75,标准数值!$C:$Y,I$1,FALSE)</f>
        <v>2307.4</v>
      </c>
      <c r="J75">
        <f>VLOOKUP($F75,标准数值!$C:$Y,J$1,FALSE)</f>
        <v>13231.399999999996</v>
      </c>
      <c r="K75">
        <f>VLOOKUP($F75,标准数值!$C:$Y,K$1,FALSE)</f>
        <v>2307.4</v>
      </c>
      <c r="L75">
        <f>VLOOKUP($F75,标准数值!$C:$Y,L$1,FALSE)</f>
        <v>3205.2000000000003</v>
      </c>
      <c r="M75">
        <f>VLOOKUP($F75,标准数值!$C:$Y,M$1,FALSE)</f>
        <v>6923.4000000000033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1"/>
        <v>29.908108361867043</v>
      </c>
      <c r="F76">
        <v>69</v>
      </c>
      <c r="G76">
        <f>VLOOKUP($F76,标准数值!$C:$Y,G$1,FALSE)</f>
        <v>4935.5999999999958</v>
      </c>
      <c r="H76">
        <f>VLOOKUP($F76,标准数值!$C:$Y,H$1,FALSE)</f>
        <v>6846.4999999999982</v>
      </c>
      <c r="I76">
        <f>VLOOKUP($F76,标准数值!$C:$Y,I$1,FALSE)</f>
        <v>2435.7000000000003</v>
      </c>
      <c r="J76">
        <f>VLOOKUP($F76,标准数值!$C:$Y,J$1,FALSE)</f>
        <v>14052.199999999995</v>
      </c>
      <c r="K76">
        <f>VLOOKUP($F76,标准数值!$C:$Y,K$1,FALSE)</f>
        <v>2435.7000000000003</v>
      </c>
      <c r="L76">
        <f>VLOOKUP($F76,标准数值!$C:$Y,L$1,FALSE)</f>
        <v>3397.6000000000004</v>
      </c>
      <c r="M76">
        <f>VLOOKUP($F76,标准数值!$C:$Y,M$1,FALSE)</f>
        <v>7308.2000000000035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1"/>
        <v>32.055510542249102</v>
      </c>
      <c r="F77">
        <v>70</v>
      </c>
      <c r="G77">
        <f>VLOOKUP($F77,标准数值!$C:$Y,G$1,FALSE)</f>
        <v>5127.9999999999955</v>
      </c>
      <c r="H77">
        <f>VLOOKUP($F77,标准数值!$C:$Y,H$1,FALSE)</f>
        <v>7179.9999999999982</v>
      </c>
      <c r="I77">
        <f>VLOOKUP($F77,标准数值!$C:$Y,I$1,FALSE)</f>
        <v>2564.0000000000005</v>
      </c>
      <c r="J77">
        <f>VLOOKUP($F77,标准数值!$C:$Y,J$1,FALSE)</f>
        <v>14872.999999999995</v>
      </c>
      <c r="K77">
        <f>VLOOKUP($F77,标准数值!$C:$Y,K$1,FALSE)</f>
        <v>2564.0000000000005</v>
      </c>
      <c r="L77">
        <f>VLOOKUP($F77,标准数值!$C:$Y,L$1,FALSE)</f>
        <v>3590.0000000000005</v>
      </c>
      <c r="M77">
        <f>VLOOKUP($F77,标准数值!$C:$Y,M$1,FALSE)</f>
        <v>7693.0000000000036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1"/>
        <v>34.357096199182592</v>
      </c>
      <c r="F78">
        <v>71</v>
      </c>
      <c r="G78">
        <f>VLOOKUP($F78,标准数值!$C:$Y,G$1,FALSE)</f>
        <v>5641.1999999999953</v>
      </c>
      <c r="H78">
        <f>VLOOKUP($F78,标准数值!$C:$Y,H$1,FALSE)</f>
        <v>7795.7999999999984</v>
      </c>
      <c r="I78">
        <f>VLOOKUP($F78,标准数值!$C:$Y,I$1,FALSE)</f>
        <v>2820.6000000000004</v>
      </c>
      <c r="J78">
        <f>VLOOKUP($F78,标准数值!$C:$Y,J$1,FALSE)</f>
        <v>16361.099999999995</v>
      </c>
      <c r="K78">
        <f>VLOOKUP($F78,标准数值!$C:$Y,K$1,FALSE)</f>
        <v>2820.6000000000004</v>
      </c>
      <c r="L78">
        <f>VLOOKUP($F78,标准数值!$C:$Y,L$1,FALSE)</f>
        <v>4051.8000000000006</v>
      </c>
      <c r="M78">
        <f>VLOOKUP($F78,标准数值!$C:$Y,M$1,FALSE)</f>
        <v>8462.7000000000044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1"/>
        <v>36.823935706283912</v>
      </c>
      <c r="F79">
        <v>72</v>
      </c>
      <c r="G79">
        <f>VLOOKUP($F79,标准数值!$C:$Y,G$1,FALSE)</f>
        <v>6154.3999999999951</v>
      </c>
      <c r="H79">
        <f>VLOOKUP($F79,标准数值!$C:$Y,H$1,FALSE)</f>
        <v>8411.5999999999985</v>
      </c>
      <c r="I79">
        <f>VLOOKUP($F79,标准数值!$C:$Y,I$1,FALSE)</f>
        <v>3077.2000000000003</v>
      </c>
      <c r="J79">
        <f>VLOOKUP($F79,标准数值!$C:$Y,J$1,FALSE)</f>
        <v>17849.199999999993</v>
      </c>
      <c r="K79">
        <f>VLOOKUP($F79,标准数值!$C:$Y,K$1,FALSE)</f>
        <v>3077.2000000000003</v>
      </c>
      <c r="L79">
        <f>VLOOKUP($F79,标准数值!$C:$Y,L$1,FALSE)</f>
        <v>4513.6000000000004</v>
      </c>
      <c r="M79">
        <f>VLOOKUP($F79,标准数值!$C:$Y,M$1,FALSE)</f>
        <v>9232.4000000000051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1"/>
        <v>39.467894289995101</v>
      </c>
      <c r="F80">
        <v>73</v>
      </c>
      <c r="G80">
        <f>VLOOKUP($F80,标准数值!$C:$Y,G$1,FALSE)</f>
        <v>6667.5999999999949</v>
      </c>
      <c r="H80">
        <f>VLOOKUP($F80,标准数值!$C:$Y,H$1,FALSE)</f>
        <v>9027.3999999999978</v>
      </c>
      <c r="I80">
        <f>VLOOKUP($F80,标准数值!$C:$Y,I$1,FALSE)</f>
        <v>3333.8</v>
      </c>
      <c r="J80">
        <f>VLOOKUP($F80,标准数值!$C:$Y,J$1,FALSE)</f>
        <v>19337.299999999992</v>
      </c>
      <c r="K80">
        <f>VLOOKUP($F80,标准数值!$C:$Y,K$1,FALSE)</f>
        <v>3333.8</v>
      </c>
      <c r="L80">
        <f>VLOOKUP($F80,标准数值!$C:$Y,L$1,FALSE)</f>
        <v>4975.4000000000005</v>
      </c>
      <c r="M80">
        <f>VLOOKUP($F80,标准数值!$C:$Y,M$1,FALSE)</f>
        <v>10002.100000000006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1"/>
        <v>42.301689100016759</v>
      </c>
      <c r="F81">
        <v>74</v>
      </c>
      <c r="G81">
        <f>VLOOKUP($F81,标准数值!$C:$Y,G$1,FALSE)</f>
        <v>7180.7999999999947</v>
      </c>
      <c r="H81">
        <f>VLOOKUP($F81,标准数值!$C:$Y,H$1,FALSE)</f>
        <v>9643.1999999999971</v>
      </c>
      <c r="I81">
        <f>VLOOKUP($F81,标准数值!$C:$Y,I$1,FALSE)</f>
        <v>3590.4</v>
      </c>
      <c r="J81">
        <f>VLOOKUP($F81,标准数值!$C:$Y,J$1,FALSE)</f>
        <v>20825.399999999991</v>
      </c>
      <c r="K81">
        <f>VLOOKUP($F81,标准数值!$C:$Y,K$1,FALSE)</f>
        <v>3590.4</v>
      </c>
      <c r="L81">
        <f>VLOOKUP($F81,标准数值!$C:$Y,L$1,FALSE)</f>
        <v>5437.2000000000007</v>
      </c>
      <c r="M81">
        <f>VLOOKUP($F81,标准数值!$C:$Y,M$1,FALSE)</f>
        <v>10771.800000000007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1"/>
        <v>45.338950377397964</v>
      </c>
      <c r="F82">
        <v>75</v>
      </c>
      <c r="G82">
        <f>VLOOKUP($F82,标准数值!$C:$Y,G$1,FALSE)</f>
        <v>7693.9999999999945</v>
      </c>
      <c r="H82">
        <f>VLOOKUP($F82,标准数值!$C:$Y,H$1,FALSE)</f>
        <v>10258.999999999996</v>
      </c>
      <c r="I82">
        <f>VLOOKUP($F82,标准数值!$C:$Y,I$1,FALSE)</f>
        <v>3847</v>
      </c>
      <c r="J82">
        <f>VLOOKUP($F82,标准数值!$C:$Y,J$1,FALSE)</f>
        <v>22313.499999999989</v>
      </c>
      <c r="K82">
        <f>VLOOKUP($F82,标准数值!$C:$Y,K$1,FALSE)</f>
        <v>3847</v>
      </c>
      <c r="L82">
        <f>VLOOKUP($F82,标准数值!$C:$Y,L$1,FALSE)</f>
        <v>5899.0000000000009</v>
      </c>
      <c r="M82">
        <f>VLOOKUP($F82,标准数值!$C:$Y,M$1,FALSE)</f>
        <v>11541.500000000007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1"/>
        <v>48.594287014495144</v>
      </c>
      <c r="F83">
        <v>76</v>
      </c>
      <c r="G83">
        <f>VLOOKUP($F83,标准数值!$C:$Y,G$1,FALSE)</f>
        <v>8207.1999999999953</v>
      </c>
      <c r="H83">
        <f>VLOOKUP($F83,标准数值!$C:$Y,H$1,FALSE)</f>
        <v>10874.799999999996</v>
      </c>
      <c r="I83">
        <f>VLOOKUP($F83,标准数值!$C:$Y,I$1,FALSE)</f>
        <v>4103.6000000000004</v>
      </c>
      <c r="J83">
        <f>VLOOKUP($F83,标准数值!$C:$Y,J$1,FALSE)</f>
        <v>23801.599999999988</v>
      </c>
      <c r="K83">
        <f>VLOOKUP($F83,标准数值!$C:$Y,K$1,FALSE)</f>
        <v>4103.6000000000004</v>
      </c>
      <c r="L83">
        <f>VLOOKUP($F83,标准数值!$C:$Y,L$1,FALSE)</f>
        <v>6360.8000000000011</v>
      </c>
      <c r="M83">
        <f>VLOOKUP($F83,标准数值!$C:$Y,M$1,FALSE)</f>
        <v>12311.200000000008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1"/>
        <v>52.083356822135904</v>
      </c>
      <c r="F84">
        <v>77</v>
      </c>
      <c r="G84">
        <f>VLOOKUP($F84,标准数值!$C:$Y,G$1,FALSE)</f>
        <v>8720.399999999996</v>
      </c>
      <c r="H84">
        <f>VLOOKUP($F84,标准数值!$C:$Y,H$1,FALSE)</f>
        <v>11490.599999999995</v>
      </c>
      <c r="I84">
        <f>VLOOKUP($F84,标准数值!$C:$Y,I$1,FALSE)</f>
        <v>4360.2000000000007</v>
      </c>
      <c r="J84">
        <f>VLOOKUP($F84,标准数值!$C:$Y,J$1,FALSE)</f>
        <v>25289.699999999986</v>
      </c>
      <c r="K84">
        <f>VLOOKUP($F84,标准数值!$C:$Y,K$1,FALSE)</f>
        <v>4360.2000000000007</v>
      </c>
      <c r="L84">
        <f>VLOOKUP($F84,标准数值!$C:$Y,L$1,FALSE)</f>
        <v>6822.6000000000013</v>
      </c>
      <c r="M84">
        <f>VLOOKUP($F84,标准数值!$C:$Y,M$1,FALSE)</f>
        <v>13080.900000000009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1"/>
        <v>55.822941841965267</v>
      </c>
      <c r="F85">
        <v>78</v>
      </c>
      <c r="G85">
        <f>VLOOKUP($F85,标准数值!$C:$Y,G$1,FALSE)</f>
        <v>9233.5999999999967</v>
      </c>
      <c r="H85">
        <f>VLOOKUP($F85,标准数值!$C:$Y,H$1,FALSE)</f>
        <v>12106.399999999994</v>
      </c>
      <c r="I85">
        <f>VLOOKUP($F85,标准数值!$C:$Y,I$1,FALSE)</f>
        <v>4616.8000000000011</v>
      </c>
      <c r="J85">
        <f>VLOOKUP($F85,标准数值!$C:$Y,J$1,FALSE)</f>
        <v>26777.799999999985</v>
      </c>
      <c r="K85">
        <f>VLOOKUP($F85,标准数值!$C:$Y,K$1,FALSE)</f>
        <v>4616.8000000000011</v>
      </c>
      <c r="L85">
        <f>VLOOKUP($F85,标准数值!$C:$Y,L$1,FALSE)</f>
        <v>7284.4000000000015</v>
      </c>
      <c r="M85">
        <f>VLOOKUP($F85,标准数值!$C:$Y,M$1,FALSE)</f>
        <v>13850.600000000009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1"/>
        <v>59.831029066218385</v>
      </c>
      <c r="F86">
        <v>79</v>
      </c>
      <c r="G86">
        <f>VLOOKUP($F86,标准数值!$C:$Y,G$1,FALSE)</f>
        <v>9746.7999999999975</v>
      </c>
      <c r="H86">
        <f>VLOOKUP($F86,标准数值!$C:$Y,H$1,FALSE)</f>
        <v>12722.199999999993</v>
      </c>
      <c r="I86">
        <f>VLOOKUP($F86,标准数值!$C:$Y,I$1,FALSE)</f>
        <v>4873.4000000000015</v>
      </c>
      <c r="J86">
        <f>VLOOKUP($F86,标准数值!$C:$Y,J$1,FALSE)</f>
        <v>28265.899999999983</v>
      </c>
      <c r="K86">
        <f>VLOOKUP($F86,标准数值!$C:$Y,K$1,FALSE)</f>
        <v>4873.4000000000015</v>
      </c>
      <c r="L86">
        <f>VLOOKUP($F86,标准数值!$C:$Y,L$1,FALSE)</f>
        <v>7746.2000000000016</v>
      </c>
      <c r="M86">
        <f>VLOOKUP($F86,标准数值!$C:$Y,M$1,FALSE)</f>
        <v>14620.30000000001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1"/>
        <v>64.126896953172889</v>
      </c>
      <c r="F87">
        <v>80</v>
      </c>
      <c r="G87">
        <f>VLOOKUP($F87,标准数值!$C:$Y,G$1,FALSE)</f>
        <v>10259.999999999998</v>
      </c>
      <c r="H87">
        <f>VLOOKUP($F87,标准数值!$C:$Y,H$1,FALSE)</f>
        <v>13337.999999999993</v>
      </c>
      <c r="I87">
        <f>VLOOKUP($F87,标准数值!$C:$Y,I$1,FALSE)</f>
        <v>5130.0000000000018</v>
      </c>
      <c r="J87">
        <f>VLOOKUP($F87,标准数值!$C:$Y,J$1,FALSE)</f>
        <v>29753.999999999982</v>
      </c>
      <c r="K87">
        <f>VLOOKUP($F87,标准数值!$C:$Y,K$1,FALSE)</f>
        <v>5130.0000000000018</v>
      </c>
      <c r="L87">
        <f>VLOOKUP($F87,标准数值!$C:$Y,L$1,FALSE)</f>
        <v>8208.0000000000018</v>
      </c>
      <c r="M87">
        <f>VLOOKUP($F87,标准数值!$C:$Y,M$1,FALSE)</f>
        <v>15390.000000000011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1"/>
        <v>68.731208154410695</v>
      </c>
      <c r="F88">
        <v>81</v>
      </c>
      <c r="G88">
        <f>VLOOKUP($F88,标准数值!$C:$Y,G$1,FALSE)</f>
        <v>11286.499999999998</v>
      </c>
      <c r="H88">
        <f>VLOOKUP($F88,标准数值!$C:$Y,H$1,FALSE)</f>
        <v>14467.199999999993</v>
      </c>
      <c r="I88">
        <f>VLOOKUP($F88,标准数值!$C:$Y,I$1,FALSE)</f>
        <v>5643.2000000000016</v>
      </c>
      <c r="J88">
        <f>VLOOKUP($F88,标准数值!$C:$Y,J$1,FALSE)</f>
        <v>32730.999999999982</v>
      </c>
      <c r="K88">
        <f>VLOOKUP($F88,标准数值!$C:$Y,K$1,FALSE)</f>
        <v>5643.2000000000016</v>
      </c>
      <c r="L88">
        <f>VLOOKUP($F88,标准数值!$C:$Y,L$1,FALSE)</f>
        <v>9234.5000000000018</v>
      </c>
      <c r="M88">
        <f>VLOOKUP($F88,标准数值!$C:$Y,M$1,FALSE)</f>
        <v>16929.80000000001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1"/>
        <v>73.666108899897395</v>
      </c>
      <c r="F89">
        <v>82</v>
      </c>
      <c r="G89">
        <f>VLOOKUP($F89,标准数值!$C:$Y,G$1,FALSE)</f>
        <v>12312.999999999998</v>
      </c>
      <c r="H89">
        <f>VLOOKUP($F89,标准数值!$C:$Y,H$1,FALSE)</f>
        <v>15596.399999999994</v>
      </c>
      <c r="I89">
        <f>VLOOKUP($F89,标准数值!$C:$Y,I$1,FALSE)</f>
        <v>6156.4000000000015</v>
      </c>
      <c r="J89">
        <f>VLOOKUP($F89,标准数值!$C:$Y,J$1,FALSE)</f>
        <v>35707.999999999985</v>
      </c>
      <c r="K89">
        <f>VLOOKUP($F89,标准数值!$C:$Y,K$1,FALSE)</f>
        <v>6156.4000000000015</v>
      </c>
      <c r="L89">
        <f>VLOOKUP($F89,标准数值!$C:$Y,L$1,FALSE)</f>
        <v>10261.000000000002</v>
      </c>
      <c r="M89">
        <f>VLOOKUP($F89,标准数值!$C:$Y,M$1,FALSE)</f>
        <v>18469.600000000009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1"/>
        <v>78.955335518910047</v>
      </c>
      <c r="F90">
        <v>83</v>
      </c>
      <c r="G90">
        <f>VLOOKUP($F90,标准数值!$C:$Y,G$1,FALSE)</f>
        <v>13339.499999999998</v>
      </c>
      <c r="H90">
        <f>VLOOKUP($F90,标准数值!$C:$Y,H$1,FALSE)</f>
        <v>16725.599999999995</v>
      </c>
      <c r="I90">
        <f>VLOOKUP($F90,标准数值!$C:$Y,I$1,FALSE)</f>
        <v>6669.6000000000013</v>
      </c>
      <c r="J90">
        <f>VLOOKUP($F90,标准数值!$C:$Y,J$1,FALSE)</f>
        <v>38684.999999999985</v>
      </c>
      <c r="K90">
        <f>VLOOKUP($F90,标准数值!$C:$Y,K$1,FALSE)</f>
        <v>6669.6000000000013</v>
      </c>
      <c r="L90">
        <f>VLOOKUP($F90,标准数值!$C:$Y,L$1,FALSE)</f>
        <v>11287.500000000002</v>
      </c>
      <c r="M90">
        <f>VLOOKUP($F90,标准数值!$C:$Y,M$1,FALSE)</f>
        <v>20009.400000000009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1"/>
        <v>84.624328609167804</v>
      </c>
      <c r="F91">
        <v>84</v>
      </c>
      <c r="G91">
        <f>VLOOKUP($F91,标准数值!$C:$Y,G$1,FALSE)</f>
        <v>14365.999999999998</v>
      </c>
      <c r="H91">
        <f>VLOOKUP($F91,标准数值!$C:$Y,H$1,FALSE)</f>
        <v>17854.799999999996</v>
      </c>
      <c r="I91">
        <f>VLOOKUP($F91,标准数值!$C:$Y,I$1,FALSE)</f>
        <v>7182.8000000000011</v>
      </c>
      <c r="J91">
        <f>VLOOKUP($F91,标准数值!$C:$Y,J$1,FALSE)</f>
        <v>41661.999999999985</v>
      </c>
      <c r="K91">
        <f>VLOOKUP($F91,标准数值!$C:$Y,K$1,FALSE)</f>
        <v>7182.8000000000011</v>
      </c>
      <c r="L91">
        <f>VLOOKUP($F91,标准数值!$C:$Y,L$1,FALSE)</f>
        <v>12314.000000000002</v>
      </c>
      <c r="M91">
        <f>VLOOKUP($F91,标准数值!$C:$Y,M$1,FALSE)</f>
        <v>21549.200000000008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1"/>
        <v>90.700355403306077</v>
      </c>
      <c r="F92">
        <v>85</v>
      </c>
      <c r="G92">
        <f>VLOOKUP($F92,标准数值!$C:$Y,G$1,FALSE)</f>
        <v>15392.499999999998</v>
      </c>
      <c r="H92">
        <f>VLOOKUP($F92,标准数值!$C:$Y,H$1,FALSE)</f>
        <v>18983.999999999996</v>
      </c>
      <c r="I92">
        <f>VLOOKUP($F92,标准数值!$C:$Y,I$1,FALSE)</f>
        <v>7696.0000000000009</v>
      </c>
      <c r="J92">
        <f>VLOOKUP($F92,标准数值!$C:$Y,J$1,FALSE)</f>
        <v>44638.999999999985</v>
      </c>
      <c r="K92">
        <f>VLOOKUP($F92,标准数值!$C:$Y,K$1,FALSE)</f>
        <v>7696.0000000000009</v>
      </c>
      <c r="L92">
        <f>VLOOKUP($F92,标准数值!$C:$Y,L$1,FALSE)</f>
        <v>13340.500000000002</v>
      </c>
      <c r="M92">
        <f>VLOOKUP($F92,标准数值!$C:$Y,M$1,FALSE)</f>
        <v>23089.000000000007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1"/>
        <v>97.212640921263443</v>
      </c>
      <c r="F93">
        <v>86</v>
      </c>
      <c r="G93">
        <f>VLOOKUP($F93,标准数值!$C:$Y,G$1,FALSE)</f>
        <v>16419</v>
      </c>
      <c r="H93">
        <f>VLOOKUP($F93,标准数值!$C:$Y,H$1,FALSE)</f>
        <v>20113.199999999997</v>
      </c>
      <c r="I93">
        <f>VLOOKUP($F93,标准数值!$C:$Y,I$1,FALSE)</f>
        <v>8209.2000000000007</v>
      </c>
      <c r="J93">
        <f>VLOOKUP($F93,标准数值!$C:$Y,J$1,FALSE)</f>
        <v>47615.999999999985</v>
      </c>
      <c r="K93">
        <f>VLOOKUP($F93,标准数值!$C:$Y,K$1,FALSE)</f>
        <v>8209.2000000000007</v>
      </c>
      <c r="L93">
        <f>VLOOKUP($F93,标准数值!$C:$Y,L$1,FALSE)</f>
        <v>14367.000000000002</v>
      </c>
      <c r="M93">
        <f>VLOOKUP($F93,标准数值!$C:$Y,M$1,FALSE)</f>
        <v>24628.800000000007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1"/>
        <v>104.19250853941018</v>
      </c>
      <c r="F94">
        <v>87</v>
      </c>
      <c r="G94">
        <f>VLOOKUP($F94,标准数值!$C:$Y,G$1,FALSE)</f>
        <v>17445.5</v>
      </c>
      <c r="H94">
        <f>VLOOKUP($F94,标准数值!$C:$Y,H$1,FALSE)</f>
        <v>21242.399999999998</v>
      </c>
      <c r="I94">
        <f>VLOOKUP($F94,标准数值!$C:$Y,I$1,FALSE)</f>
        <v>8722.4000000000015</v>
      </c>
      <c r="J94">
        <f>VLOOKUP($F94,标准数值!$C:$Y,J$1,FALSE)</f>
        <v>50592.999999999985</v>
      </c>
      <c r="K94">
        <f>VLOOKUP($F94,标准数值!$C:$Y,K$1,FALSE)</f>
        <v>8722.4000000000015</v>
      </c>
      <c r="L94">
        <f>VLOOKUP($F94,标准数值!$C:$Y,L$1,FALSE)</f>
        <v>15393.500000000002</v>
      </c>
      <c r="M94">
        <f>VLOOKUP($F94,标准数值!$C:$Y,M$1,FALSE)</f>
        <v>26168.600000000006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1"/>
        <v>111.67353065253987</v>
      </c>
      <c r="F95">
        <v>88</v>
      </c>
      <c r="G95">
        <f>VLOOKUP($F95,标准数值!$C:$Y,G$1,FALSE)</f>
        <v>18472</v>
      </c>
      <c r="H95">
        <f>VLOOKUP($F95,标准数值!$C:$Y,H$1,FALSE)</f>
        <v>22371.599999999999</v>
      </c>
      <c r="I95">
        <f>VLOOKUP($F95,标准数值!$C:$Y,I$1,FALSE)</f>
        <v>9235.6000000000022</v>
      </c>
      <c r="J95">
        <f>VLOOKUP($F95,标准数值!$C:$Y,J$1,FALSE)</f>
        <v>53569.999999999985</v>
      </c>
      <c r="K95">
        <f>VLOOKUP($F95,标准数值!$C:$Y,K$1,FALSE)</f>
        <v>9235.6000000000022</v>
      </c>
      <c r="L95">
        <f>VLOOKUP($F95,标准数值!$C:$Y,L$1,FALSE)</f>
        <v>16420</v>
      </c>
      <c r="M95">
        <f>VLOOKUP($F95,标准数值!$C:$Y,M$1,FALSE)</f>
        <v>27708.400000000005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1"/>
        <v>119.69169015339223</v>
      </c>
      <c r="F96">
        <v>89</v>
      </c>
      <c r="G96">
        <f>VLOOKUP($F96,标准数值!$C:$Y,G$1,FALSE)</f>
        <v>19498.5</v>
      </c>
      <c r="H96">
        <f>VLOOKUP($F96,标准数值!$C:$Y,H$1,FALSE)</f>
        <v>23500.799999999999</v>
      </c>
      <c r="I96">
        <f>VLOOKUP($F96,标准数值!$C:$Y,I$1,FALSE)</f>
        <v>9748.8000000000029</v>
      </c>
      <c r="J96">
        <f>VLOOKUP($F96,标准数值!$C:$Y,J$1,FALSE)</f>
        <v>56546.999999999985</v>
      </c>
      <c r="K96">
        <f>VLOOKUP($F96,标准数值!$C:$Y,K$1,FALSE)</f>
        <v>9748.8000000000029</v>
      </c>
      <c r="L96">
        <f>VLOOKUP($F96,标准数值!$C:$Y,L$1,FALSE)</f>
        <v>17446.5</v>
      </c>
      <c r="M96">
        <f>VLOOKUP($F96,标准数值!$C:$Y,M$1,FALSE)</f>
        <v>29248.200000000004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1"/>
        <v>128.28555350640582</v>
      </c>
      <c r="F97">
        <v>90</v>
      </c>
      <c r="G97">
        <f>VLOOKUP($F97,标准数值!$C:$Y,G$1,FALSE)</f>
        <v>20525</v>
      </c>
      <c r="H97">
        <f>VLOOKUP($F97,标准数值!$C:$Y,H$1,FALSE)</f>
        <v>24630</v>
      </c>
      <c r="I97">
        <f>VLOOKUP($F97,标准数值!$C:$Y,I$1,FALSE)</f>
        <v>10262.000000000004</v>
      </c>
      <c r="J97">
        <f>VLOOKUP($F97,标准数值!$C:$Y,J$1,FALSE)</f>
        <v>59523.999999999985</v>
      </c>
      <c r="K97">
        <f>VLOOKUP($F97,标准数值!$C:$Y,K$1,FALSE)</f>
        <v>10262.000000000004</v>
      </c>
      <c r="L97">
        <f>VLOOKUP($F97,标准数值!$C:$Y,L$1,FALSE)</f>
        <v>18473</v>
      </c>
      <c r="M97">
        <f>VLOOKUP($F97,标准数值!$C:$Y,M$1,FALSE)</f>
        <v>30788.000000000004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1"/>
        <v>137.49645624816577</v>
      </c>
      <c r="F98">
        <v>91</v>
      </c>
      <c r="G98">
        <f>VLOOKUP($F98,标准数值!$C:$Y,G$1,FALSE)</f>
        <v>22578.6</v>
      </c>
      <c r="H98">
        <f>VLOOKUP($F98,标准数值!$C:$Y,H$1,FALSE)</f>
        <v>26683.7</v>
      </c>
      <c r="I98">
        <f>VLOOKUP($F98,标准数值!$C:$Y,I$1,FALSE)</f>
        <v>11288.800000000003</v>
      </c>
      <c r="J98">
        <f>VLOOKUP($F98,标准数值!$C:$Y,J$1,FALSE)</f>
        <v>65479.399999999987</v>
      </c>
      <c r="K98">
        <f>VLOOKUP($F98,标准数值!$C:$Y,K$1,FALSE)</f>
        <v>11288.800000000003</v>
      </c>
      <c r="L98">
        <f>VLOOKUP($F98,标准数值!$C:$Y,L$1,FALSE)</f>
        <v>20731.8</v>
      </c>
      <c r="M98">
        <f>VLOOKUP($F98,标准数值!$C:$Y,M$1,FALSE)</f>
        <v>33868.400000000001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1"/>
        <v>147.36870180678409</v>
      </c>
      <c r="F99">
        <v>92</v>
      </c>
      <c r="G99">
        <f>VLOOKUP($F99,标准数值!$C:$Y,G$1,FALSE)</f>
        <v>24632.199999999997</v>
      </c>
      <c r="H99">
        <f>VLOOKUP($F99,标准数值!$C:$Y,H$1,FALSE)</f>
        <v>28737.4</v>
      </c>
      <c r="I99">
        <f>VLOOKUP($F99,标准数值!$C:$Y,I$1,FALSE)</f>
        <v>12315.600000000002</v>
      </c>
      <c r="J99">
        <f>VLOOKUP($F99,标准数值!$C:$Y,J$1,FALSE)</f>
        <v>71434.799999999988</v>
      </c>
      <c r="K99">
        <f>VLOOKUP($F99,标准数值!$C:$Y,K$1,FALSE)</f>
        <v>12315.600000000002</v>
      </c>
      <c r="L99">
        <f>VLOOKUP($F99,标准数值!$C:$Y,L$1,FALSE)</f>
        <v>22990.6</v>
      </c>
      <c r="M99">
        <f>VLOOKUP($F99,标准数值!$C:$Y,M$1,FALSE)</f>
        <v>36948.800000000003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1"/>
        <v>157.94977459651122</v>
      </c>
      <c r="F100">
        <v>93</v>
      </c>
      <c r="G100">
        <f>VLOOKUP($F100,标准数值!$C:$Y,G$1,FALSE)</f>
        <v>26685.799999999996</v>
      </c>
      <c r="H100">
        <f>VLOOKUP($F100,标准数值!$C:$Y,H$1,FALSE)</f>
        <v>30791.100000000002</v>
      </c>
      <c r="I100">
        <f>VLOOKUP($F100,标准数值!$C:$Y,I$1,FALSE)</f>
        <v>13342.400000000001</v>
      </c>
      <c r="J100">
        <f>VLOOKUP($F100,标准数值!$C:$Y,J$1,FALSE)</f>
        <v>77390.199999999983</v>
      </c>
      <c r="K100">
        <f>VLOOKUP($F100,标准数值!$C:$Y,K$1,FALSE)</f>
        <v>13342.400000000001</v>
      </c>
      <c r="L100">
        <f>VLOOKUP($F100,标准数值!$C:$Y,L$1,FALSE)</f>
        <v>25249.399999999998</v>
      </c>
      <c r="M100">
        <f>VLOOKUP($F100,标准数值!$C:$Y,M$1,FALSE)</f>
        <v>40029.200000000004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1"/>
        <v>169.29056841254075</v>
      </c>
      <c r="F101">
        <v>94</v>
      </c>
      <c r="G101">
        <f>VLOOKUP($F101,标准数值!$C:$Y,G$1,FALSE)</f>
        <v>28739.399999999994</v>
      </c>
      <c r="H101">
        <f>VLOOKUP($F101,标准数值!$C:$Y,H$1,FALSE)</f>
        <v>32844.800000000003</v>
      </c>
      <c r="I101">
        <f>VLOOKUP($F101,标准数值!$C:$Y,I$1,FALSE)</f>
        <v>14369.2</v>
      </c>
      <c r="J101">
        <f>VLOOKUP($F101,标准数值!$C:$Y,J$1,FALSE)</f>
        <v>83345.599999999977</v>
      </c>
      <c r="K101">
        <f>VLOOKUP($F101,标准数值!$C:$Y,K$1,FALSE)</f>
        <v>14369.2</v>
      </c>
      <c r="L101">
        <f>VLOOKUP($F101,标准数值!$C:$Y,L$1,FALSE)</f>
        <v>27508.199999999997</v>
      </c>
      <c r="M101">
        <f>VLOOKUP($F101,标准数值!$C:$Y,M$1,FALSE)</f>
        <v>43109.600000000006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1"/>
        <v>181.44563122456123</v>
      </c>
      <c r="F102">
        <v>95</v>
      </c>
      <c r="G102">
        <f>VLOOKUP($F102,标准数值!$C:$Y,G$1,FALSE)</f>
        <v>30792.999999999993</v>
      </c>
      <c r="H102">
        <f>VLOOKUP($F102,标准数值!$C:$Y,H$1,FALSE)</f>
        <v>34898.5</v>
      </c>
      <c r="I102">
        <f>VLOOKUP($F102,标准数值!$C:$Y,I$1,FALSE)</f>
        <v>15396</v>
      </c>
      <c r="J102">
        <f>VLOOKUP($F102,标准数值!$C:$Y,J$1,FALSE)</f>
        <v>89300.999999999971</v>
      </c>
      <c r="K102">
        <f>VLOOKUP($F102,标准数值!$C:$Y,K$1,FALSE)</f>
        <v>15396</v>
      </c>
      <c r="L102">
        <f>VLOOKUP($F102,标准数值!$C:$Y,L$1,FALSE)</f>
        <v>29766.999999999996</v>
      </c>
      <c r="M102">
        <f>VLOOKUP($F102,标准数值!$C:$Y,M$1,FALSE)</f>
        <v>46190.000000000007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1"/>
        <v>194.47342754648471</v>
      </c>
      <c r="F103">
        <v>96</v>
      </c>
      <c r="G103">
        <f>VLOOKUP($F103,标准数值!$C:$Y,G$1,FALSE)</f>
        <v>32846.599999999991</v>
      </c>
      <c r="H103">
        <f>VLOOKUP($F103,标准数值!$C:$Y,H$1,FALSE)</f>
        <v>36952.199999999997</v>
      </c>
      <c r="I103">
        <f>VLOOKUP($F103,标准数值!$C:$Y,I$1,FALSE)</f>
        <v>16422.8</v>
      </c>
      <c r="J103">
        <f>VLOOKUP($F103,标准数值!$C:$Y,J$1,FALSE)</f>
        <v>95256.399999999965</v>
      </c>
      <c r="K103">
        <f>VLOOKUP($F103,标准数值!$C:$Y,K$1,FALSE)</f>
        <v>16422.8</v>
      </c>
      <c r="L103">
        <f>VLOOKUP($F103,标准数值!$C:$Y,L$1,FALSE)</f>
        <v>32025.799999999996</v>
      </c>
      <c r="M103">
        <f>VLOOKUP($F103,标准数值!$C:$Y,M$1,FALSE)</f>
        <v>49270.400000000009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1"/>
        <v>208.43661964432235</v>
      </c>
      <c r="F104">
        <v>97</v>
      </c>
      <c r="G104">
        <f>VLOOKUP($F104,标准数值!$C:$Y,G$1,FALSE)</f>
        <v>34900.19999999999</v>
      </c>
      <c r="H104">
        <f>VLOOKUP($F104,标准数值!$C:$Y,H$1,FALSE)</f>
        <v>39005.899999999994</v>
      </c>
      <c r="I104">
        <f>VLOOKUP($F104,标准数值!$C:$Y,I$1,FALSE)</f>
        <v>17449.599999999999</v>
      </c>
      <c r="J104">
        <f>VLOOKUP($F104,标准数值!$C:$Y,J$1,FALSE)</f>
        <v>101211.79999999996</v>
      </c>
      <c r="K104">
        <f>VLOOKUP($F104,标准数值!$C:$Y,K$1,FALSE)</f>
        <v>17449.599999999999</v>
      </c>
      <c r="L104">
        <f>VLOOKUP($F104,标准数值!$C:$Y,L$1,FALSE)</f>
        <v>34284.6</v>
      </c>
      <c r="M104">
        <f>VLOOKUP($F104,标准数值!$C:$Y,M$1,FALSE)</f>
        <v>52350.80000000001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1"/>
        <v>223.40236893478473</v>
      </c>
      <c r="F105">
        <v>98</v>
      </c>
      <c r="G105">
        <f>VLOOKUP($F105,标准数值!$C:$Y,G$1,FALSE)</f>
        <v>36953.799999999988</v>
      </c>
      <c r="H105">
        <f>VLOOKUP($F105,标准数值!$C:$Y,H$1,FALSE)</f>
        <v>41059.599999999991</v>
      </c>
      <c r="I105">
        <f>VLOOKUP($F105,标准数值!$C:$Y,I$1,FALSE)</f>
        <v>18476.399999999998</v>
      </c>
      <c r="J105">
        <f>VLOOKUP($F105,标准数值!$C:$Y,J$1,FALSE)</f>
        <v>107167.19999999995</v>
      </c>
      <c r="K105">
        <f>VLOOKUP($F105,标准数值!$C:$Y,K$1,FALSE)</f>
        <v>18476.399999999998</v>
      </c>
      <c r="L105">
        <f>VLOOKUP($F105,标准数值!$C:$Y,L$1,FALSE)</f>
        <v>36543.4</v>
      </c>
      <c r="M105">
        <f>VLOOKUP($F105,标准数值!$C:$Y,M$1,FALSE)</f>
        <v>55431.200000000012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1"/>
        <v>239.44265902430229</v>
      </c>
      <c r="F106">
        <v>99</v>
      </c>
      <c r="G106">
        <f>VLOOKUP($F106,标准数值!$C:$Y,G$1,FALSE)</f>
        <v>39007.399999999987</v>
      </c>
      <c r="H106">
        <f>VLOOKUP($F106,标准数值!$C:$Y,H$1,FALSE)</f>
        <v>43113.299999999988</v>
      </c>
      <c r="I106">
        <f>VLOOKUP($F106,标准数值!$C:$Y,I$1,FALSE)</f>
        <v>19503.199999999997</v>
      </c>
      <c r="J106">
        <f>VLOOKUP($F106,标准数值!$C:$Y,J$1,FALSE)</f>
        <v>113122.59999999995</v>
      </c>
      <c r="K106">
        <f>VLOOKUP($F106,标准数值!$C:$Y,K$1,FALSE)</f>
        <v>19503.199999999997</v>
      </c>
      <c r="L106">
        <f>VLOOKUP($F106,标准数值!$C:$Y,L$1,FALSE)</f>
        <v>38802.200000000004</v>
      </c>
      <c r="M106">
        <f>VLOOKUP($F106,标准数值!$C:$Y,M$1,FALSE)</f>
        <v>58511.600000000013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1"/>
        <v>256.63464194224724</v>
      </c>
      <c r="F107">
        <v>100</v>
      </c>
      <c r="G107">
        <f>VLOOKUP($F107,标准数值!$C:$Y,G$1,FALSE)</f>
        <v>41060.999999999985</v>
      </c>
      <c r="H107">
        <f>VLOOKUP($F107,标准数值!$C:$Y,H$1,FALSE)</f>
        <v>45166.999999999985</v>
      </c>
      <c r="I107">
        <f>VLOOKUP($F107,标准数值!$C:$Y,I$1,FALSE)</f>
        <v>20529.999999999996</v>
      </c>
      <c r="J107">
        <f>VLOOKUP($F107,标准数值!$C:$Y,J$1,FALSE)</f>
        <v>119077.99999999994</v>
      </c>
      <c r="K107">
        <f>VLOOKUP($F107,标准数值!$C:$Y,K$1,FALSE)</f>
        <v>20529.999999999996</v>
      </c>
      <c r="L107">
        <f>VLOOKUP($F107,标准数值!$C:$Y,L$1,FALSE)</f>
        <v>41061.000000000007</v>
      </c>
      <c r="M107">
        <f>VLOOKUP($F107,标准数值!$C:$Y,M$1,FALSE)</f>
        <v>61592.000000000015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H21"/>
  <sheetViews>
    <sheetView workbookViewId="0">
      <selection activeCell="G9" sqref="G9"/>
    </sheetView>
  </sheetViews>
  <sheetFormatPr baseColWidth="10" defaultRowHeight="15" x14ac:dyDescent="0.15"/>
  <cols>
    <col min="8" max="9" width="10.5" bestFit="1" customWidth="1"/>
    <col min="11" max="22" width="14.5" bestFit="1" customWidth="1"/>
    <col min="32" max="34" width="13.5" bestFit="1" customWidth="1"/>
  </cols>
  <sheetData>
    <row r="7" spans="2:34" x14ac:dyDescent="0.15">
      <c r="C7" t="s">
        <v>11</v>
      </c>
      <c r="D7" t="s">
        <v>85</v>
      </c>
      <c r="E7" t="s">
        <v>9</v>
      </c>
      <c r="F7" t="s">
        <v>11</v>
      </c>
      <c r="G7" t="s">
        <v>13</v>
      </c>
      <c r="H7" t="s">
        <v>132</v>
      </c>
      <c r="I7" t="s">
        <v>133</v>
      </c>
      <c r="J7" t="s">
        <v>134</v>
      </c>
      <c r="K7" t="s">
        <v>158</v>
      </c>
      <c r="L7" t="s">
        <v>159</v>
      </c>
      <c r="M7" t="s">
        <v>160</v>
      </c>
      <c r="N7" t="s">
        <v>161</v>
      </c>
      <c r="O7" t="s">
        <v>162</v>
      </c>
      <c r="P7" t="s">
        <v>163</v>
      </c>
      <c r="Q7" t="s">
        <v>164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197</v>
      </c>
      <c r="X7" t="s">
        <v>198</v>
      </c>
      <c r="Y7" t="s">
        <v>199</v>
      </c>
      <c r="Z7" t="s">
        <v>200</v>
      </c>
      <c r="AA7" t="s">
        <v>201</v>
      </c>
      <c r="AB7" t="s">
        <v>202</v>
      </c>
      <c r="AC7" t="s">
        <v>203</v>
      </c>
      <c r="AD7" t="s">
        <v>204</v>
      </c>
      <c r="AE7" t="s">
        <v>205</v>
      </c>
      <c r="AF7" t="s">
        <v>220</v>
      </c>
      <c r="AG7" t="s">
        <v>221</v>
      </c>
      <c r="AH7" t="s">
        <v>222</v>
      </c>
    </row>
    <row r="8" spans="2:34" x14ac:dyDescent="0.15">
      <c r="C8">
        <v>5000</v>
      </c>
      <c r="D8" t="s">
        <v>151</v>
      </c>
      <c r="E8" s="9">
        <v>1</v>
      </c>
      <c r="F8">
        <f>金币需求!S9</f>
        <v>600</v>
      </c>
      <c r="G8">
        <f>历练的需求!I7</f>
        <v>10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</row>
    <row r="9" spans="2:34" x14ac:dyDescent="0.15">
      <c r="D9" t="s">
        <v>152</v>
      </c>
      <c r="E9" s="9">
        <v>1</v>
      </c>
      <c r="F9" s="9">
        <v>1</v>
      </c>
      <c r="G9" s="9">
        <v>1</v>
      </c>
      <c r="H9">
        <f>强化石的需求!C2</f>
        <v>10</v>
      </c>
      <c r="I9">
        <f>强化石的需求!C3</f>
        <v>60</v>
      </c>
      <c r="J9">
        <f>强化石的需求!C4</f>
        <v>325</v>
      </c>
      <c r="K9">
        <f>装备进阶材料!C18</f>
        <v>38</v>
      </c>
      <c r="L9">
        <f>装备进阶材料!C19</f>
        <v>53</v>
      </c>
      <c r="M9">
        <f>装备进阶材料!C20</f>
        <v>53</v>
      </c>
      <c r="N9">
        <f>装备进阶材料!C21</f>
        <v>138</v>
      </c>
      <c r="O9">
        <f>装备进阶材料!C22</f>
        <v>309</v>
      </c>
      <c r="P9">
        <f>装备进阶材料!C23</f>
        <v>683</v>
      </c>
      <c r="Q9">
        <f>装备进阶材料!C24</f>
        <v>826</v>
      </c>
      <c r="R9">
        <f>角色升星材料的需求!C18</f>
        <v>50</v>
      </c>
      <c r="S9">
        <f>角色升星材料的需求!C19</f>
        <v>130</v>
      </c>
      <c r="T9">
        <f>角色升星材料的需求!C20</f>
        <v>459</v>
      </c>
      <c r="U9">
        <f>角色升星材料的需求!C21</f>
        <v>791</v>
      </c>
      <c r="V9">
        <f>角色升星材料的需求!C22</f>
        <v>941</v>
      </c>
      <c r="W9">
        <f>珠宝!K8</f>
        <v>0</v>
      </c>
      <c r="X9">
        <f>珠宝!K9</f>
        <v>0</v>
      </c>
      <c r="Y9">
        <f>珠宝!K10</f>
        <v>0</v>
      </c>
      <c r="Z9">
        <f>珠宝!K11</f>
        <v>0</v>
      </c>
      <c r="AA9">
        <f>珠宝!K12</f>
        <v>0</v>
      </c>
      <c r="AB9">
        <f>珠宝!K13</f>
        <v>0</v>
      </c>
      <c r="AC9">
        <f>珠宝!K14</f>
        <v>0</v>
      </c>
      <c r="AD9">
        <f>珠宝!K15</f>
        <v>0</v>
      </c>
      <c r="AE9">
        <f>珠宝!K16</f>
        <v>0</v>
      </c>
      <c r="AF9">
        <f>坐骑!O6</f>
        <v>8</v>
      </c>
      <c r="AG9">
        <f>坐骑!O7</f>
        <v>64.100000000000023</v>
      </c>
      <c r="AH9">
        <f>坐骑!O8</f>
        <v>513.19999999999982</v>
      </c>
    </row>
    <row r="11" spans="2:34" x14ac:dyDescent="0.15">
      <c r="D11" t="s">
        <v>11</v>
      </c>
      <c r="E11">
        <f>E9*$F$8/$F$9</f>
        <v>600</v>
      </c>
      <c r="F11">
        <f t="shared" ref="F11:J11" si="0">F9*$F$8/$F$9</f>
        <v>600</v>
      </c>
      <c r="G11">
        <f t="shared" si="0"/>
        <v>600</v>
      </c>
      <c r="H11">
        <f t="shared" si="0"/>
        <v>6000</v>
      </c>
      <c r="I11">
        <f t="shared" si="0"/>
        <v>36000</v>
      </c>
      <c r="J11">
        <f>J9*$F$8/$F$9</f>
        <v>195000</v>
      </c>
      <c r="K11">
        <f t="shared" ref="K11:Q11" si="1">K9*$F$8/$F$9</f>
        <v>22800</v>
      </c>
      <c r="L11">
        <f t="shared" si="1"/>
        <v>31800</v>
      </c>
      <c r="M11">
        <f t="shared" si="1"/>
        <v>31800</v>
      </c>
      <c r="N11">
        <f t="shared" si="1"/>
        <v>82800</v>
      </c>
      <c r="O11">
        <f t="shared" si="1"/>
        <v>185400</v>
      </c>
      <c r="P11">
        <f t="shared" si="1"/>
        <v>409800</v>
      </c>
      <c r="Q11">
        <f>Q9*$F$8/$F$9</f>
        <v>495600</v>
      </c>
      <c r="R11">
        <f t="shared" ref="R11:AH11" si="2">R9*$F$8/$F$9</f>
        <v>30000</v>
      </c>
      <c r="S11">
        <f t="shared" si="2"/>
        <v>78000</v>
      </c>
      <c r="T11">
        <f t="shared" si="2"/>
        <v>275400</v>
      </c>
      <c r="U11">
        <f t="shared" si="2"/>
        <v>474600</v>
      </c>
      <c r="V11">
        <f t="shared" si="2"/>
        <v>564600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4800</v>
      </c>
      <c r="AG11">
        <f t="shared" si="2"/>
        <v>38460.000000000015</v>
      </c>
      <c r="AH11">
        <f t="shared" si="2"/>
        <v>307919.99999999988</v>
      </c>
    </row>
    <row r="12" spans="2:34" x14ac:dyDescent="0.15">
      <c r="B12" t="s">
        <v>14</v>
      </c>
      <c r="C12">
        <v>10</v>
      </c>
      <c r="D12" t="s">
        <v>14</v>
      </c>
      <c r="E12">
        <f t="shared" ref="E12:G12" si="3">E11/$W19*$W21</f>
        <v>1.2</v>
      </c>
      <c r="F12">
        <f t="shared" ref="F12" si="4">F11/$W19*$W21</f>
        <v>1.2</v>
      </c>
      <c r="G12">
        <f t="shared" si="3"/>
        <v>1.2</v>
      </c>
      <c r="H12">
        <f t="shared" ref="H12:V12" si="5">H11/$W19*$W21</f>
        <v>12</v>
      </c>
      <c r="I12">
        <f t="shared" si="5"/>
        <v>72</v>
      </c>
      <c r="J12">
        <f t="shared" si="5"/>
        <v>390</v>
      </c>
      <c r="K12">
        <f t="shared" si="5"/>
        <v>45.599999999999994</v>
      </c>
      <c r="L12">
        <f t="shared" si="5"/>
        <v>63.6</v>
      </c>
      <c r="M12">
        <f t="shared" si="5"/>
        <v>63.6</v>
      </c>
      <c r="N12">
        <f t="shared" si="5"/>
        <v>165.6</v>
      </c>
      <c r="O12">
        <f t="shared" si="5"/>
        <v>370.79999999999995</v>
      </c>
      <c r="P12">
        <f t="shared" si="5"/>
        <v>819.59999999999991</v>
      </c>
      <c r="Q12">
        <f t="shared" si="5"/>
        <v>991.2</v>
      </c>
      <c r="R12">
        <f t="shared" si="5"/>
        <v>60</v>
      </c>
      <c r="S12">
        <f t="shared" si="5"/>
        <v>156</v>
      </c>
      <c r="T12">
        <f t="shared" si="5"/>
        <v>550.79999999999995</v>
      </c>
      <c r="U12">
        <f t="shared" si="5"/>
        <v>949.2</v>
      </c>
      <c r="V12">
        <f t="shared" si="5"/>
        <v>1129.2</v>
      </c>
      <c r="W12">
        <f>W11/$W19*$W21</f>
        <v>0</v>
      </c>
      <c r="X12">
        <f t="shared" ref="X12:AE12" si="6">X11/$W19*$W21</f>
        <v>0</v>
      </c>
      <c r="Y12">
        <f t="shared" si="6"/>
        <v>0</v>
      </c>
      <c r="Z12">
        <f t="shared" si="6"/>
        <v>0</v>
      </c>
      <c r="AA12">
        <f t="shared" si="6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ref="AF12" si="7">AF11/$W19*$W21</f>
        <v>9.6</v>
      </c>
      <c r="AG12">
        <f t="shared" ref="AG12" si="8">AG11/$W19*$W21</f>
        <v>76.92000000000003</v>
      </c>
      <c r="AH12">
        <f t="shared" ref="AH12" si="9">AH11/$W19*$W21</f>
        <v>615.83999999999969</v>
      </c>
    </row>
    <row r="17" spans="23:23" x14ac:dyDescent="0.15">
      <c r="W17" t="s">
        <v>206</v>
      </c>
    </row>
    <row r="18" spans="23:23" x14ac:dyDescent="0.15">
      <c r="W18" t="s">
        <v>207</v>
      </c>
    </row>
    <row r="19" spans="23:23" x14ac:dyDescent="0.15">
      <c r="W19">
        <v>5000</v>
      </c>
    </row>
    <row r="20" spans="23:23" x14ac:dyDescent="0.15">
      <c r="W20" t="s">
        <v>208</v>
      </c>
    </row>
    <row r="21" spans="23:23" x14ac:dyDescent="0.15">
      <c r="W21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tabSelected="1" workbookViewId="0">
      <selection activeCell="M32" sqref="M32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228</v>
      </c>
      <c r="R3" t="s">
        <v>14</v>
      </c>
    </row>
    <row r="4" spans="2:26" x14ac:dyDescent="0.15">
      <c r="B4" t="s">
        <v>85</v>
      </c>
      <c r="C4" t="s">
        <v>226</v>
      </c>
      <c r="D4" t="s">
        <v>152</v>
      </c>
      <c r="E4" t="s">
        <v>224</v>
      </c>
      <c r="F4" t="s">
        <v>225</v>
      </c>
      <c r="G4" t="s">
        <v>229</v>
      </c>
      <c r="H4" t="s">
        <v>231</v>
      </c>
      <c r="I4" t="s">
        <v>230</v>
      </c>
      <c r="J4" t="s">
        <v>232</v>
      </c>
      <c r="K4" t="s">
        <v>233</v>
      </c>
      <c r="L4" t="s">
        <v>234</v>
      </c>
      <c r="M4" t="s">
        <v>235</v>
      </c>
      <c r="N4" t="s">
        <v>236</v>
      </c>
      <c r="O4" t="s">
        <v>237</v>
      </c>
      <c r="P4" t="s">
        <v>252</v>
      </c>
      <c r="R4" t="s">
        <v>229</v>
      </c>
      <c r="S4" t="s">
        <v>231</v>
      </c>
      <c r="T4" t="s">
        <v>230</v>
      </c>
      <c r="U4" t="s">
        <v>232</v>
      </c>
      <c r="V4" t="s">
        <v>233</v>
      </c>
      <c r="W4" t="s">
        <v>234</v>
      </c>
      <c r="X4" t="s">
        <v>235</v>
      </c>
      <c r="Y4" t="s">
        <v>236</v>
      </c>
      <c r="Z4" t="s">
        <v>237</v>
      </c>
    </row>
    <row r="7" spans="2:26" x14ac:dyDescent="0.15">
      <c r="B7" t="s">
        <v>11</v>
      </c>
      <c r="C7" s="4">
        <v>600</v>
      </c>
      <c r="D7" s="4">
        <v>1</v>
      </c>
      <c r="F7">
        <f>C7/(E8/C8)</f>
        <v>1.2</v>
      </c>
      <c r="G7">
        <f>VLOOKUP(G$1,金币需求!$H:$J,3,FALSE)</f>
        <v>1041600</v>
      </c>
      <c r="H7">
        <f>VLOOKUP(H$1,金币需求!$H:$J,3,FALSE)</f>
        <v>2083200</v>
      </c>
      <c r="I7">
        <f>VLOOKUP(I$1,金币需求!$H:$J,3,FALSE)</f>
        <v>4166400</v>
      </c>
      <c r="J7">
        <f>VLOOKUP(J$1,金币需求!$H:$J,3,FALSE)</f>
        <v>8332800</v>
      </c>
      <c r="K7">
        <f>VLOOKUP(K$1,金币需求!$H:$J,3,FALSE)</f>
        <v>16678619.999999996</v>
      </c>
      <c r="L7">
        <f>VLOOKUP(L$1,金币需求!$H:$J,3,FALSE)</f>
        <v>33383280.000000007</v>
      </c>
      <c r="M7">
        <f>VLOOKUP(M$1,金币需求!$H:$J,3,FALSE)</f>
        <v>66792600.000000022</v>
      </c>
      <c r="N7">
        <f>VLOOKUP(N$1,金币需求!$H:$J,3,FALSE)</f>
        <v>133611240.00000004</v>
      </c>
      <c r="O7">
        <f>VLOOKUP(O$1,金币需求!$H:$J,3,FALSE)</f>
        <v>267300599.99999994</v>
      </c>
      <c r="P7">
        <v>6</v>
      </c>
      <c r="R7">
        <f>G7/$C7*$F7/$P7</f>
        <v>347.2</v>
      </c>
      <c r="S7">
        <f t="shared" ref="S7:Z7" si="0">H7/$C7*$F7/$P7</f>
        <v>694.4</v>
      </c>
      <c r="T7">
        <f t="shared" si="0"/>
        <v>1388.8</v>
      </c>
      <c r="U7">
        <f t="shared" si="0"/>
        <v>2777.6</v>
      </c>
      <c r="V7">
        <f t="shared" si="0"/>
        <v>5559.5399999999981</v>
      </c>
      <c r="W7">
        <f t="shared" si="0"/>
        <v>11127.760000000002</v>
      </c>
      <c r="X7">
        <f t="shared" si="0"/>
        <v>22264.200000000008</v>
      </c>
      <c r="Y7">
        <f t="shared" si="0"/>
        <v>44537.080000000016</v>
      </c>
      <c r="Z7">
        <f t="shared" si="0"/>
        <v>89100.199999999968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132</v>
      </c>
      <c r="C11" s="4">
        <v>1</v>
      </c>
      <c r="D11">
        <f>强化石的需求!C2</f>
        <v>10</v>
      </c>
      <c r="E11">
        <f t="shared" ref="E11:E13" si="10">D11/D$7*C$7</f>
        <v>6000</v>
      </c>
      <c r="F11">
        <f t="shared" ref="F11:F13" si="11">D11/D$8*C$8</f>
        <v>12</v>
      </c>
      <c r="G11">
        <f>VLOOKUP(G$1,强化石的需求!$J:$M,2,FALSE)</f>
        <v>36</v>
      </c>
      <c r="H11">
        <f>VLOOKUP(H$1,强化石的需求!$J:$M,2,FALSE)</f>
        <v>72</v>
      </c>
      <c r="I11">
        <f>VLOOKUP(I$1,强化石的需求!$J:$M,2,FALSE)</f>
        <v>144</v>
      </c>
      <c r="J11">
        <f>VLOOKUP(J$1,强化石的需求!$J:$M,2,FALSE)</f>
        <v>144</v>
      </c>
      <c r="K11">
        <f>VLOOKUP(K$1,强化石的需求!$J:$M,2,FALSE)</f>
        <v>144</v>
      </c>
      <c r="L11">
        <f>VLOOKUP(L$1,强化石的需求!$J:$M,2,FALSE)</f>
        <v>144</v>
      </c>
      <c r="M11">
        <f>VLOOKUP(M$1,强化石的需求!$J:$M,2,FALSE)</f>
        <v>144</v>
      </c>
      <c r="N11">
        <f>VLOOKUP(N$1,强化石的需求!$J:$M,2,FALSE)</f>
        <v>144</v>
      </c>
      <c r="O11">
        <f>VLOOKUP(O$1,强化石的需求!$J:$M,2,FALSE)</f>
        <v>144</v>
      </c>
      <c r="P11">
        <v>6</v>
      </c>
      <c r="R11">
        <f t="shared" si="1"/>
        <v>72</v>
      </c>
      <c r="S11">
        <f t="shared" si="2"/>
        <v>144</v>
      </c>
      <c r="T11">
        <f t="shared" si="3"/>
        <v>288</v>
      </c>
      <c r="U11">
        <f t="shared" si="4"/>
        <v>288</v>
      </c>
      <c r="V11">
        <f t="shared" si="5"/>
        <v>288</v>
      </c>
      <c r="W11">
        <f t="shared" si="6"/>
        <v>288</v>
      </c>
      <c r="X11">
        <f t="shared" si="7"/>
        <v>288</v>
      </c>
      <c r="Y11">
        <f t="shared" si="8"/>
        <v>288</v>
      </c>
      <c r="Z11">
        <f t="shared" si="9"/>
        <v>288</v>
      </c>
    </row>
    <row r="12" spans="2:26" x14ac:dyDescent="0.15">
      <c r="B12" t="s">
        <v>133</v>
      </c>
      <c r="C12" s="4">
        <v>1</v>
      </c>
      <c r="D12">
        <f>强化石的需求!C3</f>
        <v>60</v>
      </c>
      <c r="E12">
        <f t="shared" si="10"/>
        <v>36000</v>
      </c>
      <c r="F12">
        <f t="shared" si="11"/>
        <v>72</v>
      </c>
      <c r="G12">
        <f>VLOOKUP(G$1,强化石的需求!$J:$M,3,FALSE)</f>
        <v>0</v>
      </c>
      <c r="H12">
        <f>VLOOKUP(H$1,强化石的需求!$J:$M,3,FALSE)</f>
        <v>0</v>
      </c>
      <c r="I12">
        <f>VLOOKUP(I$1,强化石的需求!$J:$M,3,FALSE)</f>
        <v>0</v>
      </c>
      <c r="J12">
        <f>VLOOKUP(J$1,强化石的需求!$J:$M,3,FALSE)</f>
        <v>36</v>
      </c>
      <c r="K12">
        <f>VLOOKUP(K$1,强化石的需求!$J:$M,3,FALSE)</f>
        <v>108</v>
      </c>
      <c r="L12">
        <f>VLOOKUP(L$1,强化石的需求!$J:$M,3,FALSE)</f>
        <v>252</v>
      </c>
      <c r="M12">
        <f>VLOOKUP(M$1,强化石的需求!$J:$M,3,FALSE)</f>
        <v>252</v>
      </c>
      <c r="N12">
        <f>VLOOKUP(N$1,强化石的需求!$J:$M,3,FALSE)</f>
        <v>252</v>
      </c>
      <c r="O12">
        <f>VLOOKUP(O$1,强化石的需求!$J:$M,3,FALSE)</f>
        <v>252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432</v>
      </c>
      <c r="V12">
        <f t="shared" si="5"/>
        <v>1296</v>
      </c>
      <c r="W12">
        <f t="shared" si="6"/>
        <v>3024</v>
      </c>
      <c r="X12">
        <f t="shared" si="7"/>
        <v>3024</v>
      </c>
      <c r="Y12">
        <f t="shared" si="8"/>
        <v>3024</v>
      </c>
      <c r="Z12">
        <f t="shared" si="9"/>
        <v>3024</v>
      </c>
    </row>
    <row r="13" spans="2:26" x14ac:dyDescent="0.15">
      <c r="B13" t="s">
        <v>134</v>
      </c>
      <c r="C13" s="4">
        <v>1</v>
      </c>
      <c r="D13">
        <f>强化石的需求!C4</f>
        <v>325</v>
      </c>
      <c r="E13">
        <f t="shared" si="10"/>
        <v>195000</v>
      </c>
      <c r="F13">
        <f t="shared" si="11"/>
        <v>390</v>
      </c>
      <c r="G13">
        <f>VLOOKUP(G$1,强化石的需求!$J:$M,4,FALSE)</f>
        <v>0</v>
      </c>
      <c r="H13">
        <f>VLOOKUP(H$1,强化石的需求!$J:$M,4,FALSE)</f>
        <v>0</v>
      </c>
      <c r="I13">
        <f>VLOOKUP(I$1,强化石的需求!$J:$M,4,FALSE)</f>
        <v>0</v>
      </c>
      <c r="J13">
        <f>VLOOKUP(J$1,强化石的需求!$J:$M,4,FALSE)</f>
        <v>0</v>
      </c>
      <c r="K13">
        <f>VLOOKUP(K$1,强化石的需求!$J:$M,4,FALSE)</f>
        <v>0</v>
      </c>
      <c r="L13">
        <f>VLOOKUP(L$1,强化石的需求!$J:$M,4,FALSE)</f>
        <v>0</v>
      </c>
      <c r="M13">
        <f>VLOOKUP(M$1,强化石的需求!$J:$M,4,FALSE)</f>
        <v>72</v>
      </c>
      <c r="N13">
        <f>VLOOKUP(N$1,强化石的需求!$J:$M,4,FALSE)</f>
        <v>252</v>
      </c>
      <c r="O13">
        <f>VLOOKUP(O$1,强化石的需求!$J:$M,4,FALSE)</f>
        <v>576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4680</v>
      </c>
      <c r="Y13">
        <f t="shared" si="8"/>
        <v>16380</v>
      </c>
      <c r="Z13">
        <f t="shared" si="9"/>
        <v>37440</v>
      </c>
    </row>
    <row r="14" spans="2:26" x14ac:dyDescent="0.15">
      <c r="B14" t="s">
        <v>158</v>
      </c>
      <c r="C14" s="4">
        <v>1</v>
      </c>
      <c r="D14">
        <f>装备进阶材料!C18</f>
        <v>38</v>
      </c>
      <c r="E14">
        <f t="shared" ref="E14:E20" si="12">D14/D$7*C$7</f>
        <v>22800</v>
      </c>
      <c r="F14">
        <f t="shared" ref="F14:F20" si="13">D14/D$8*C$8</f>
        <v>45.599999999999994</v>
      </c>
      <c r="G14">
        <f>VLOOKUP($B14,装备进阶材料!$B:$D,3,FALSE)</f>
        <v>36</v>
      </c>
      <c r="H14">
        <f>VLOOKUP($B14,装备进阶材料!$B:$D,3,FALSE)</f>
        <v>36</v>
      </c>
      <c r="I14">
        <f>VLOOKUP($B14,装备进阶材料!$B:$D,3,FALSE)</f>
        <v>36</v>
      </c>
      <c r="J14">
        <f>VLOOKUP($B14,装备进阶材料!$B:$D,3,FALSE)</f>
        <v>36</v>
      </c>
      <c r="K14">
        <f>VLOOKUP($B14,装备进阶材料!$B:$D,3,FALSE)</f>
        <v>36</v>
      </c>
      <c r="L14">
        <f>VLOOKUP($B14,装备进阶材料!$B:$D,3,FALSE)</f>
        <v>36</v>
      </c>
      <c r="M14">
        <f>VLOOKUP($B14,装备进阶材料!$B:$D,3,FALSE)</f>
        <v>36</v>
      </c>
      <c r="N14">
        <f>VLOOKUP($B14,装备进阶材料!$B:$D,3,FALSE)</f>
        <v>36</v>
      </c>
      <c r="O14">
        <f>VLOOKUP($B14,装备进阶材料!$B:$D,3,FALSE)</f>
        <v>36</v>
      </c>
      <c r="P14">
        <v>6</v>
      </c>
      <c r="R14">
        <f t="shared" si="1"/>
        <v>273.59999999999997</v>
      </c>
      <c r="S14">
        <f t="shared" si="2"/>
        <v>273.59999999999997</v>
      </c>
      <c r="T14">
        <f t="shared" si="3"/>
        <v>273.59999999999997</v>
      </c>
      <c r="U14">
        <f t="shared" si="4"/>
        <v>273.59999999999997</v>
      </c>
      <c r="V14">
        <f t="shared" si="5"/>
        <v>273.59999999999997</v>
      </c>
      <c r="W14">
        <f t="shared" si="6"/>
        <v>273.59999999999997</v>
      </c>
      <c r="X14">
        <f t="shared" si="7"/>
        <v>273.59999999999997</v>
      </c>
      <c r="Y14">
        <f t="shared" si="8"/>
        <v>273.59999999999997</v>
      </c>
      <c r="Z14">
        <f t="shared" si="9"/>
        <v>273.59999999999997</v>
      </c>
    </row>
    <row r="15" spans="2:26" x14ac:dyDescent="0.15">
      <c r="B15" t="s">
        <v>159</v>
      </c>
      <c r="C15" s="4">
        <v>1</v>
      </c>
      <c r="D15">
        <f>装备进阶材料!C19</f>
        <v>53</v>
      </c>
      <c r="E15">
        <f t="shared" si="12"/>
        <v>31800</v>
      </c>
      <c r="F15">
        <f t="shared" si="13"/>
        <v>63.599999999999994</v>
      </c>
      <c r="G15" s="12">
        <v>0</v>
      </c>
      <c r="H15">
        <f>VLOOKUP($B15,装备进阶材料!$B:$D,3,FALSE)</f>
        <v>36</v>
      </c>
      <c r="I15">
        <f>VLOOKUP($B15,装备进阶材料!$B:$D,3,FALSE)</f>
        <v>36</v>
      </c>
      <c r="J15">
        <f>VLOOKUP($B15,装备进阶材料!$B:$D,3,FALSE)</f>
        <v>36</v>
      </c>
      <c r="K15">
        <f>VLOOKUP($B15,装备进阶材料!$B:$D,3,FALSE)</f>
        <v>36</v>
      </c>
      <c r="L15">
        <f>VLOOKUP($B15,装备进阶材料!$B:$D,3,FALSE)</f>
        <v>36</v>
      </c>
      <c r="M15">
        <f>VLOOKUP($B15,装备进阶材料!$B:$D,3,FALSE)</f>
        <v>36</v>
      </c>
      <c r="N15">
        <f>VLOOKUP($B15,装备进阶材料!$B:$D,3,FALSE)</f>
        <v>36</v>
      </c>
      <c r="O15">
        <f>VLOOKUP($B15,装备进阶材料!$B:$D,3,FALSE)</f>
        <v>36</v>
      </c>
      <c r="P15">
        <v>6</v>
      </c>
      <c r="R15">
        <f t="shared" si="1"/>
        <v>0</v>
      </c>
      <c r="S15">
        <f t="shared" si="2"/>
        <v>381.59999999999997</v>
      </c>
      <c r="T15">
        <f t="shared" si="3"/>
        <v>381.59999999999997</v>
      </c>
      <c r="U15">
        <f t="shared" si="4"/>
        <v>381.59999999999997</v>
      </c>
      <c r="V15">
        <f t="shared" si="5"/>
        <v>381.59999999999997</v>
      </c>
      <c r="W15">
        <f t="shared" si="6"/>
        <v>381.59999999999997</v>
      </c>
      <c r="X15">
        <f t="shared" si="7"/>
        <v>381.59999999999997</v>
      </c>
      <c r="Y15">
        <f t="shared" si="8"/>
        <v>381.59999999999997</v>
      </c>
      <c r="Z15">
        <f t="shared" si="9"/>
        <v>381.59999999999997</v>
      </c>
    </row>
    <row r="16" spans="2:26" x14ac:dyDescent="0.15">
      <c r="B16" t="s">
        <v>160</v>
      </c>
      <c r="C16" s="4">
        <v>1</v>
      </c>
      <c r="D16">
        <f>装备进阶材料!C20</f>
        <v>53</v>
      </c>
      <c r="E16">
        <f t="shared" si="12"/>
        <v>31800</v>
      </c>
      <c r="F16">
        <f t="shared" si="13"/>
        <v>63.599999999999994</v>
      </c>
      <c r="G16" s="12">
        <v>0</v>
      </c>
      <c r="H16" s="12">
        <v>0</v>
      </c>
      <c r="I16">
        <f>VLOOKUP($B16,装备进阶材料!$B:$D,3,FALSE)</f>
        <v>72</v>
      </c>
      <c r="J16">
        <f>VLOOKUP($B16,装备进阶材料!$B:$D,3,FALSE)</f>
        <v>72</v>
      </c>
      <c r="K16">
        <f>VLOOKUP($B16,装备进阶材料!$B:$D,3,FALSE)</f>
        <v>72</v>
      </c>
      <c r="L16">
        <f>VLOOKUP($B16,装备进阶材料!$B:$D,3,FALSE)</f>
        <v>72</v>
      </c>
      <c r="M16">
        <f>VLOOKUP($B16,装备进阶材料!$B:$D,3,FALSE)</f>
        <v>72</v>
      </c>
      <c r="N16">
        <f>VLOOKUP($B16,装备进阶材料!$B:$D,3,FALSE)</f>
        <v>72</v>
      </c>
      <c r="O16">
        <f>VLOOKUP($B16,装备进阶材料!$B:$D,3,FALSE)</f>
        <v>72</v>
      </c>
      <c r="P16">
        <v>6</v>
      </c>
      <c r="R16">
        <f t="shared" si="1"/>
        <v>0</v>
      </c>
      <c r="S16">
        <f t="shared" si="2"/>
        <v>0</v>
      </c>
      <c r="T16">
        <f t="shared" si="3"/>
        <v>763.19999999999993</v>
      </c>
      <c r="U16">
        <f t="shared" si="4"/>
        <v>763.19999999999993</v>
      </c>
      <c r="V16">
        <f t="shared" si="5"/>
        <v>763.19999999999993</v>
      </c>
      <c r="W16">
        <f t="shared" si="6"/>
        <v>763.19999999999993</v>
      </c>
      <c r="X16">
        <f t="shared" si="7"/>
        <v>763.19999999999993</v>
      </c>
      <c r="Y16">
        <f t="shared" si="8"/>
        <v>763.19999999999993</v>
      </c>
      <c r="Z16">
        <f t="shared" si="9"/>
        <v>763.19999999999993</v>
      </c>
    </row>
    <row r="17" spans="2:26" x14ac:dyDescent="0.15">
      <c r="B17" t="s">
        <v>161</v>
      </c>
      <c r="C17" s="4">
        <v>1</v>
      </c>
      <c r="D17">
        <f>装备进阶材料!C21</f>
        <v>138</v>
      </c>
      <c r="E17">
        <f t="shared" si="12"/>
        <v>82800</v>
      </c>
      <c r="F17">
        <f t="shared" si="13"/>
        <v>165.6</v>
      </c>
      <c r="G17" s="12">
        <v>0</v>
      </c>
      <c r="H17" s="12">
        <v>0</v>
      </c>
      <c r="I17" s="12">
        <v>0</v>
      </c>
      <c r="J17">
        <f>VLOOKUP($B17,装备进阶材料!$B:$D,3,FALSE)</f>
        <v>72</v>
      </c>
      <c r="K17">
        <f>VLOOKUP($B17,装备进阶材料!$B:$D,3,FALSE)</f>
        <v>72</v>
      </c>
      <c r="L17">
        <f>VLOOKUP($B17,装备进阶材料!$B:$D,3,FALSE)</f>
        <v>72</v>
      </c>
      <c r="M17">
        <f>VLOOKUP($B17,装备进阶材料!$B:$D,3,FALSE)</f>
        <v>72</v>
      </c>
      <c r="N17">
        <f>VLOOKUP($B17,装备进阶材料!$B:$D,3,FALSE)</f>
        <v>72</v>
      </c>
      <c r="O17">
        <f>VLOOKUP($B17,装备进阶材料!$B:$D,3,FALSE)</f>
        <v>72</v>
      </c>
      <c r="P17">
        <v>6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1987.1999999999998</v>
      </c>
      <c r="V17">
        <f t="shared" si="5"/>
        <v>1987.1999999999998</v>
      </c>
      <c r="W17">
        <f t="shared" si="6"/>
        <v>1987.1999999999998</v>
      </c>
      <c r="X17">
        <f t="shared" si="7"/>
        <v>1987.1999999999998</v>
      </c>
      <c r="Y17">
        <f t="shared" si="8"/>
        <v>1987.1999999999998</v>
      </c>
      <c r="Z17">
        <f t="shared" si="9"/>
        <v>1987.1999999999998</v>
      </c>
    </row>
    <row r="18" spans="2:26" x14ac:dyDescent="0.15">
      <c r="B18" t="s">
        <v>162</v>
      </c>
      <c r="C18" s="4">
        <v>1</v>
      </c>
      <c r="D18">
        <f>装备进阶材料!C22</f>
        <v>309</v>
      </c>
      <c r="E18">
        <f t="shared" si="12"/>
        <v>185400</v>
      </c>
      <c r="F18">
        <f t="shared" si="13"/>
        <v>370.79999999999995</v>
      </c>
      <c r="G18" s="12">
        <v>0</v>
      </c>
      <c r="H18" s="12">
        <v>0</v>
      </c>
      <c r="I18" s="12">
        <v>0</v>
      </c>
      <c r="J18" s="12">
        <v>0</v>
      </c>
      <c r="K18">
        <f>VLOOKUP($B18,装备进阶材料!$B:$D,3,FALSE)</f>
        <v>72</v>
      </c>
      <c r="L18">
        <f>VLOOKUP($B18,装备进阶材料!$B:$D,3,FALSE)</f>
        <v>72</v>
      </c>
      <c r="M18">
        <f>VLOOKUP($B18,装备进阶材料!$B:$D,3,FALSE)</f>
        <v>72</v>
      </c>
      <c r="N18">
        <f>VLOOKUP($B18,装备进阶材料!$B:$D,3,FALSE)</f>
        <v>72</v>
      </c>
      <c r="O18">
        <f>VLOOKUP($B18,装备进阶材料!$B:$D,3,FALSE)</f>
        <v>72</v>
      </c>
      <c r="P18">
        <v>6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4449.5999999999995</v>
      </c>
      <c r="W18">
        <f t="shared" si="6"/>
        <v>4449.5999999999995</v>
      </c>
      <c r="X18">
        <f t="shared" si="7"/>
        <v>4449.5999999999995</v>
      </c>
      <c r="Y18">
        <f t="shared" si="8"/>
        <v>4449.5999999999995</v>
      </c>
      <c r="Z18">
        <f t="shared" si="9"/>
        <v>4449.5999999999995</v>
      </c>
    </row>
    <row r="19" spans="2:26" x14ac:dyDescent="0.15">
      <c r="B19" t="s">
        <v>163</v>
      </c>
      <c r="C19" s="4">
        <v>1</v>
      </c>
      <c r="D19">
        <f>装备进阶材料!C23</f>
        <v>683</v>
      </c>
      <c r="E19">
        <f t="shared" si="12"/>
        <v>409800</v>
      </c>
      <c r="F19">
        <f t="shared" si="13"/>
        <v>819.59999999999991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>
        <f>VLOOKUP($B19,装备进阶材料!$B:$D,3,FALSE)</f>
        <v>72</v>
      </c>
      <c r="M19">
        <f>VLOOKUP($B19,装备进阶材料!$B:$D,3,FALSE)</f>
        <v>72</v>
      </c>
      <c r="N19">
        <f>VLOOKUP($B19,装备进阶材料!$B:$D,3,FALSE)</f>
        <v>72</v>
      </c>
      <c r="O19">
        <f>VLOOKUP($B19,装备进阶材料!$B:$D,3,FALSE)</f>
        <v>72</v>
      </c>
      <c r="P19">
        <v>6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9835.1999999999989</v>
      </c>
      <c r="X19">
        <f t="shared" si="7"/>
        <v>9835.1999999999989</v>
      </c>
      <c r="Y19">
        <f t="shared" si="8"/>
        <v>9835.1999999999989</v>
      </c>
      <c r="Z19">
        <f t="shared" si="9"/>
        <v>9835.1999999999989</v>
      </c>
    </row>
    <row r="20" spans="2:26" x14ac:dyDescent="0.15">
      <c r="B20" t="s">
        <v>164</v>
      </c>
      <c r="C20" s="4">
        <v>1</v>
      </c>
      <c r="D20">
        <f>装备进阶材料!C24</f>
        <v>826</v>
      </c>
      <c r="E20">
        <f t="shared" si="12"/>
        <v>495600</v>
      </c>
      <c r="F20">
        <f t="shared" si="13"/>
        <v>991.19999999999993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>
        <f>VLOOKUP($B20,装备进阶材料!$B:$D,3,FALSE)</f>
        <v>108</v>
      </c>
      <c r="N20">
        <f>VLOOKUP($B20,装备进阶材料!$B:$D,3,FALSE)</f>
        <v>108</v>
      </c>
      <c r="O20">
        <f>VLOOKUP($B20,装备进阶材料!$B:$D,3,FALSE)</f>
        <v>108</v>
      </c>
      <c r="P20">
        <v>6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17841.599999999999</v>
      </c>
      <c r="Y20">
        <f t="shared" si="8"/>
        <v>17841.599999999999</v>
      </c>
      <c r="Z20">
        <f t="shared" si="9"/>
        <v>17841.599999999999</v>
      </c>
    </row>
    <row r="21" spans="2:26" x14ac:dyDescent="0.15">
      <c r="B21" t="s">
        <v>165</v>
      </c>
      <c r="C21" s="4">
        <v>1</v>
      </c>
      <c r="D21">
        <f>装备进阶材料!C25</f>
        <v>992</v>
      </c>
      <c r="E21">
        <f t="shared" ref="E21" si="14">D21/D$7*C$7</f>
        <v>595200</v>
      </c>
      <c r="F21">
        <f t="shared" ref="F21" si="15">D21/D$8*C$8</f>
        <v>1190.3999999999999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>
        <f>VLOOKUP($B21,装备进阶材料!$B:$D,3,FALSE)</f>
        <v>180</v>
      </c>
      <c r="O21">
        <f>VLOOKUP($B21,装备进阶材料!$B:$D,3,FALSE)</f>
        <v>180</v>
      </c>
      <c r="P21">
        <v>6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35711.999999999993</v>
      </c>
      <c r="Z21">
        <f t="shared" si="9"/>
        <v>35711.999999999993</v>
      </c>
    </row>
    <row r="22" spans="2:26" x14ac:dyDescent="0.15">
      <c r="B22" t="s">
        <v>177</v>
      </c>
      <c r="C22" s="4">
        <v>1</v>
      </c>
      <c r="D22">
        <f>角色升星材料的需求!C18</f>
        <v>50</v>
      </c>
      <c r="E22">
        <f t="shared" ref="E22:E26" si="16">D22/D$7*C$7</f>
        <v>30000</v>
      </c>
      <c r="F22">
        <f t="shared" ref="F22:F26" si="17">D22/D$8*C$8</f>
        <v>60</v>
      </c>
      <c r="G22">
        <f>VLOOKUP($B22,角色升星材料的需求!$B:$D,3,FALSE)</f>
        <v>36</v>
      </c>
      <c r="H22">
        <f>VLOOKUP($B22,角色升星材料的需求!$B:$D,3,FALSE)</f>
        <v>36</v>
      </c>
      <c r="I22">
        <f>VLOOKUP($B22,角色升星材料的需求!$B:$D,3,FALSE)</f>
        <v>36</v>
      </c>
      <c r="J22">
        <f>VLOOKUP($B22,角色升星材料的需求!$B:$D,3,FALSE)</f>
        <v>36</v>
      </c>
      <c r="K22">
        <f>VLOOKUP($B22,角色升星材料的需求!$B:$D,3,FALSE)</f>
        <v>36</v>
      </c>
      <c r="L22">
        <f>VLOOKUP($B22,角色升星材料的需求!$B:$D,3,FALSE)</f>
        <v>36</v>
      </c>
      <c r="M22">
        <f>VLOOKUP($B22,角色升星材料的需求!$B:$D,3,FALSE)</f>
        <v>36</v>
      </c>
      <c r="N22">
        <f>VLOOKUP($B22,角色升星材料的需求!$B:$D,3,FALSE)</f>
        <v>36</v>
      </c>
      <c r="O22">
        <f>VLOOKUP($B22,角色升星材料的需求!$B:$D,3,FALSE)</f>
        <v>36</v>
      </c>
      <c r="P22">
        <v>6</v>
      </c>
      <c r="R22">
        <f t="shared" si="1"/>
        <v>360</v>
      </c>
      <c r="S22">
        <f t="shared" si="2"/>
        <v>360</v>
      </c>
      <c r="T22">
        <f t="shared" si="3"/>
        <v>360</v>
      </c>
      <c r="U22">
        <f t="shared" si="4"/>
        <v>360</v>
      </c>
      <c r="V22">
        <f t="shared" si="5"/>
        <v>360</v>
      </c>
      <c r="W22">
        <f t="shared" si="6"/>
        <v>360</v>
      </c>
      <c r="X22">
        <f t="shared" si="7"/>
        <v>360</v>
      </c>
      <c r="Y22">
        <f t="shared" si="8"/>
        <v>360</v>
      </c>
      <c r="Z22">
        <f t="shared" si="9"/>
        <v>360</v>
      </c>
    </row>
    <row r="23" spans="2:26" x14ac:dyDescent="0.15">
      <c r="B23" t="s">
        <v>178</v>
      </c>
      <c r="C23" s="4">
        <v>1</v>
      </c>
      <c r="D23">
        <f>角色升星材料的需求!C19</f>
        <v>130</v>
      </c>
      <c r="E23">
        <f t="shared" si="16"/>
        <v>78000</v>
      </c>
      <c r="F23">
        <f t="shared" si="17"/>
        <v>156</v>
      </c>
      <c r="G23" s="12">
        <v>0</v>
      </c>
      <c r="H23" s="12">
        <v>0</v>
      </c>
      <c r="I23">
        <f>VLOOKUP($B23,角色升星材料的需求!$B:$D,3,FALSE)</f>
        <v>36</v>
      </c>
      <c r="J23">
        <f>VLOOKUP($B23,角色升星材料的需求!$B:$D,3,FALSE)</f>
        <v>36</v>
      </c>
      <c r="K23">
        <f>VLOOKUP($B23,角色升星材料的需求!$B:$D,3,FALSE)</f>
        <v>36</v>
      </c>
      <c r="L23">
        <f>VLOOKUP($B23,角色升星材料的需求!$B:$D,3,FALSE)</f>
        <v>36</v>
      </c>
      <c r="M23">
        <f>VLOOKUP($B23,角色升星材料的需求!$B:$D,3,FALSE)</f>
        <v>36</v>
      </c>
      <c r="N23">
        <f>VLOOKUP($B23,角色升星材料的需求!$B:$D,3,FALSE)</f>
        <v>36</v>
      </c>
      <c r="O23">
        <f>VLOOKUP($B23,角色升星材料的需求!$B:$D,3,FALSE)</f>
        <v>36</v>
      </c>
      <c r="P23">
        <v>6</v>
      </c>
      <c r="R23">
        <f t="shared" si="1"/>
        <v>0</v>
      </c>
      <c r="S23">
        <f t="shared" si="2"/>
        <v>0</v>
      </c>
      <c r="T23">
        <f t="shared" si="3"/>
        <v>936</v>
      </c>
      <c r="U23">
        <f t="shared" si="4"/>
        <v>936</v>
      </c>
      <c r="V23">
        <f t="shared" si="5"/>
        <v>936</v>
      </c>
      <c r="W23">
        <f t="shared" si="6"/>
        <v>936</v>
      </c>
      <c r="X23">
        <f t="shared" si="7"/>
        <v>936</v>
      </c>
      <c r="Y23">
        <f t="shared" si="8"/>
        <v>936</v>
      </c>
      <c r="Z23">
        <f t="shared" si="9"/>
        <v>936</v>
      </c>
    </row>
    <row r="24" spans="2:26" x14ac:dyDescent="0.15">
      <c r="B24" t="s">
        <v>179</v>
      </c>
      <c r="C24" s="4">
        <v>1</v>
      </c>
      <c r="D24">
        <f>角色升星材料的需求!C20</f>
        <v>459</v>
      </c>
      <c r="E24">
        <f t="shared" si="16"/>
        <v>275400</v>
      </c>
      <c r="F24">
        <f t="shared" si="17"/>
        <v>550.79999999999995</v>
      </c>
      <c r="G24" s="12">
        <v>0</v>
      </c>
      <c r="H24" s="12">
        <v>0</v>
      </c>
      <c r="I24" s="12">
        <v>0</v>
      </c>
      <c r="J24" s="12">
        <v>0</v>
      </c>
      <c r="K24">
        <f>VLOOKUP($B24,角色升星材料的需求!$B:$D,3,FALSE)</f>
        <v>36</v>
      </c>
      <c r="L24">
        <f>VLOOKUP($B24,角色升星材料的需求!$B:$D,3,FALSE)</f>
        <v>36</v>
      </c>
      <c r="M24">
        <f>VLOOKUP($B24,角色升星材料的需求!$B:$D,3,FALSE)</f>
        <v>36</v>
      </c>
      <c r="N24">
        <f>VLOOKUP($B24,角色升星材料的需求!$B:$D,3,FALSE)</f>
        <v>36</v>
      </c>
      <c r="O24">
        <f>VLOOKUP($B24,角色升星材料的需求!$B:$D,3,FALSE)</f>
        <v>36</v>
      </c>
      <c r="P24">
        <v>6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3304.7999999999997</v>
      </c>
      <c r="W24">
        <f t="shared" si="6"/>
        <v>3304.7999999999997</v>
      </c>
      <c r="X24">
        <f t="shared" si="7"/>
        <v>3304.7999999999997</v>
      </c>
      <c r="Y24">
        <f t="shared" si="8"/>
        <v>3304.7999999999997</v>
      </c>
      <c r="Z24">
        <f t="shared" si="9"/>
        <v>3304.7999999999997</v>
      </c>
    </row>
    <row r="25" spans="2:26" x14ac:dyDescent="0.15">
      <c r="B25" t="s">
        <v>180</v>
      </c>
      <c r="C25" s="4">
        <v>1</v>
      </c>
      <c r="D25">
        <f>角色升星材料的需求!C21</f>
        <v>791</v>
      </c>
      <c r="E25">
        <f t="shared" si="16"/>
        <v>474600</v>
      </c>
      <c r="F25">
        <f t="shared" si="17"/>
        <v>949.19999999999982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>
        <f>VLOOKUP($B25,角色升星材料的需求!$B:$D,3,FALSE)</f>
        <v>72</v>
      </c>
      <c r="N25">
        <f>VLOOKUP($B25,角色升星材料的需求!$B:$D,3,FALSE)</f>
        <v>72</v>
      </c>
      <c r="O25">
        <f>VLOOKUP($B25,角色升星材料的需求!$B:$D,3,FALSE)</f>
        <v>72</v>
      </c>
      <c r="P25">
        <v>6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11390.4</v>
      </c>
      <c r="Y25">
        <f t="shared" si="8"/>
        <v>11390.4</v>
      </c>
      <c r="Z25">
        <f t="shared" si="9"/>
        <v>11390.4</v>
      </c>
    </row>
    <row r="26" spans="2:26" x14ac:dyDescent="0.15">
      <c r="B26" t="s">
        <v>181</v>
      </c>
      <c r="C26" s="4">
        <v>1</v>
      </c>
      <c r="D26">
        <f>角色升星材料的需求!C22</f>
        <v>941</v>
      </c>
      <c r="E26">
        <f t="shared" si="16"/>
        <v>564600</v>
      </c>
      <c r="F26">
        <f t="shared" si="17"/>
        <v>1129.1999999999998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>
        <f>VLOOKUP($B26,角色升星材料的需求!$B:$D,3,FALSE)</f>
        <v>72</v>
      </c>
      <c r="O26">
        <f>VLOOKUP($B26,角色升星材料的需求!$B:$D,3,FALSE)</f>
        <v>72</v>
      </c>
      <c r="P26">
        <v>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13550.4</v>
      </c>
      <c r="Z26">
        <f t="shared" si="9"/>
        <v>13550.4</v>
      </c>
    </row>
    <row r="27" spans="2:26" x14ac:dyDescent="0.15">
      <c r="B27" t="s">
        <v>220</v>
      </c>
      <c r="C27" s="4">
        <v>1</v>
      </c>
      <c r="D27">
        <f>坐骑!O6</f>
        <v>8</v>
      </c>
      <c r="E27">
        <f t="shared" ref="E27:E29" si="18">D27/D$7*C$7</f>
        <v>4800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221</v>
      </c>
      <c r="C28" s="4">
        <v>1</v>
      </c>
      <c r="D28">
        <f>坐骑!O7</f>
        <v>64.100000000000023</v>
      </c>
      <c r="E28">
        <f t="shared" si="18"/>
        <v>38460.000000000015</v>
      </c>
      <c r="F28">
        <f t="shared" si="19"/>
        <v>76.920000000000016</v>
      </c>
      <c r="G28" s="12">
        <v>0</v>
      </c>
      <c r="H28" s="12">
        <v>0</v>
      </c>
      <c r="I28" s="12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222</v>
      </c>
      <c r="C29" s="4">
        <v>1</v>
      </c>
      <c r="D29">
        <f>坐骑!O8</f>
        <v>513.19999999999982</v>
      </c>
      <c r="E29">
        <f t="shared" si="18"/>
        <v>307919.99999999988</v>
      </c>
      <c r="F29">
        <f t="shared" si="19"/>
        <v>615.83999999999969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251</v>
      </c>
      <c r="R31">
        <f>SUM(R7:R29)</f>
        <v>1245.5999999999999</v>
      </c>
      <c r="S31">
        <f t="shared" ref="S31:Z31" si="20">SUM(S7:S29)</f>
        <v>2270.3999999999996</v>
      </c>
      <c r="T31">
        <f t="shared" si="20"/>
        <v>5256</v>
      </c>
      <c r="U31">
        <f t="shared" si="20"/>
        <v>9849.4000000000015</v>
      </c>
      <c r="V31">
        <f t="shared" si="20"/>
        <v>23076.539999999994</v>
      </c>
      <c r="W31">
        <f t="shared" si="20"/>
        <v>43862.76</v>
      </c>
      <c r="X31">
        <f t="shared" si="20"/>
        <v>95230.799999999988</v>
      </c>
      <c r="Y31">
        <f t="shared" si="20"/>
        <v>193125.28000000003</v>
      </c>
      <c r="Z31">
        <f t="shared" si="20"/>
        <v>288074.00000000006</v>
      </c>
    </row>
    <row r="32" spans="2:26" x14ac:dyDescent="0.15">
      <c r="Q32" t="s">
        <v>254</v>
      </c>
      <c r="R32">
        <f>R31-R29-R28-R27-R10</f>
        <v>1052.8</v>
      </c>
      <c r="S32">
        <f>S31-S29-S28-S27-S10</f>
        <v>1853.5999999999997</v>
      </c>
      <c r="T32">
        <f>T31-T29-T28-T27-T10</f>
        <v>4391.2</v>
      </c>
      <c r="U32">
        <f>U31-U29-U28-U27-U10</f>
        <v>8199.2000000000007</v>
      </c>
      <c r="V32">
        <f>V31-V29-V28-V27-V10</f>
        <v>19599.539999999997</v>
      </c>
      <c r="W32">
        <f>W31-W29-W28-W27-W10</f>
        <v>36730.959999999999</v>
      </c>
      <c r="X32">
        <f>X31-X29-X28-X27-X10</f>
        <v>81779.399999999994</v>
      </c>
      <c r="Y32">
        <f>Y31-Y29-Y28-Y27-Y10</f>
        <v>165014.68000000002</v>
      </c>
      <c r="Z32">
        <f>Z31-Z29-Z28-Z27-Z10</f>
        <v>230637.80000000008</v>
      </c>
    </row>
    <row r="37" spans="2:10" x14ac:dyDescent="0.15">
      <c r="B37" t="s">
        <v>259</v>
      </c>
      <c r="C37" s="4">
        <v>1</v>
      </c>
      <c r="D37">
        <f>角色强化!C3</f>
        <v>80</v>
      </c>
      <c r="E37">
        <f t="shared" ref="E37:E38" si="21">D37/D$7*C$7</f>
        <v>48000</v>
      </c>
      <c r="F37">
        <f t="shared" ref="F37:F38" si="22">D37/D$8*C$8</f>
        <v>96</v>
      </c>
    </row>
    <row r="38" spans="2:10" x14ac:dyDescent="0.15">
      <c r="B38" t="s">
        <v>260</v>
      </c>
      <c r="C38" s="4">
        <v>1</v>
      </c>
      <c r="D38">
        <f>角色强化!C4</f>
        <v>200</v>
      </c>
      <c r="E38">
        <f t="shared" si="21"/>
        <v>120000</v>
      </c>
      <c r="F38">
        <f t="shared" si="22"/>
        <v>240</v>
      </c>
    </row>
    <row r="39" spans="2:10" x14ac:dyDescent="0.15">
      <c r="B39" t="s">
        <v>197</v>
      </c>
      <c r="C39" s="4">
        <v>1</v>
      </c>
      <c r="D39">
        <f>珠宝!J8</f>
        <v>1.6666666666666667</v>
      </c>
      <c r="E39">
        <f>D39/D$7*C$7</f>
        <v>1000</v>
      </c>
      <c r="F39">
        <f>D39/D$8*C$8</f>
        <v>1.9999999999999998</v>
      </c>
    </row>
    <row r="40" spans="2:10" x14ac:dyDescent="0.15">
      <c r="B40" t="s">
        <v>198</v>
      </c>
      <c r="C40" s="4">
        <v>1</v>
      </c>
      <c r="D40">
        <f>珠宝!J9</f>
        <v>5.6666666666666652</v>
      </c>
      <c r="E40">
        <f>D40/D$7*C$7</f>
        <v>3399.9999999999991</v>
      </c>
      <c r="F40">
        <f>D40/D$8*C$8</f>
        <v>6.799999999999998</v>
      </c>
    </row>
    <row r="41" spans="2:10" x14ac:dyDescent="0.15">
      <c r="B41" t="s">
        <v>199</v>
      </c>
      <c r="C41" s="4">
        <v>1</v>
      </c>
      <c r="D41">
        <f>珠宝!J10</f>
        <v>16.000000000000004</v>
      </c>
      <c r="E41">
        <f>D41/D$7*C$7</f>
        <v>9600.0000000000018</v>
      </c>
      <c r="F41">
        <f>D41/D$8*C$8</f>
        <v>19.200000000000003</v>
      </c>
    </row>
    <row r="42" spans="2:10" x14ac:dyDescent="0.15">
      <c r="B42" t="s">
        <v>200</v>
      </c>
      <c r="C42" s="4">
        <v>1</v>
      </c>
      <c r="D42">
        <f>珠宝!J11</f>
        <v>40.000000000000007</v>
      </c>
      <c r="E42">
        <f>D42/D$7*C$7</f>
        <v>24000.000000000004</v>
      </c>
      <c r="F42">
        <f>D42/D$8*C$8</f>
        <v>48.000000000000007</v>
      </c>
    </row>
    <row r="43" spans="2:10" x14ac:dyDescent="0.15">
      <c r="B43" t="s">
        <v>201</v>
      </c>
      <c r="C43" s="4">
        <v>1</v>
      </c>
      <c r="D43">
        <f>珠宝!J12</f>
        <v>80.083333333333357</v>
      </c>
      <c r="E43">
        <f>D43/D$7*C$7</f>
        <v>48050.000000000015</v>
      </c>
      <c r="F43">
        <f>D43/D$8*C$8</f>
        <v>96.100000000000023</v>
      </c>
      <c r="G43">
        <v>100</v>
      </c>
    </row>
    <row r="44" spans="2:10" x14ac:dyDescent="0.15">
      <c r="B44" t="s">
        <v>202</v>
      </c>
      <c r="C44" s="4">
        <v>1</v>
      </c>
      <c r="D44">
        <f>珠宝!J13</f>
        <v>160.20833333333343</v>
      </c>
      <c r="E44">
        <f>D44/D$7*C$7</f>
        <v>96125.000000000058</v>
      </c>
      <c r="F44">
        <f>D44/D$8*C$8</f>
        <v>192.25000000000009</v>
      </c>
      <c r="G44">
        <v>200</v>
      </c>
    </row>
    <row r="45" spans="2:10" x14ac:dyDescent="0.15">
      <c r="B45" t="s">
        <v>203</v>
      </c>
      <c r="C45" s="4">
        <v>1</v>
      </c>
      <c r="D45">
        <f>珠宝!J14</f>
        <v>320.5416666666668</v>
      </c>
      <c r="E45">
        <f>D45/D$7*C$7</f>
        <v>192325.00000000009</v>
      </c>
      <c r="F45">
        <f>D45/D$8*C$8</f>
        <v>384.65000000000009</v>
      </c>
      <c r="G45">
        <f t="shared" ref="G45:G47" si="23">G44*4</f>
        <v>800</v>
      </c>
    </row>
    <row r="46" spans="2:10" x14ac:dyDescent="0.15">
      <c r="B46" t="s">
        <v>204</v>
      </c>
      <c r="C46" s="4">
        <v>1</v>
      </c>
      <c r="D46">
        <f>珠宝!J15</f>
        <v>641.25000000000045</v>
      </c>
      <c r="E46">
        <f>D46/D$7*C$7</f>
        <v>384750.00000000029</v>
      </c>
      <c r="F46">
        <f>D46/D$8*C$8</f>
        <v>769.50000000000045</v>
      </c>
      <c r="G46">
        <f t="shared" si="23"/>
        <v>3200</v>
      </c>
    </row>
    <row r="47" spans="2:10" x14ac:dyDescent="0.15">
      <c r="B47" t="s">
        <v>205</v>
      </c>
      <c r="C47" s="4">
        <v>1</v>
      </c>
      <c r="D47">
        <f>珠宝!J16</f>
        <v>1282.8333333333335</v>
      </c>
      <c r="E47">
        <f>D47/D$7*C$7</f>
        <v>769700.00000000012</v>
      </c>
      <c r="F47">
        <f>D47/D$8*C$8</f>
        <v>1539.4</v>
      </c>
      <c r="G47">
        <f t="shared" si="23"/>
        <v>12800</v>
      </c>
      <c r="H47">
        <f>24*5</f>
        <v>120</v>
      </c>
      <c r="I47">
        <f>F47*H47</f>
        <v>184728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18472.8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132</v>
      </c>
    </row>
    <row r="16390" spans="2:2" x14ac:dyDescent="0.15">
      <c r="B16390" t="s">
        <v>133</v>
      </c>
    </row>
    <row r="16391" spans="2:2" x14ac:dyDescent="0.15">
      <c r="B16391" t="s">
        <v>134</v>
      </c>
    </row>
    <row r="16392" spans="2:2" x14ac:dyDescent="0.15">
      <c r="B16392" t="s">
        <v>158</v>
      </c>
    </row>
    <row r="16393" spans="2:2" x14ac:dyDescent="0.15">
      <c r="B16393" t="s">
        <v>159</v>
      </c>
    </row>
    <row r="16394" spans="2:2" x14ac:dyDescent="0.15">
      <c r="B16394" t="s">
        <v>160</v>
      </c>
    </row>
    <row r="16395" spans="2:2" x14ac:dyDescent="0.15">
      <c r="B16395" t="s">
        <v>161</v>
      </c>
    </row>
    <row r="16396" spans="2:2" x14ac:dyDescent="0.15">
      <c r="B16396" t="s">
        <v>162</v>
      </c>
    </row>
    <row r="16397" spans="2:2" x14ac:dyDescent="0.15">
      <c r="B16397" t="s">
        <v>163</v>
      </c>
    </row>
    <row r="16398" spans="2:2" x14ac:dyDescent="0.15">
      <c r="B16398" t="s">
        <v>164</v>
      </c>
    </row>
    <row r="16399" spans="2:2" x14ac:dyDescent="0.15">
      <c r="B16399" t="s">
        <v>177</v>
      </c>
    </row>
    <row r="16400" spans="2:2" x14ac:dyDescent="0.15">
      <c r="B16400" t="s">
        <v>178</v>
      </c>
    </row>
    <row r="16401" spans="2:2" x14ac:dyDescent="0.15">
      <c r="B16401" t="s">
        <v>179</v>
      </c>
    </row>
    <row r="16402" spans="2:2" x14ac:dyDescent="0.15">
      <c r="B16402" t="s">
        <v>180</v>
      </c>
    </row>
    <row r="16403" spans="2:2" x14ac:dyDescent="0.15">
      <c r="B16403" t="s">
        <v>181</v>
      </c>
    </row>
    <row r="16404" spans="2:2" x14ac:dyDescent="0.15">
      <c r="B16404" t="s">
        <v>197</v>
      </c>
    </row>
    <row r="16405" spans="2:2" x14ac:dyDescent="0.15">
      <c r="B16405" t="s">
        <v>198</v>
      </c>
    </row>
    <row r="16406" spans="2:2" x14ac:dyDescent="0.15">
      <c r="B16406" t="s">
        <v>199</v>
      </c>
    </row>
    <row r="16407" spans="2:2" x14ac:dyDescent="0.15">
      <c r="B16407" t="s">
        <v>200</v>
      </c>
    </row>
    <row r="16408" spans="2:2" x14ac:dyDescent="0.15">
      <c r="B16408" t="s">
        <v>201</v>
      </c>
    </row>
    <row r="16409" spans="2:2" x14ac:dyDescent="0.15">
      <c r="B16409" t="s">
        <v>202</v>
      </c>
    </row>
    <row r="16410" spans="2:2" x14ac:dyDescent="0.15">
      <c r="B16410" t="s">
        <v>203</v>
      </c>
    </row>
    <row r="16411" spans="2:2" x14ac:dyDescent="0.15">
      <c r="B16411" t="s">
        <v>204</v>
      </c>
    </row>
    <row r="16412" spans="2:2" x14ac:dyDescent="0.15">
      <c r="B16412" t="s">
        <v>205</v>
      </c>
    </row>
    <row r="16413" spans="2:2" x14ac:dyDescent="0.15">
      <c r="B16413" t="s">
        <v>220</v>
      </c>
    </row>
    <row r="16414" spans="2:2" x14ac:dyDescent="0.15">
      <c r="B16414" t="s">
        <v>221</v>
      </c>
    </row>
    <row r="16415" spans="2:2" x14ac:dyDescent="0.15">
      <c r="B16415" t="s">
        <v>222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132</v>
      </c>
    </row>
    <row r="32774" spans="2:2" x14ac:dyDescent="0.15">
      <c r="B32774" t="s">
        <v>133</v>
      </c>
    </row>
    <row r="32775" spans="2:2" x14ac:dyDescent="0.15">
      <c r="B32775" t="s">
        <v>134</v>
      </c>
    </row>
    <row r="32776" spans="2:2" x14ac:dyDescent="0.15">
      <c r="B32776" t="s">
        <v>158</v>
      </c>
    </row>
    <row r="32777" spans="2:2" x14ac:dyDescent="0.15">
      <c r="B32777" t="s">
        <v>159</v>
      </c>
    </row>
    <row r="32778" spans="2:2" x14ac:dyDescent="0.15">
      <c r="B32778" t="s">
        <v>160</v>
      </c>
    </row>
    <row r="32779" spans="2:2" x14ac:dyDescent="0.15">
      <c r="B32779" t="s">
        <v>161</v>
      </c>
    </row>
    <row r="32780" spans="2:2" x14ac:dyDescent="0.15">
      <c r="B32780" t="s">
        <v>162</v>
      </c>
    </row>
    <row r="32781" spans="2:2" x14ac:dyDescent="0.15">
      <c r="B32781" t="s">
        <v>163</v>
      </c>
    </row>
    <row r="32782" spans="2:2" x14ac:dyDescent="0.15">
      <c r="B32782" t="s">
        <v>164</v>
      </c>
    </row>
    <row r="32783" spans="2:2" x14ac:dyDescent="0.15">
      <c r="B32783" t="s">
        <v>177</v>
      </c>
    </row>
    <row r="32784" spans="2:2" x14ac:dyDescent="0.15">
      <c r="B32784" t="s">
        <v>178</v>
      </c>
    </row>
    <row r="32785" spans="2:2" x14ac:dyDescent="0.15">
      <c r="B32785" t="s">
        <v>179</v>
      </c>
    </row>
    <row r="32786" spans="2:2" x14ac:dyDescent="0.15">
      <c r="B32786" t="s">
        <v>180</v>
      </c>
    </row>
    <row r="32787" spans="2:2" x14ac:dyDescent="0.15">
      <c r="B32787" t="s">
        <v>181</v>
      </c>
    </row>
    <row r="32788" spans="2:2" x14ac:dyDescent="0.15">
      <c r="B32788" t="s">
        <v>197</v>
      </c>
    </row>
    <row r="32789" spans="2:2" x14ac:dyDescent="0.15">
      <c r="B32789" t="s">
        <v>198</v>
      </c>
    </row>
    <row r="32790" spans="2:2" x14ac:dyDescent="0.15">
      <c r="B32790" t="s">
        <v>199</v>
      </c>
    </row>
    <row r="32791" spans="2:2" x14ac:dyDescent="0.15">
      <c r="B32791" t="s">
        <v>200</v>
      </c>
    </row>
    <row r="32792" spans="2:2" x14ac:dyDescent="0.15">
      <c r="B32792" t="s">
        <v>201</v>
      </c>
    </row>
    <row r="32793" spans="2:2" x14ac:dyDescent="0.15">
      <c r="B32793" t="s">
        <v>202</v>
      </c>
    </row>
    <row r="32794" spans="2:2" x14ac:dyDescent="0.15">
      <c r="B32794" t="s">
        <v>203</v>
      </c>
    </row>
    <row r="32795" spans="2:2" x14ac:dyDescent="0.15">
      <c r="B32795" t="s">
        <v>204</v>
      </c>
    </row>
    <row r="32796" spans="2:2" x14ac:dyDescent="0.15">
      <c r="B32796" t="s">
        <v>205</v>
      </c>
    </row>
    <row r="32797" spans="2:2" x14ac:dyDescent="0.15">
      <c r="B32797" t="s">
        <v>220</v>
      </c>
    </row>
    <row r="32798" spans="2:2" x14ac:dyDescent="0.15">
      <c r="B32798" t="s">
        <v>221</v>
      </c>
    </row>
    <row r="32799" spans="2:2" x14ac:dyDescent="0.15">
      <c r="B32799" t="s">
        <v>222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132</v>
      </c>
    </row>
    <row r="49158" spans="2:2" x14ac:dyDescent="0.15">
      <c r="B49158" t="s">
        <v>133</v>
      </c>
    </row>
    <row r="49159" spans="2:2" x14ac:dyDescent="0.15">
      <c r="B49159" t="s">
        <v>134</v>
      </c>
    </row>
    <row r="49160" spans="2:2" x14ac:dyDescent="0.15">
      <c r="B49160" t="s">
        <v>158</v>
      </c>
    </row>
    <row r="49161" spans="2:2" x14ac:dyDescent="0.15">
      <c r="B49161" t="s">
        <v>159</v>
      </c>
    </row>
    <row r="49162" spans="2:2" x14ac:dyDescent="0.15">
      <c r="B49162" t="s">
        <v>160</v>
      </c>
    </row>
    <row r="49163" spans="2:2" x14ac:dyDescent="0.15">
      <c r="B49163" t="s">
        <v>161</v>
      </c>
    </row>
    <row r="49164" spans="2:2" x14ac:dyDescent="0.15">
      <c r="B49164" t="s">
        <v>162</v>
      </c>
    </row>
    <row r="49165" spans="2:2" x14ac:dyDescent="0.15">
      <c r="B49165" t="s">
        <v>163</v>
      </c>
    </row>
    <row r="49166" spans="2:2" x14ac:dyDescent="0.15">
      <c r="B49166" t="s">
        <v>164</v>
      </c>
    </row>
    <row r="49167" spans="2:2" x14ac:dyDescent="0.15">
      <c r="B49167" t="s">
        <v>177</v>
      </c>
    </row>
    <row r="49168" spans="2:2" x14ac:dyDescent="0.15">
      <c r="B49168" t="s">
        <v>178</v>
      </c>
    </row>
    <row r="49169" spans="2:2" x14ac:dyDescent="0.15">
      <c r="B49169" t="s">
        <v>179</v>
      </c>
    </row>
    <row r="49170" spans="2:2" x14ac:dyDescent="0.15">
      <c r="B49170" t="s">
        <v>180</v>
      </c>
    </row>
    <row r="49171" spans="2:2" x14ac:dyDescent="0.15">
      <c r="B49171" t="s">
        <v>181</v>
      </c>
    </row>
    <row r="49172" spans="2:2" x14ac:dyDescent="0.15">
      <c r="B49172" t="s">
        <v>197</v>
      </c>
    </row>
    <row r="49173" spans="2:2" x14ac:dyDescent="0.15">
      <c r="B49173" t="s">
        <v>198</v>
      </c>
    </row>
    <row r="49174" spans="2:2" x14ac:dyDescent="0.15">
      <c r="B49174" t="s">
        <v>199</v>
      </c>
    </row>
    <row r="49175" spans="2:2" x14ac:dyDescent="0.15">
      <c r="B49175" t="s">
        <v>200</v>
      </c>
    </row>
    <row r="49176" spans="2:2" x14ac:dyDescent="0.15">
      <c r="B49176" t="s">
        <v>201</v>
      </c>
    </row>
    <row r="49177" spans="2:2" x14ac:dyDescent="0.15">
      <c r="B49177" t="s">
        <v>202</v>
      </c>
    </row>
    <row r="49178" spans="2:2" x14ac:dyDescent="0.15">
      <c r="B49178" t="s">
        <v>203</v>
      </c>
    </row>
    <row r="49179" spans="2:2" x14ac:dyDescent="0.15">
      <c r="B49179" t="s">
        <v>204</v>
      </c>
    </row>
    <row r="49180" spans="2:2" x14ac:dyDescent="0.15">
      <c r="B49180" t="s">
        <v>205</v>
      </c>
    </row>
    <row r="49181" spans="2:2" x14ac:dyDescent="0.15">
      <c r="B49181" t="s">
        <v>220</v>
      </c>
    </row>
    <row r="49182" spans="2:2" x14ac:dyDescent="0.15">
      <c r="B49182" t="s">
        <v>221</v>
      </c>
    </row>
    <row r="49183" spans="2:2" x14ac:dyDescent="0.15">
      <c r="B49183" t="s">
        <v>222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132</v>
      </c>
    </row>
    <row r="65542" spans="2:2" x14ac:dyDescent="0.15">
      <c r="B65542" t="s">
        <v>133</v>
      </c>
    </row>
    <row r="65543" spans="2:2" x14ac:dyDescent="0.15">
      <c r="B65543" t="s">
        <v>134</v>
      </c>
    </row>
    <row r="65544" spans="2:2" x14ac:dyDescent="0.15">
      <c r="B65544" t="s">
        <v>158</v>
      </c>
    </row>
    <row r="65545" spans="2:2" x14ac:dyDescent="0.15">
      <c r="B65545" t="s">
        <v>159</v>
      </c>
    </row>
    <row r="65546" spans="2:2" x14ac:dyDescent="0.15">
      <c r="B65546" t="s">
        <v>160</v>
      </c>
    </row>
    <row r="65547" spans="2:2" x14ac:dyDescent="0.15">
      <c r="B65547" t="s">
        <v>161</v>
      </c>
    </row>
    <row r="65548" spans="2:2" x14ac:dyDescent="0.15">
      <c r="B65548" t="s">
        <v>162</v>
      </c>
    </row>
    <row r="65549" spans="2:2" x14ac:dyDescent="0.15">
      <c r="B65549" t="s">
        <v>163</v>
      </c>
    </row>
    <row r="65550" spans="2:2" x14ac:dyDescent="0.15">
      <c r="B65550" t="s">
        <v>164</v>
      </c>
    </row>
    <row r="65551" spans="2:2" x14ac:dyDescent="0.15">
      <c r="B65551" t="s">
        <v>177</v>
      </c>
    </row>
    <row r="65552" spans="2:2" x14ac:dyDescent="0.15">
      <c r="B65552" t="s">
        <v>178</v>
      </c>
    </row>
    <row r="65553" spans="2:2" x14ac:dyDescent="0.15">
      <c r="B65553" t="s">
        <v>179</v>
      </c>
    </row>
    <row r="65554" spans="2:2" x14ac:dyDescent="0.15">
      <c r="B65554" t="s">
        <v>180</v>
      </c>
    </row>
    <row r="65555" spans="2:2" x14ac:dyDescent="0.15">
      <c r="B65555" t="s">
        <v>181</v>
      </c>
    </row>
    <row r="65556" spans="2:2" x14ac:dyDescent="0.15">
      <c r="B65556" t="s">
        <v>197</v>
      </c>
    </row>
    <row r="65557" spans="2:2" x14ac:dyDescent="0.15">
      <c r="B65557" t="s">
        <v>198</v>
      </c>
    </row>
    <row r="65558" spans="2:2" x14ac:dyDescent="0.15">
      <c r="B65558" t="s">
        <v>199</v>
      </c>
    </row>
    <row r="65559" spans="2:2" x14ac:dyDescent="0.15">
      <c r="B65559" t="s">
        <v>200</v>
      </c>
    </row>
    <row r="65560" spans="2:2" x14ac:dyDescent="0.15">
      <c r="B65560" t="s">
        <v>201</v>
      </c>
    </row>
    <row r="65561" spans="2:2" x14ac:dyDescent="0.15">
      <c r="B65561" t="s">
        <v>202</v>
      </c>
    </row>
    <row r="65562" spans="2:2" x14ac:dyDescent="0.15">
      <c r="B65562" t="s">
        <v>203</v>
      </c>
    </row>
    <row r="65563" spans="2:2" x14ac:dyDescent="0.15">
      <c r="B65563" t="s">
        <v>204</v>
      </c>
    </row>
    <row r="65564" spans="2:2" x14ac:dyDescent="0.15">
      <c r="B65564" t="s">
        <v>205</v>
      </c>
    </row>
    <row r="65565" spans="2:2" x14ac:dyDescent="0.15">
      <c r="B65565" t="s">
        <v>220</v>
      </c>
    </row>
    <row r="65566" spans="2:2" x14ac:dyDescent="0.15">
      <c r="B65566" t="s">
        <v>221</v>
      </c>
    </row>
    <row r="65567" spans="2:2" x14ac:dyDescent="0.15">
      <c r="B65567" t="s">
        <v>222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132</v>
      </c>
    </row>
    <row r="81926" spans="2:2" x14ac:dyDescent="0.15">
      <c r="B81926" t="s">
        <v>133</v>
      </c>
    </row>
    <row r="81927" spans="2:2" x14ac:dyDescent="0.15">
      <c r="B81927" t="s">
        <v>134</v>
      </c>
    </row>
    <row r="81928" spans="2:2" x14ac:dyDescent="0.15">
      <c r="B81928" t="s">
        <v>158</v>
      </c>
    </row>
    <row r="81929" spans="2:2" x14ac:dyDescent="0.15">
      <c r="B81929" t="s">
        <v>159</v>
      </c>
    </row>
    <row r="81930" spans="2:2" x14ac:dyDescent="0.15">
      <c r="B81930" t="s">
        <v>160</v>
      </c>
    </row>
    <row r="81931" spans="2:2" x14ac:dyDescent="0.15">
      <c r="B81931" t="s">
        <v>161</v>
      </c>
    </row>
    <row r="81932" spans="2:2" x14ac:dyDescent="0.15">
      <c r="B81932" t="s">
        <v>162</v>
      </c>
    </row>
    <row r="81933" spans="2:2" x14ac:dyDescent="0.15">
      <c r="B81933" t="s">
        <v>163</v>
      </c>
    </row>
    <row r="81934" spans="2:2" x14ac:dyDescent="0.15">
      <c r="B81934" t="s">
        <v>164</v>
      </c>
    </row>
    <row r="81935" spans="2:2" x14ac:dyDescent="0.15">
      <c r="B81935" t="s">
        <v>177</v>
      </c>
    </row>
    <row r="81936" spans="2:2" x14ac:dyDescent="0.15">
      <c r="B81936" t="s">
        <v>178</v>
      </c>
    </row>
    <row r="81937" spans="2:2" x14ac:dyDescent="0.15">
      <c r="B81937" t="s">
        <v>179</v>
      </c>
    </row>
    <row r="81938" spans="2:2" x14ac:dyDescent="0.15">
      <c r="B81938" t="s">
        <v>180</v>
      </c>
    </row>
    <row r="81939" spans="2:2" x14ac:dyDescent="0.15">
      <c r="B81939" t="s">
        <v>181</v>
      </c>
    </row>
    <row r="81940" spans="2:2" x14ac:dyDescent="0.15">
      <c r="B81940" t="s">
        <v>197</v>
      </c>
    </row>
    <row r="81941" spans="2:2" x14ac:dyDescent="0.15">
      <c r="B81941" t="s">
        <v>198</v>
      </c>
    </row>
    <row r="81942" spans="2:2" x14ac:dyDescent="0.15">
      <c r="B81942" t="s">
        <v>199</v>
      </c>
    </row>
    <row r="81943" spans="2:2" x14ac:dyDescent="0.15">
      <c r="B81943" t="s">
        <v>200</v>
      </c>
    </row>
    <row r="81944" spans="2:2" x14ac:dyDescent="0.15">
      <c r="B81944" t="s">
        <v>201</v>
      </c>
    </row>
    <row r="81945" spans="2:2" x14ac:dyDescent="0.15">
      <c r="B81945" t="s">
        <v>202</v>
      </c>
    </row>
    <row r="81946" spans="2:2" x14ac:dyDescent="0.15">
      <c r="B81946" t="s">
        <v>203</v>
      </c>
    </row>
    <row r="81947" spans="2:2" x14ac:dyDescent="0.15">
      <c r="B81947" t="s">
        <v>204</v>
      </c>
    </row>
    <row r="81948" spans="2:2" x14ac:dyDescent="0.15">
      <c r="B81948" t="s">
        <v>205</v>
      </c>
    </row>
    <row r="81949" spans="2:2" x14ac:dyDescent="0.15">
      <c r="B81949" t="s">
        <v>220</v>
      </c>
    </row>
    <row r="81950" spans="2:2" x14ac:dyDescent="0.15">
      <c r="B81950" t="s">
        <v>221</v>
      </c>
    </row>
    <row r="81951" spans="2:2" x14ac:dyDescent="0.15">
      <c r="B81951" t="s">
        <v>222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132</v>
      </c>
    </row>
    <row r="98310" spans="2:2" x14ac:dyDescent="0.15">
      <c r="B98310" t="s">
        <v>133</v>
      </c>
    </row>
    <row r="98311" spans="2:2" x14ac:dyDescent="0.15">
      <c r="B98311" t="s">
        <v>134</v>
      </c>
    </row>
    <row r="98312" spans="2:2" x14ac:dyDescent="0.15">
      <c r="B98312" t="s">
        <v>158</v>
      </c>
    </row>
    <row r="98313" spans="2:2" x14ac:dyDescent="0.15">
      <c r="B98313" t="s">
        <v>159</v>
      </c>
    </row>
    <row r="98314" spans="2:2" x14ac:dyDescent="0.15">
      <c r="B98314" t="s">
        <v>160</v>
      </c>
    </row>
    <row r="98315" spans="2:2" x14ac:dyDescent="0.15">
      <c r="B98315" t="s">
        <v>161</v>
      </c>
    </row>
    <row r="98316" spans="2:2" x14ac:dyDescent="0.15">
      <c r="B98316" t="s">
        <v>162</v>
      </c>
    </row>
    <row r="98317" spans="2:2" x14ac:dyDescent="0.15">
      <c r="B98317" t="s">
        <v>163</v>
      </c>
    </row>
    <row r="98318" spans="2:2" x14ac:dyDescent="0.15">
      <c r="B98318" t="s">
        <v>164</v>
      </c>
    </row>
    <row r="98319" spans="2:2" x14ac:dyDescent="0.15">
      <c r="B98319" t="s">
        <v>177</v>
      </c>
    </row>
    <row r="98320" spans="2:2" x14ac:dyDescent="0.15">
      <c r="B98320" t="s">
        <v>178</v>
      </c>
    </row>
    <row r="98321" spans="2:2" x14ac:dyDescent="0.15">
      <c r="B98321" t="s">
        <v>179</v>
      </c>
    </row>
    <row r="98322" spans="2:2" x14ac:dyDescent="0.15">
      <c r="B98322" t="s">
        <v>180</v>
      </c>
    </row>
    <row r="98323" spans="2:2" x14ac:dyDescent="0.15">
      <c r="B98323" t="s">
        <v>181</v>
      </c>
    </row>
    <row r="98324" spans="2:2" x14ac:dyDescent="0.15">
      <c r="B98324" t="s">
        <v>197</v>
      </c>
    </row>
    <row r="98325" spans="2:2" x14ac:dyDescent="0.15">
      <c r="B98325" t="s">
        <v>198</v>
      </c>
    </row>
    <row r="98326" spans="2:2" x14ac:dyDescent="0.15">
      <c r="B98326" t="s">
        <v>199</v>
      </c>
    </row>
    <row r="98327" spans="2:2" x14ac:dyDescent="0.15">
      <c r="B98327" t="s">
        <v>200</v>
      </c>
    </row>
    <row r="98328" spans="2:2" x14ac:dyDescent="0.15">
      <c r="B98328" t="s">
        <v>201</v>
      </c>
    </row>
    <row r="98329" spans="2:2" x14ac:dyDescent="0.15">
      <c r="B98329" t="s">
        <v>202</v>
      </c>
    </row>
    <row r="98330" spans="2:2" x14ac:dyDescent="0.15">
      <c r="B98330" t="s">
        <v>203</v>
      </c>
    </row>
    <row r="98331" spans="2:2" x14ac:dyDescent="0.15">
      <c r="B98331" t="s">
        <v>204</v>
      </c>
    </row>
    <row r="98332" spans="2:2" x14ac:dyDescent="0.15">
      <c r="B98332" t="s">
        <v>205</v>
      </c>
    </row>
    <row r="98333" spans="2:2" x14ac:dyDescent="0.15">
      <c r="B98333" t="s">
        <v>220</v>
      </c>
    </row>
    <row r="98334" spans="2:2" x14ac:dyDescent="0.15">
      <c r="B98334" t="s">
        <v>221</v>
      </c>
    </row>
    <row r="98335" spans="2:2" x14ac:dyDescent="0.15">
      <c r="B98335" t="s">
        <v>222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132</v>
      </c>
    </row>
    <row r="114694" spans="2:2" x14ac:dyDescent="0.15">
      <c r="B114694" t="s">
        <v>133</v>
      </c>
    </row>
    <row r="114695" spans="2:2" x14ac:dyDescent="0.15">
      <c r="B114695" t="s">
        <v>134</v>
      </c>
    </row>
    <row r="114696" spans="2:2" x14ac:dyDescent="0.15">
      <c r="B114696" t="s">
        <v>158</v>
      </c>
    </row>
    <row r="114697" spans="2:2" x14ac:dyDescent="0.15">
      <c r="B114697" t="s">
        <v>159</v>
      </c>
    </row>
    <row r="114698" spans="2:2" x14ac:dyDescent="0.15">
      <c r="B114698" t="s">
        <v>160</v>
      </c>
    </row>
    <row r="114699" spans="2:2" x14ac:dyDescent="0.15">
      <c r="B114699" t="s">
        <v>161</v>
      </c>
    </row>
    <row r="114700" spans="2:2" x14ac:dyDescent="0.15">
      <c r="B114700" t="s">
        <v>162</v>
      </c>
    </row>
    <row r="114701" spans="2:2" x14ac:dyDescent="0.15">
      <c r="B114701" t="s">
        <v>163</v>
      </c>
    </row>
    <row r="114702" spans="2:2" x14ac:dyDescent="0.15">
      <c r="B114702" t="s">
        <v>164</v>
      </c>
    </row>
    <row r="114703" spans="2:2" x14ac:dyDescent="0.15">
      <c r="B114703" t="s">
        <v>177</v>
      </c>
    </row>
    <row r="114704" spans="2:2" x14ac:dyDescent="0.15">
      <c r="B114704" t="s">
        <v>178</v>
      </c>
    </row>
    <row r="114705" spans="2:2" x14ac:dyDescent="0.15">
      <c r="B114705" t="s">
        <v>179</v>
      </c>
    </row>
    <row r="114706" spans="2:2" x14ac:dyDescent="0.15">
      <c r="B114706" t="s">
        <v>180</v>
      </c>
    </row>
    <row r="114707" spans="2:2" x14ac:dyDescent="0.15">
      <c r="B114707" t="s">
        <v>181</v>
      </c>
    </row>
    <row r="114708" spans="2:2" x14ac:dyDescent="0.15">
      <c r="B114708" t="s">
        <v>197</v>
      </c>
    </row>
    <row r="114709" spans="2:2" x14ac:dyDescent="0.15">
      <c r="B114709" t="s">
        <v>198</v>
      </c>
    </row>
    <row r="114710" spans="2:2" x14ac:dyDescent="0.15">
      <c r="B114710" t="s">
        <v>199</v>
      </c>
    </row>
    <row r="114711" spans="2:2" x14ac:dyDescent="0.15">
      <c r="B114711" t="s">
        <v>200</v>
      </c>
    </row>
    <row r="114712" spans="2:2" x14ac:dyDescent="0.15">
      <c r="B114712" t="s">
        <v>201</v>
      </c>
    </row>
    <row r="114713" spans="2:2" x14ac:dyDescent="0.15">
      <c r="B114713" t="s">
        <v>202</v>
      </c>
    </row>
    <row r="114714" spans="2:2" x14ac:dyDescent="0.15">
      <c r="B114714" t="s">
        <v>203</v>
      </c>
    </row>
    <row r="114715" spans="2:2" x14ac:dyDescent="0.15">
      <c r="B114715" t="s">
        <v>204</v>
      </c>
    </row>
    <row r="114716" spans="2:2" x14ac:dyDescent="0.15">
      <c r="B114716" t="s">
        <v>205</v>
      </c>
    </row>
    <row r="114717" spans="2:2" x14ac:dyDescent="0.15">
      <c r="B114717" t="s">
        <v>220</v>
      </c>
    </row>
    <row r="114718" spans="2:2" x14ac:dyDescent="0.15">
      <c r="B114718" t="s">
        <v>221</v>
      </c>
    </row>
    <row r="114719" spans="2:2" x14ac:dyDescent="0.15">
      <c r="B114719" t="s">
        <v>222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132</v>
      </c>
    </row>
    <row r="131078" spans="2:2" x14ac:dyDescent="0.15">
      <c r="B131078" t="s">
        <v>133</v>
      </c>
    </row>
    <row r="131079" spans="2:2" x14ac:dyDescent="0.15">
      <c r="B131079" t="s">
        <v>134</v>
      </c>
    </row>
    <row r="131080" spans="2:2" x14ac:dyDescent="0.15">
      <c r="B131080" t="s">
        <v>158</v>
      </c>
    </row>
    <row r="131081" spans="2:2" x14ac:dyDescent="0.15">
      <c r="B131081" t="s">
        <v>159</v>
      </c>
    </row>
    <row r="131082" spans="2:2" x14ac:dyDescent="0.15">
      <c r="B131082" t="s">
        <v>160</v>
      </c>
    </row>
    <row r="131083" spans="2:2" x14ac:dyDescent="0.15">
      <c r="B131083" t="s">
        <v>161</v>
      </c>
    </row>
    <row r="131084" spans="2:2" x14ac:dyDescent="0.15">
      <c r="B131084" t="s">
        <v>162</v>
      </c>
    </row>
    <row r="131085" spans="2:2" x14ac:dyDescent="0.15">
      <c r="B131085" t="s">
        <v>163</v>
      </c>
    </row>
    <row r="131086" spans="2:2" x14ac:dyDescent="0.15">
      <c r="B131086" t="s">
        <v>164</v>
      </c>
    </row>
    <row r="131087" spans="2:2" x14ac:dyDescent="0.15">
      <c r="B131087" t="s">
        <v>177</v>
      </c>
    </row>
    <row r="131088" spans="2:2" x14ac:dyDescent="0.15">
      <c r="B131088" t="s">
        <v>178</v>
      </c>
    </row>
    <row r="131089" spans="2:2" x14ac:dyDescent="0.15">
      <c r="B131089" t="s">
        <v>179</v>
      </c>
    </row>
    <row r="131090" spans="2:2" x14ac:dyDescent="0.15">
      <c r="B131090" t="s">
        <v>180</v>
      </c>
    </row>
    <row r="131091" spans="2:2" x14ac:dyDescent="0.15">
      <c r="B131091" t="s">
        <v>181</v>
      </c>
    </row>
    <row r="131092" spans="2:2" x14ac:dyDescent="0.15">
      <c r="B131092" t="s">
        <v>197</v>
      </c>
    </row>
    <row r="131093" spans="2:2" x14ac:dyDescent="0.15">
      <c r="B131093" t="s">
        <v>198</v>
      </c>
    </row>
    <row r="131094" spans="2:2" x14ac:dyDescent="0.15">
      <c r="B131094" t="s">
        <v>199</v>
      </c>
    </row>
    <row r="131095" spans="2:2" x14ac:dyDescent="0.15">
      <c r="B131095" t="s">
        <v>200</v>
      </c>
    </row>
    <row r="131096" spans="2:2" x14ac:dyDescent="0.15">
      <c r="B131096" t="s">
        <v>201</v>
      </c>
    </row>
    <row r="131097" spans="2:2" x14ac:dyDescent="0.15">
      <c r="B131097" t="s">
        <v>202</v>
      </c>
    </row>
    <row r="131098" spans="2:2" x14ac:dyDescent="0.15">
      <c r="B131098" t="s">
        <v>203</v>
      </c>
    </row>
    <row r="131099" spans="2:2" x14ac:dyDescent="0.15">
      <c r="B131099" t="s">
        <v>204</v>
      </c>
    </row>
    <row r="131100" spans="2:2" x14ac:dyDescent="0.15">
      <c r="B131100" t="s">
        <v>205</v>
      </c>
    </row>
    <row r="131101" spans="2:2" x14ac:dyDescent="0.15">
      <c r="B131101" t="s">
        <v>220</v>
      </c>
    </row>
    <row r="131102" spans="2:2" x14ac:dyDescent="0.15">
      <c r="B131102" t="s">
        <v>221</v>
      </c>
    </row>
    <row r="131103" spans="2:2" x14ac:dyDescent="0.15">
      <c r="B131103" t="s">
        <v>222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132</v>
      </c>
    </row>
    <row r="147462" spans="2:2" x14ac:dyDescent="0.15">
      <c r="B147462" t="s">
        <v>133</v>
      </c>
    </row>
    <row r="147463" spans="2:2" x14ac:dyDescent="0.15">
      <c r="B147463" t="s">
        <v>134</v>
      </c>
    </row>
    <row r="147464" spans="2:2" x14ac:dyDescent="0.15">
      <c r="B147464" t="s">
        <v>158</v>
      </c>
    </row>
    <row r="147465" spans="2:2" x14ac:dyDescent="0.15">
      <c r="B147465" t="s">
        <v>159</v>
      </c>
    </row>
    <row r="147466" spans="2:2" x14ac:dyDescent="0.15">
      <c r="B147466" t="s">
        <v>160</v>
      </c>
    </row>
    <row r="147467" spans="2:2" x14ac:dyDescent="0.15">
      <c r="B147467" t="s">
        <v>161</v>
      </c>
    </row>
    <row r="147468" spans="2:2" x14ac:dyDescent="0.15">
      <c r="B147468" t="s">
        <v>162</v>
      </c>
    </row>
    <row r="147469" spans="2:2" x14ac:dyDescent="0.15">
      <c r="B147469" t="s">
        <v>163</v>
      </c>
    </row>
    <row r="147470" spans="2:2" x14ac:dyDescent="0.15">
      <c r="B147470" t="s">
        <v>164</v>
      </c>
    </row>
    <row r="147471" spans="2:2" x14ac:dyDescent="0.15">
      <c r="B147471" t="s">
        <v>177</v>
      </c>
    </row>
    <row r="147472" spans="2:2" x14ac:dyDescent="0.15">
      <c r="B147472" t="s">
        <v>178</v>
      </c>
    </row>
    <row r="147473" spans="2:2" x14ac:dyDescent="0.15">
      <c r="B147473" t="s">
        <v>179</v>
      </c>
    </row>
    <row r="147474" spans="2:2" x14ac:dyDescent="0.15">
      <c r="B147474" t="s">
        <v>180</v>
      </c>
    </row>
    <row r="147475" spans="2:2" x14ac:dyDescent="0.15">
      <c r="B147475" t="s">
        <v>181</v>
      </c>
    </row>
    <row r="147476" spans="2:2" x14ac:dyDescent="0.15">
      <c r="B147476" t="s">
        <v>197</v>
      </c>
    </row>
    <row r="147477" spans="2:2" x14ac:dyDescent="0.15">
      <c r="B147477" t="s">
        <v>198</v>
      </c>
    </row>
    <row r="147478" spans="2:2" x14ac:dyDescent="0.15">
      <c r="B147478" t="s">
        <v>199</v>
      </c>
    </row>
    <row r="147479" spans="2:2" x14ac:dyDescent="0.15">
      <c r="B147479" t="s">
        <v>200</v>
      </c>
    </row>
    <row r="147480" spans="2:2" x14ac:dyDescent="0.15">
      <c r="B147480" t="s">
        <v>201</v>
      </c>
    </row>
    <row r="147481" spans="2:2" x14ac:dyDescent="0.15">
      <c r="B147481" t="s">
        <v>202</v>
      </c>
    </row>
    <row r="147482" spans="2:2" x14ac:dyDescent="0.15">
      <c r="B147482" t="s">
        <v>203</v>
      </c>
    </row>
    <row r="147483" spans="2:2" x14ac:dyDescent="0.15">
      <c r="B147483" t="s">
        <v>204</v>
      </c>
    </row>
    <row r="147484" spans="2:2" x14ac:dyDescent="0.15">
      <c r="B147484" t="s">
        <v>205</v>
      </c>
    </row>
    <row r="147485" spans="2:2" x14ac:dyDescent="0.15">
      <c r="B147485" t="s">
        <v>220</v>
      </c>
    </row>
    <row r="147486" spans="2:2" x14ac:dyDescent="0.15">
      <c r="B147486" t="s">
        <v>221</v>
      </c>
    </row>
    <row r="147487" spans="2:2" x14ac:dyDescent="0.15">
      <c r="B147487" t="s">
        <v>222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132</v>
      </c>
    </row>
    <row r="163846" spans="2:2" x14ac:dyDescent="0.15">
      <c r="B163846" t="s">
        <v>133</v>
      </c>
    </row>
    <row r="163847" spans="2:2" x14ac:dyDescent="0.15">
      <c r="B163847" t="s">
        <v>134</v>
      </c>
    </row>
    <row r="163848" spans="2:2" x14ac:dyDescent="0.15">
      <c r="B163848" t="s">
        <v>158</v>
      </c>
    </row>
    <row r="163849" spans="2:2" x14ac:dyDescent="0.15">
      <c r="B163849" t="s">
        <v>159</v>
      </c>
    </row>
    <row r="163850" spans="2:2" x14ac:dyDescent="0.15">
      <c r="B163850" t="s">
        <v>160</v>
      </c>
    </row>
    <row r="163851" spans="2:2" x14ac:dyDescent="0.15">
      <c r="B163851" t="s">
        <v>161</v>
      </c>
    </row>
    <row r="163852" spans="2:2" x14ac:dyDescent="0.15">
      <c r="B163852" t="s">
        <v>162</v>
      </c>
    </row>
    <row r="163853" spans="2:2" x14ac:dyDescent="0.15">
      <c r="B163853" t="s">
        <v>163</v>
      </c>
    </row>
    <row r="163854" spans="2:2" x14ac:dyDescent="0.15">
      <c r="B163854" t="s">
        <v>164</v>
      </c>
    </row>
    <row r="163855" spans="2:2" x14ac:dyDescent="0.15">
      <c r="B163855" t="s">
        <v>177</v>
      </c>
    </row>
    <row r="163856" spans="2:2" x14ac:dyDescent="0.15">
      <c r="B163856" t="s">
        <v>178</v>
      </c>
    </row>
    <row r="163857" spans="2:2" x14ac:dyDescent="0.15">
      <c r="B163857" t="s">
        <v>179</v>
      </c>
    </row>
    <row r="163858" spans="2:2" x14ac:dyDescent="0.15">
      <c r="B163858" t="s">
        <v>180</v>
      </c>
    </row>
    <row r="163859" spans="2:2" x14ac:dyDescent="0.15">
      <c r="B163859" t="s">
        <v>181</v>
      </c>
    </row>
    <row r="163860" spans="2:2" x14ac:dyDescent="0.15">
      <c r="B163860" t="s">
        <v>197</v>
      </c>
    </row>
    <row r="163861" spans="2:2" x14ac:dyDescent="0.15">
      <c r="B163861" t="s">
        <v>198</v>
      </c>
    </row>
    <row r="163862" spans="2:2" x14ac:dyDescent="0.15">
      <c r="B163862" t="s">
        <v>199</v>
      </c>
    </row>
    <row r="163863" spans="2:2" x14ac:dyDescent="0.15">
      <c r="B163863" t="s">
        <v>200</v>
      </c>
    </row>
    <row r="163864" spans="2:2" x14ac:dyDescent="0.15">
      <c r="B163864" t="s">
        <v>201</v>
      </c>
    </row>
    <row r="163865" spans="2:2" x14ac:dyDescent="0.15">
      <c r="B163865" t="s">
        <v>202</v>
      </c>
    </row>
    <row r="163866" spans="2:2" x14ac:dyDescent="0.15">
      <c r="B163866" t="s">
        <v>203</v>
      </c>
    </row>
    <row r="163867" spans="2:2" x14ac:dyDescent="0.15">
      <c r="B163867" t="s">
        <v>204</v>
      </c>
    </row>
    <row r="163868" spans="2:2" x14ac:dyDescent="0.15">
      <c r="B163868" t="s">
        <v>205</v>
      </c>
    </row>
    <row r="163869" spans="2:2" x14ac:dyDescent="0.15">
      <c r="B163869" t="s">
        <v>220</v>
      </c>
    </row>
    <row r="163870" spans="2:2" x14ac:dyDescent="0.15">
      <c r="B163870" t="s">
        <v>221</v>
      </c>
    </row>
    <row r="163871" spans="2:2" x14ac:dyDescent="0.15">
      <c r="B163871" t="s">
        <v>222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132</v>
      </c>
    </row>
    <row r="180230" spans="2:2" x14ac:dyDescent="0.15">
      <c r="B180230" t="s">
        <v>133</v>
      </c>
    </row>
    <row r="180231" spans="2:2" x14ac:dyDescent="0.15">
      <c r="B180231" t="s">
        <v>134</v>
      </c>
    </row>
    <row r="180232" spans="2:2" x14ac:dyDescent="0.15">
      <c r="B180232" t="s">
        <v>158</v>
      </c>
    </row>
    <row r="180233" spans="2:2" x14ac:dyDescent="0.15">
      <c r="B180233" t="s">
        <v>159</v>
      </c>
    </row>
    <row r="180234" spans="2:2" x14ac:dyDescent="0.15">
      <c r="B180234" t="s">
        <v>160</v>
      </c>
    </row>
    <row r="180235" spans="2:2" x14ac:dyDescent="0.15">
      <c r="B180235" t="s">
        <v>161</v>
      </c>
    </row>
    <row r="180236" spans="2:2" x14ac:dyDescent="0.15">
      <c r="B180236" t="s">
        <v>162</v>
      </c>
    </row>
    <row r="180237" spans="2:2" x14ac:dyDescent="0.15">
      <c r="B180237" t="s">
        <v>163</v>
      </c>
    </row>
    <row r="180238" spans="2:2" x14ac:dyDescent="0.15">
      <c r="B180238" t="s">
        <v>164</v>
      </c>
    </row>
    <row r="180239" spans="2:2" x14ac:dyDescent="0.15">
      <c r="B180239" t="s">
        <v>177</v>
      </c>
    </row>
    <row r="180240" spans="2:2" x14ac:dyDescent="0.15">
      <c r="B180240" t="s">
        <v>178</v>
      </c>
    </row>
    <row r="180241" spans="2:2" x14ac:dyDescent="0.15">
      <c r="B180241" t="s">
        <v>179</v>
      </c>
    </row>
    <row r="180242" spans="2:2" x14ac:dyDescent="0.15">
      <c r="B180242" t="s">
        <v>180</v>
      </c>
    </row>
    <row r="180243" spans="2:2" x14ac:dyDescent="0.15">
      <c r="B180243" t="s">
        <v>181</v>
      </c>
    </row>
    <row r="180244" spans="2:2" x14ac:dyDescent="0.15">
      <c r="B180244" t="s">
        <v>197</v>
      </c>
    </row>
    <row r="180245" spans="2:2" x14ac:dyDescent="0.15">
      <c r="B180245" t="s">
        <v>198</v>
      </c>
    </row>
    <row r="180246" spans="2:2" x14ac:dyDescent="0.15">
      <c r="B180246" t="s">
        <v>199</v>
      </c>
    </row>
    <row r="180247" spans="2:2" x14ac:dyDescent="0.15">
      <c r="B180247" t="s">
        <v>200</v>
      </c>
    </row>
    <row r="180248" spans="2:2" x14ac:dyDescent="0.15">
      <c r="B180248" t="s">
        <v>201</v>
      </c>
    </row>
    <row r="180249" spans="2:2" x14ac:dyDescent="0.15">
      <c r="B180249" t="s">
        <v>202</v>
      </c>
    </row>
    <row r="180250" spans="2:2" x14ac:dyDescent="0.15">
      <c r="B180250" t="s">
        <v>203</v>
      </c>
    </row>
    <row r="180251" spans="2:2" x14ac:dyDescent="0.15">
      <c r="B180251" t="s">
        <v>204</v>
      </c>
    </row>
    <row r="180252" spans="2:2" x14ac:dyDescent="0.15">
      <c r="B180252" t="s">
        <v>205</v>
      </c>
    </row>
    <row r="180253" spans="2:2" x14ac:dyDescent="0.15">
      <c r="B180253" t="s">
        <v>220</v>
      </c>
    </row>
    <row r="180254" spans="2:2" x14ac:dyDescent="0.15">
      <c r="B180254" t="s">
        <v>221</v>
      </c>
    </row>
    <row r="180255" spans="2:2" x14ac:dyDescent="0.15">
      <c r="B180255" t="s">
        <v>222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132</v>
      </c>
    </row>
    <row r="196614" spans="2:2" x14ac:dyDescent="0.15">
      <c r="B196614" t="s">
        <v>133</v>
      </c>
    </row>
    <row r="196615" spans="2:2" x14ac:dyDescent="0.15">
      <c r="B196615" t="s">
        <v>134</v>
      </c>
    </row>
    <row r="196616" spans="2:2" x14ac:dyDescent="0.15">
      <c r="B196616" t="s">
        <v>158</v>
      </c>
    </row>
    <row r="196617" spans="2:2" x14ac:dyDescent="0.15">
      <c r="B196617" t="s">
        <v>159</v>
      </c>
    </row>
    <row r="196618" spans="2:2" x14ac:dyDescent="0.15">
      <c r="B196618" t="s">
        <v>160</v>
      </c>
    </row>
    <row r="196619" spans="2:2" x14ac:dyDescent="0.15">
      <c r="B196619" t="s">
        <v>161</v>
      </c>
    </row>
    <row r="196620" spans="2:2" x14ac:dyDescent="0.15">
      <c r="B196620" t="s">
        <v>162</v>
      </c>
    </row>
    <row r="196621" spans="2:2" x14ac:dyDescent="0.15">
      <c r="B196621" t="s">
        <v>163</v>
      </c>
    </row>
    <row r="196622" spans="2:2" x14ac:dyDescent="0.15">
      <c r="B196622" t="s">
        <v>164</v>
      </c>
    </row>
    <row r="196623" spans="2:2" x14ac:dyDescent="0.15">
      <c r="B196623" t="s">
        <v>177</v>
      </c>
    </row>
    <row r="196624" spans="2:2" x14ac:dyDescent="0.15">
      <c r="B196624" t="s">
        <v>178</v>
      </c>
    </row>
    <row r="196625" spans="2:2" x14ac:dyDescent="0.15">
      <c r="B196625" t="s">
        <v>179</v>
      </c>
    </row>
    <row r="196626" spans="2:2" x14ac:dyDescent="0.15">
      <c r="B196626" t="s">
        <v>180</v>
      </c>
    </row>
    <row r="196627" spans="2:2" x14ac:dyDescent="0.15">
      <c r="B196627" t="s">
        <v>181</v>
      </c>
    </row>
    <row r="196628" spans="2:2" x14ac:dyDescent="0.15">
      <c r="B196628" t="s">
        <v>197</v>
      </c>
    </row>
    <row r="196629" spans="2:2" x14ac:dyDescent="0.15">
      <c r="B196629" t="s">
        <v>198</v>
      </c>
    </row>
    <row r="196630" spans="2:2" x14ac:dyDescent="0.15">
      <c r="B196630" t="s">
        <v>199</v>
      </c>
    </row>
    <row r="196631" spans="2:2" x14ac:dyDescent="0.15">
      <c r="B196631" t="s">
        <v>200</v>
      </c>
    </row>
    <row r="196632" spans="2:2" x14ac:dyDescent="0.15">
      <c r="B196632" t="s">
        <v>201</v>
      </c>
    </row>
    <row r="196633" spans="2:2" x14ac:dyDescent="0.15">
      <c r="B196633" t="s">
        <v>202</v>
      </c>
    </row>
    <row r="196634" spans="2:2" x14ac:dyDescent="0.15">
      <c r="B196634" t="s">
        <v>203</v>
      </c>
    </row>
    <row r="196635" spans="2:2" x14ac:dyDescent="0.15">
      <c r="B196635" t="s">
        <v>204</v>
      </c>
    </row>
    <row r="196636" spans="2:2" x14ac:dyDescent="0.15">
      <c r="B196636" t="s">
        <v>205</v>
      </c>
    </row>
    <row r="196637" spans="2:2" x14ac:dyDescent="0.15">
      <c r="B196637" t="s">
        <v>220</v>
      </c>
    </row>
    <row r="196638" spans="2:2" x14ac:dyDescent="0.15">
      <c r="B196638" t="s">
        <v>221</v>
      </c>
    </row>
    <row r="196639" spans="2:2" x14ac:dyDescent="0.15">
      <c r="B196639" t="s">
        <v>222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132</v>
      </c>
    </row>
    <row r="212998" spans="2:2" x14ac:dyDescent="0.15">
      <c r="B212998" t="s">
        <v>133</v>
      </c>
    </row>
    <row r="212999" spans="2:2" x14ac:dyDescent="0.15">
      <c r="B212999" t="s">
        <v>134</v>
      </c>
    </row>
    <row r="213000" spans="2:2" x14ac:dyDescent="0.15">
      <c r="B213000" t="s">
        <v>158</v>
      </c>
    </row>
    <row r="213001" spans="2:2" x14ac:dyDescent="0.15">
      <c r="B213001" t="s">
        <v>159</v>
      </c>
    </row>
    <row r="213002" spans="2:2" x14ac:dyDescent="0.15">
      <c r="B213002" t="s">
        <v>160</v>
      </c>
    </row>
    <row r="213003" spans="2:2" x14ac:dyDescent="0.15">
      <c r="B213003" t="s">
        <v>161</v>
      </c>
    </row>
    <row r="213004" spans="2:2" x14ac:dyDescent="0.15">
      <c r="B213004" t="s">
        <v>162</v>
      </c>
    </row>
    <row r="213005" spans="2:2" x14ac:dyDescent="0.15">
      <c r="B213005" t="s">
        <v>163</v>
      </c>
    </row>
    <row r="213006" spans="2:2" x14ac:dyDescent="0.15">
      <c r="B213006" t="s">
        <v>164</v>
      </c>
    </row>
    <row r="213007" spans="2:2" x14ac:dyDescent="0.15">
      <c r="B213007" t="s">
        <v>177</v>
      </c>
    </row>
    <row r="213008" spans="2:2" x14ac:dyDescent="0.15">
      <c r="B213008" t="s">
        <v>178</v>
      </c>
    </row>
    <row r="213009" spans="2:2" x14ac:dyDescent="0.15">
      <c r="B213009" t="s">
        <v>179</v>
      </c>
    </row>
    <row r="213010" spans="2:2" x14ac:dyDescent="0.15">
      <c r="B213010" t="s">
        <v>180</v>
      </c>
    </row>
    <row r="213011" spans="2:2" x14ac:dyDescent="0.15">
      <c r="B213011" t="s">
        <v>181</v>
      </c>
    </row>
    <row r="213012" spans="2:2" x14ac:dyDescent="0.15">
      <c r="B213012" t="s">
        <v>197</v>
      </c>
    </row>
    <row r="213013" spans="2:2" x14ac:dyDescent="0.15">
      <c r="B213013" t="s">
        <v>198</v>
      </c>
    </row>
    <row r="213014" spans="2:2" x14ac:dyDescent="0.15">
      <c r="B213014" t="s">
        <v>199</v>
      </c>
    </row>
    <row r="213015" spans="2:2" x14ac:dyDescent="0.15">
      <c r="B213015" t="s">
        <v>200</v>
      </c>
    </row>
    <row r="213016" spans="2:2" x14ac:dyDescent="0.15">
      <c r="B213016" t="s">
        <v>201</v>
      </c>
    </row>
    <row r="213017" spans="2:2" x14ac:dyDescent="0.15">
      <c r="B213017" t="s">
        <v>202</v>
      </c>
    </row>
    <row r="213018" spans="2:2" x14ac:dyDescent="0.15">
      <c r="B213018" t="s">
        <v>203</v>
      </c>
    </row>
    <row r="213019" spans="2:2" x14ac:dyDescent="0.15">
      <c r="B213019" t="s">
        <v>204</v>
      </c>
    </row>
    <row r="213020" spans="2:2" x14ac:dyDescent="0.15">
      <c r="B213020" t="s">
        <v>205</v>
      </c>
    </row>
    <row r="213021" spans="2:2" x14ac:dyDescent="0.15">
      <c r="B213021" t="s">
        <v>220</v>
      </c>
    </row>
    <row r="213022" spans="2:2" x14ac:dyDescent="0.15">
      <c r="B213022" t="s">
        <v>221</v>
      </c>
    </row>
    <row r="213023" spans="2:2" x14ac:dyDescent="0.15">
      <c r="B213023" t="s">
        <v>222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132</v>
      </c>
    </row>
    <row r="229382" spans="2:2" x14ac:dyDescent="0.15">
      <c r="B229382" t="s">
        <v>133</v>
      </c>
    </row>
    <row r="229383" spans="2:2" x14ac:dyDescent="0.15">
      <c r="B229383" t="s">
        <v>134</v>
      </c>
    </row>
    <row r="229384" spans="2:2" x14ac:dyDescent="0.15">
      <c r="B229384" t="s">
        <v>158</v>
      </c>
    </row>
    <row r="229385" spans="2:2" x14ac:dyDescent="0.15">
      <c r="B229385" t="s">
        <v>159</v>
      </c>
    </row>
    <row r="229386" spans="2:2" x14ac:dyDescent="0.15">
      <c r="B229386" t="s">
        <v>160</v>
      </c>
    </row>
    <row r="229387" spans="2:2" x14ac:dyDescent="0.15">
      <c r="B229387" t="s">
        <v>161</v>
      </c>
    </row>
    <row r="229388" spans="2:2" x14ac:dyDescent="0.15">
      <c r="B229388" t="s">
        <v>162</v>
      </c>
    </row>
    <row r="229389" spans="2:2" x14ac:dyDescent="0.15">
      <c r="B229389" t="s">
        <v>163</v>
      </c>
    </row>
    <row r="229390" spans="2:2" x14ac:dyDescent="0.15">
      <c r="B229390" t="s">
        <v>164</v>
      </c>
    </row>
    <row r="229391" spans="2:2" x14ac:dyDescent="0.15">
      <c r="B229391" t="s">
        <v>177</v>
      </c>
    </row>
    <row r="229392" spans="2:2" x14ac:dyDescent="0.15">
      <c r="B229392" t="s">
        <v>178</v>
      </c>
    </row>
    <row r="229393" spans="2:2" x14ac:dyDescent="0.15">
      <c r="B229393" t="s">
        <v>179</v>
      </c>
    </row>
    <row r="229394" spans="2:2" x14ac:dyDescent="0.15">
      <c r="B229394" t="s">
        <v>180</v>
      </c>
    </row>
    <row r="229395" spans="2:2" x14ac:dyDescent="0.15">
      <c r="B229395" t="s">
        <v>181</v>
      </c>
    </row>
    <row r="229396" spans="2:2" x14ac:dyDescent="0.15">
      <c r="B229396" t="s">
        <v>197</v>
      </c>
    </row>
    <row r="229397" spans="2:2" x14ac:dyDescent="0.15">
      <c r="B229397" t="s">
        <v>198</v>
      </c>
    </row>
    <row r="229398" spans="2:2" x14ac:dyDescent="0.15">
      <c r="B229398" t="s">
        <v>199</v>
      </c>
    </row>
    <row r="229399" spans="2:2" x14ac:dyDescent="0.15">
      <c r="B229399" t="s">
        <v>200</v>
      </c>
    </row>
    <row r="229400" spans="2:2" x14ac:dyDescent="0.15">
      <c r="B229400" t="s">
        <v>201</v>
      </c>
    </row>
    <row r="229401" spans="2:2" x14ac:dyDescent="0.15">
      <c r="B229401" t="s">
        <v>202</v>
      </c>
    </row>
    <row r="229402" spans="2:2" x14ac:dyDescent="0.15">
      <c r="B229402" t="s">
        <v>203</v>
      </c>
    </row>
    <row r="229403" spans="2:2" x14ac:dyDescent="0.15">
      <c r="B229403" t="s">
        <v>204</v>
      </c>
    </row>
    <row r="229404" spans="2:2" x14ac:dyDescent="0.15">
      <c r="B229404" t="s">
        <v>205</v>
      </c>
    </row>
    <row r="229405" spans="2:2" x14ac:dyDescent="0.15">
      <c r="B229405" t="s">
        <v>220</v>
      </c>
    </row>
    <row r="229406" spans="2:2" x14ac:dyDescent="0.15">
      <c r="B229406" t="s">
        <v>221</v>
      </c>
    </row>
    <row r="229407" spans="2:2" x14ac:dyDescent="0.15">
      <c r="B229407" t="s">
        <v>222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132</v>
      </c>
    </row>
    <row r="245766" spans="2:2" x14ac:dyDescent="0.15">
      <c r="B245766" t="s">
        <v>133</v>
      </c>
    </row>
    <row r="245767" spans="2:2" x14ac:dyDescent="0.15">
      <c r="B245767" t="s">
        <v>134</v>
      </c>
    </row>
    <row r="245768" spans="2:2" x14ac:dyDescent="0.15">
      <c r="B245768" t="s">
        <v>158</v>
      </c>
    </row>
    <row r="245769" spans="2:2" x14ac:dyDescent="0.15">
      <c r="B245769" t="s">
        <v>159</v>
      </c>
    </row>
    <row r="245770" spans="2:2" x14ac:dyDescent="0.15">
      <c r="B245770" t="s">
        <v>160</v>
      </c>
    </row>
    <row r="245771" spans="2:2" x14ac:dyDescent="0.15">
      <c r="B245771" t="s">
        <v>161</v>
      </c>
    </row>
    <row r="245772" spans="2:2" x14ac:dyDescent="0.15">
      <c r="B245772" t="s">
        <v>162</v>
      </c>
    </row>
    <row r="245773" spans="2:2" x14ac:dyDescent="0.15">
      <c r="B245773" t="s">
        <v>163</v>
      </c>
    </row>
    <row r="245774" spans="2:2" x14ac:dyDescent="0.15">
      <c r="B245774" t="s">
        <v>164</v>
      </c>
    </row>
    <row r="245775" spans="2:2" x14ac:dyDescent="0.15">
      <c r="B245775" t="s">
        <v>177</v>
      </c>
    </row>
    <row r="245776" spans="2:2" x14ac:dyDescent="0.15">
      <c r="B245776" t="s">
        <v>178</v>
      </c>
    </row>
    <row r="245777" spans="2:2" x14ac:dyDescent="0.15">
      <c r="B245777" t="s">
        <v>179</v>
      </c>
    </row>
    <row r="245778" spans="2:2" x14ac:dyDescent="0.15">
      <c r="B245778" t="s">
        <v>180</v>
      </c>
    </row>
    <row r="245779" spans="2:2" x14ac:dyDescent="0.15">
      <c r="B245779" t="s">
        <v>181</v>
      </c>
    </row>
    <row r="245780" spans="2:2" x14ac:dyDescent="0.15">
      <c r="B245780" t="s">
        <v>197</v>
      </c>
    </row>
    <row r="245781" spans="2:2" x14ac:dyDescent="0.15">
      <c r="B245781" t="s">
        <v>198</v>
      </c>
    </row>
    <row r="245782" spans="2:2" x14ac:dyDescent="0.15">
      <c r="B245782" t="s">
        <v>199</v>
      </c>
    </row>
    <row r="245783" spans="2:2" x14ac:dyDescent="0.15">
      <c r="B245783" t="s">
        <v>200</v>
      </c>
    </row>
    <row r="245784" spans="2:2" x14ac:dyDescent="0.15">
      <c r="B245784" t="s">
        <v>201</v>
      </c>
    </row>
    <row r="245785" spans="2:2" x14ac:dyDescent="0.15">
      <c r="B245785" t="s">
        <v>202</v>
      </c>
    </row>
    <row r="245786" spans="2:2" x14ac:dyDescent="0.15">
      <c r="B245786" t="s">
        <v>203</v>
      </c>
    </row>
    <row r="245787" spans="2:2" x14ac:dyDescent="0.15">
      <c r="B245787" t="s">
        <v>204</v>
      </c>
    </row>
    <row r="245788" spans="2:2" x14ac:dyDescent="0.15">
      <c r="B245788" t="s">
        <v>205</v>
      </c>
    </row>
    <row r="245789" spans="2:2" x14ac:dyDescent="0.15">
      <c r="B245789" t="s">
        <v>220</v>
      </c>
    </row>
    <row r="245790" spans="2:2" x14ac:dyDescent="0.15">
      <c r="B245790" t="s">
        <v>221</v>
      </c>
    </row>
    <row r="245791" spans="2:2" x14ac:dyDescent="0.15">
      <c r="B245791" t="s">
        <v>222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132</v>
      </c>
    </row>
    <row r="262150" spans="2:2" x14ac:dyDescent="0.15">
      <c r="B262150" t="s">
        <v>133</v>
      </c>
    </row>
    <row r="262151" spans="2:2" x14ac:dyDescent="0.15">
      <c r="B262151" t="s">
        <v>134</v>
      </c>
    </row>
    <row r="262152" spans="2:2" x14ac:dyDescent="0.15">
      <c r="B262152" t="s">
        <v>158</v>
      </c>
    </row>
    <row r="262153" spans="2:2" x14ac:dyDescent="0.15">
      <c r="B262153" t="s">
        <v>159</v>
      </c>
    </row>
    <row r="262154" spans="2:2" x14ac:dyDescent="0.15">
      <c r="B262154" t="s">
        <v>160</v>
      </c>
    </row>
    <row r="262155" spans="2:2" x14ac:dyDescent="0.15">
      <c r="B262155" t="s">
        <v>161</v>
      </c>
    </row>
    <row r="262156" spans="2:2" x14ac:dyDescent="0.15">
      <c r="B262156" t="s">
        <v>162</v>
      </c>
    </row>
    <row r="262157" spans="2:2" x14ac:dyDescent="0.15">
      <c r="B262157" t="s">
        <v>163</v>
      </c>
    </row>
    <row r="262158" spans="2:2" x14ac:dyDescent="0.15">
      <c r="B262158" t="s">
        <v>164</v>
      </c>
    </row>
    <row r="262159" spans="2:2" x14ac:dyDescent="0.15">
      <c r="B262159" t="s">
        <v>177</v>
      </c>
    </row>
    <row r="262160" spans="2:2" x14ac:dyDescent="0.15">
      <c r="B262160" t="s">
        <v>178</v>
      </c>
    </row>
    <row r="262161" spans="2:2" x14ac:dyDescent="0.15">
      <c r="B262161" t="s">
        <v>179</v>
      </c>
    </row>
    <row r="262162" spans="2:2" x14ac:dyDescent="0.15">
      <c r="B262162" t="s">
        <v>180</v>
      </c>
    </row>
    <row r="262163" spans="2:2" x14ac:dyDescent="0.15">
      <c r="B262163" t="s">
        <v>181</v>
      </c>
    </row>
    <row r="262164" spans="2:2" x14ac:dyDescent="0.15">
      <c r="B262164" t="s">
        <v>197</v>
      </c>
    </row>
    <row r="262165" spans="2:2" x14ac:dyDescent="0.15">
      <c r="B262165" t="s">
        <v>198</v>
      </c>
    </row>
    <row r="262166" spans="2:2" x14ac:dyDescent="0.15">
      <c r="B262166" t="s">
        <v>199</v>
      </c>
    </row>
    <row r="262167" spans="2:2" x14ac:dyDescent="0.15">
      <c r="B262167" t="s">
        <v>200</v>
      </c>
    </row>
    <row r="262168" spans="2:2" x14ac:dyDescent="0.15">
      <c r="B262168" t="s">
        <v>201</v>
      </c>
    </row>
    <row r="262169" spans="2:2" x14ac:dyDescent="0.15">
      <c r="B262169" t="s">
        <v>202</v>
      </c>
    </row>
    <row r="262170" spans="2:2" x14ac:dyDescent="0.15">
      <c r="B262170" t="s">
        <v>203</v>
      </c>
    </row>
    <row r="262171" spans="2:2" x14ac:dyDescent="0.15">
      <c r="B262171" t="s">
        <v>204</v>
      </c>
    </row>
    <row r="262172" spans="2:2" x14ac:dyDescent="0.15">
      <c r="B262172" t="s">
        <v>205</v>
      </c>
    </row>
    <row r="262173" spans="2:2" x14ac:dyDescent="0.15">
      <c r="B262173" t="s">
        <v>220</v>
      </c>
    </row>
    <row r="262174" spans="2:2" x14ac:dyDescent="0.15">
      <c r="B262174" t="s">
        <v>221</v>
      </c>
    </row>
    <row r="262175" spans="2:2" x14ac:dyDescent="0.15">
      <c r="B262175" t="s">
        <v>222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132</v>
      </c>
    </row>
    <row r="278534" spans="2:2" x14ac:dyDescent="0.15">
      <c r="B278534" t="s">
        <v>133</v>
      </c>
    </row>
    <row r="278535" spans="2:2" x14ac:dyDescent="0.15">
      <c r="B278535" t="s">
        <v>134</v>
      </c>
    </row>
    <row r="278536" spans="2:2" x14ac:dyDescent="0.15">
      <c r="B278536" t="s">
        <v>158</v>
      </c>
    </row>
    <row r="278537" spans="2:2" x14ac:dyDescent="0.15">
      <c r="B278537" t="s">
        <v>159</v>
      </c>
    </row>
    <row r="278538" spans="2:2" x14ac:dyDescent="0.15">
      <c r="B278538" t="s">
        <v>160</v>
      </c>
    </row>
    <row r="278539" spans="2:2" x14ac:dyDescent="0.15">
      <c r="B278539" t="s">
        <v>161</v>
      </c>
    </row>
    <row r="278540" spans="2:2" x14ac:dyDescent="0.15">
      <c r="B278540" t="s">
        <v>162</v>
      </c>
    </row>
    <row r="278541" spans="2:2" x14ac:dyDescent="0.15">
      <c r="B278541" t="s">
        <v>163</v>
      </c>
    </row>
    <row r="278542" spans="2:2" x14ac:dyDescent="0.15">
      <c r="B278542" t="s">
        <v>164</v>
      </c>
    </row>
    <row r="278543" spans="2:2" x14ac:dyDescent="0.15">
      <c r="B278543" t="s">
        <v>177</v>
      </c>
    </row>
    <row r="278544" spans="2:2" x14ac:dyDescent="0.15">
      <c r="B278544" t="s">
        <v>178</v>
      </c>
    </row>
    <row r="278545" spans="2:2" x14ac:dyDescent="0.15">
      <c r="B278545" t="s">
        <v>179</v>
      </c>
    </row>
    <row r="278546" spans="2:2" x14ac:dyDescent="0.15">
      <c r="B278546" t="s">
        <v>180</v>
      </c>
    </row>
    <row r="278547" spans="2:2" x14ac:dyDescent="0.15">
      <c r="B278547" t="s">
        <v>181</v>
      </c>
    </row>
    <row r="278548" spans="2:2" x14ac:dyDescent="0.15">
      <c r="B278548" t="s">
        <v>197</v>
      </c>
    </row>
    <row r="278549" spans="2:2" x14ac:dyDescent="0.15">
      <c r="B278549" t="s">
        <v>198</v>
      </c>
    </row>
    <row r="278550" spans="2:2" x14ac:dyDescent="0.15">
      <c r="B278550" t="s">
        <v>199</v>
      </c>
    </row>
    <row r="278551" spans="2:2" x14ac:dyDescent="0.15">
      <c r="B278551" t="s">
        <v>200</v>
      </c>
    </row>
    <row r="278552" spans="2:2" x14ac:dyDescent="0.15">
      <c r="B278552" t="s">
        <v>201</v>
      </c>
    </row>
    <row r="278553" spans="2:2" x14ac:dyDescent="0.15">
      <c r="B278553" t="s">
        <v>202</v>
      </c>
    </row>
    <row r="278554" spans="2:2" x14ac:dyDescent="0.15">
      <c r="B278554" t="s">
        <v>203</v>
      </c>
    </row>
    <row r="278555" spans="2:2" x14ac:dyDescent="0.15">
      <c r="B278555" t="s">
        <v>204</v>
      </c>
    </row>
    <row r="278556" spans="2:2" x14ac:dyDescent="0.15">
      <c r="B278556" t="s">
        <v>205</v>
      </c>
    </row>
    <row r="278557" spans="2:2" x14ac:dyDescent="0.15">
      <c r="B278557" t="s">
        <v>220</v>
      </c>
    </row>
    <row r="278558" spans="2:2" x14ac:dyDescent="0.15">
      <c r="B278558" t="s">
        <v>221</v>
      </c>
    </row>
    <row r="278559" spans="2:2" x14ac:dyDescent="0.15">
      <c r="B278559" t="s">
        <v>222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132</v>
      </c>
    </row>
    <row r="294918" spans="2:2" x14ac:dyDescent="0.15">
      <c r="B294918" t="s">
        <v>133</v>
      </c>
    </row>
    <row r="294919" spans="2:2" x14ac:dyDescent="0.15">
      <c r="B294919" t="s">
        <v>134</v>
      </c>
    </row>
    <row r="294920" spans="2:2" x14ac:dyDescent="0.15">
      <c r="B294920" t="s">
        <v>158</v>
      </c>
    </row>
    <row r="294921" spans="2:2" x14ac:dyDescent="0.15">
      <c r="B294921" t="s">
        <v>159</v>
      </c>
    </row>
    <row r="294922" spans="2:2" x14ac:dyDescent="0.15">
      <c r="B294922" t="s">
        <v>160</v>
      </c>
    </row>
    <row r="294923" spans="2:2" x14ac:dyDescent="0.15">
      <c r="B294923" t="s">
        <v>161</v>
      </c>
    </row>
    <row r="294924" spans="2:2" x14ac:dyDescent="0.15">
      <c r="B294924" t="s">
        <v>162</v>
      </c>
    </row>
    <row r="294925" spans="2:2" x14ac:dyDescent="0.15">
      <c r="B294925" t="s">
        <v>163</v>
      </c>
    </row>
    <row r="294926" spans="2:2" x14ac:dyDescent="0.15">
      <c r="B294926" t="s">
        <v>164</v>
      </c>
    </row>
    <row r="294927" spans="2:2" x14ac:dyDescent="0.15">
      <c r="B294927" t="s">
        <v>177</v>
      </c>
    </row>
    <row r="294928" spans="2:2" x14ac:dyDescent="0.15">
      <c r="B294928" t="s">
        <v>178</v>
      </c>
    </row>
    <row r="294929" spans="2:2" x14ac:dyDescent="0.15">
      <c r="B294929" t="s">
        <v>179</v>
      </c>
    </row>
    <row r="294930" spans="2:2" x14ac:dyDescent="0.15">
      <c r="B294930" t="s">
        <v>180</v>
      </c>
    </row>
    <row r="294931" spans="2:2" x14ac:dyDescent="0.15">
      <c r="B294931" t="s">
        <v>181</v>
      </c>
    </row>
    <row r="294932" spans="2:2" x14ac:dyDescent="0.15">
      <c r="B294932" t="s">
        <v>197</v>
      </c>
    </row>
    <row r="294933" spans="2:2" x14ac:dyDescent="0.15">
      <c r="B294933" t="s">
        <v>198</v>
      </c>
    </row>
    <row r="294934" spans="2:2" x14ac:dyDescent="0.15">
      <c r="B294934" t="s">
        <v>199</v>
      </c>
    </row>
    <row r="294935" spans="2:2" x14ac:dyDescent="0.15">
      <c r="B294935" t="s">
        <v>200</v>
      </c>
    </row>
    <row r="294936" spans="2:2" x14ac:dyDescent="0.15">
      <c r="B294936" t="s">
        <v>201</v>
      </c>
    </row>
    <row r="294937" spans="2:2" x14ac:dyDescent="0.15">
      <c r="B294937" t="s">
        <v>202</v>
      </c>
    </row>
    <row r="294938" spans="2:2" x14ac:dyDescent="0.15">
      <c r="B294938" t="s">
        <v>203</v>
      </c>
    </row>
    <row r="294939" spans="2:2" x14ac:dyDescent="0.15">
      <c r="B294939" t="s">
        <v>204</v>
      </c>
    </row>
    <row r="294940" spans="2:2" x14ac:dyDescent="0.15">
      <c r="B294940" t="s">
        <v>205</v>
      </c>
    </row>
    <row r="294941" spans="2:2" x14ac:dyDescent="0.15">
      <c r="B294941" t="s">
        <v>220</v>
      </c>
    </row>
    <row r="294942" spans="2:2" x14ac:dyDescent="0.15">
      <c r="B294942" t="s">
        <v>221</v>
      </c>
    </row>
    <row r="294943" spans="2:2" x14ac:dyDescent="0.15">
      <c r="B294943" t="s">
        <v>222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132</v>
      </c>
    </row>
    <row r="311302" spans="2:2" x14ac:dyDescent="0.15">
      <c r="B311302" t="s">
        <v>133</v>
      </c>
    </row>
    <row r="311303" spans="2:2" x14ac:dyDescent="0.15">
      <c r="B311303" t="s">
        <v>134</v>
      </c>
    </row>
    <row r="311304" spans="2:2" x14ac:dyDescent="0.15">
      <c r="B311304" t="s">
        <v>158</v>
      </c>
    </row>
    <row r="311305" spans="2:2" x14ac:dyDescent="0.15">
      <c r="B311305" t="s">
        <v>159</v>
      </c>
    </row>
    <row r="311306" spans="2:2" x14ac:dyDescent="0.15">
      <c r="B311306" t="s">
        <v>160</v>
      </c>
    </row>
    <row r="311307" spans="2:2" x14ac:dyDescent="0.15">
      <c r="B311307" t="s">
        <v>161</v>
      </c>
    </row>
    <row r="311308" spans="2:2" x14ac:dyDescent="0.15">
      <c r="B311308" t="s">
        <v>162</v>
      </c>
    </row>
    <row r="311309" spans="2:2" x14ac:dyDescent="0.15">
      <c r="B311309" t="s">
        <v>163</v>
      </c>
    </row>
    <row r="311310" spans="2:2" x14ac:dyDescent="0.15">
      <c r="B311310" t="s">
        <v>164</v>
      </c>
    </row>
    <row r="311311" spans="2:2" x14ac:dyDescent="0.15">
      <c r="B311311" t="s">
        <v>177</v>
      </c>
    </row>
    <row r="311312" spans="2:2" x14ac:dyDescent="0.15">
      <c r="B311312" t="s">
        <v>178</v>
      </c>
    </row>
    <row r="311313" spans="2:2" x14ac:dyDescent="0.15">
      <c r="B311313" t="s">
        <v>179</v>
      </c>
    </row>
    <row r="311314" spans="2:2" x14ac:dyDescent="0.15">
      <c r="B311314" t="s">
        <v>180</v>
      </c>
    </row>
    <row r="311315" spans="2:2" x14ac:dyDescent="0.15">
      <c r="B311315" t="s">
        <v>181</v>
      </c>
    </row>
    <row r="311316" spans="2:2" x14ac:dyDescent="0.15">
      <c r="B311316" t="s">
        <v>197</v>
      </c>
    </row>
    <row r="311317" spans="2:2" x14ac:dyDescent="0.15">
      <c r="B311317" t="s">
        <v>198</v>
      </c>
    </row>
    <row r="311318" spans="2:2" x14ac:dyDescent="0.15">
      <c r="B311318" t="s">
        <v>199</v>
      </c>
    </row>
    <row r="311319" spans="2:2" x14ac:dyDescent="0.15">
      <c r="B311319" t="s">
        <v>200</v>
      </c>
    </row>
    <row r="311320" spans="2:2" x14ac:dyDescent="0.15">
      <c r="B311320" t="s">
        <v>201</v>
      </c>
    </row>
    <row r="311321" spans="2:2" x14ac:dyDescent="0.15">
      <c r="B311321" t="s">
        <v>202</v>
      </c>
    </row>
    <row r="311322" spans="2:2" x14ac:dyDescent="0.15">
      <c r="B311322" t="s">
        <v>203</v>
      </c>
    </row>
    <row r="311323" spans="2:2" x14ac:dyDescent="0.15">
      <c r="B311323" t="s">
        <v>204</v>
      </c>
    </row>
    <row r="311324" spans="2:2" x14ac:dyDescent="0.15">
      <c r="B311324" t="s">
        <v>205</v>
      </c>
    </row>
    <row r="311325" spans="2:2" x14ac:dyDescent="0.15">
      <c r="B311325" t="s">
        <v>220</v>
      </c>
    </row>
    <row r="311326" spans="2:2" x14ac:dyDescent="0.15">
      <c r="B311326" t="s">
        <v>221</v>
      </c>
    </row>
    <row r="311327" spans="2:2" x14ac:dyDescent="0.15">
      <c r="B311327" t="s">
        <v>222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132</v>
      </c>
    </row>
    <row r="327686" spans="2:2" x14ac:dyDescent="0.15">
      <c r="B327686" t="s">
        <v>133</v>
      </c>
    </row>
    <row r="327687" spans="2:2" x14ac:dyDescent="0.15">
      <c r="B327687" t="s">
        <v>134</v>
      </c>
    </row>
    <row r="327688" spans="2:2" x14ac:dyDescent="0.15">
      <c r="B327688" t="s">
        <v>158</v>
      </c>
    </row>
    <row r="327689" spans="2:2" x14ac:dyDescent="0.15">
      <c r="B327689" t="s">
        <v>159</v>
      </c>
    </row>
    <row r="327690" spans="2:2" x14ac:dyDescent="0.15">
      <c r="B327690" t="s">
        <v>160</v>
      </c>
    </row>
    <row r="327691" spans="2:2" x14ac:dyDescent="0.15">
      <c r="B327691" t="s">
        <v>161</v>
      </c>
    </row>
    <row r="327692" spans="2:2" x14ac:dyDescent="0.15">
      <c r="B327692" t="s">
        <v>162</v>
      </c>
    </row>
    <row r="327693" spans="2:2" x14ac:dyDescent="0.15">
      <c r="B327693" t="s">
        <v>163</v>
      </c>
    </row>
    <row r="327694" spans="2:2" x14ac:dyDescent="0.15">
      <c r="B327694" t="s">
        <v>164</v>
      </c>
    </row>
    <row r="327695" spans="2:2" x14ac:dyDescent="0.15">
      <c r="B327695" t="s">
        <v>177</v>
      </c>
    </row>
    <row r="327696" spans="2:2" x14ac:dyDescent="0.15">
      <c r="B327696" t="s">
        <v>178</v>
      </c>
    </row>
    <row r="327697" spans="2:2" x14ac:dyDescent="0.15">
      <c r="B327697" t="s">
        <v>179</v>
      </c>
    </row>
    <row r="327698" spans="2:2" x14ac:dyDescent="0.15">
      <c r="B327698" t="s">
        <v>180</v>
      </c>
    </row>
    <row r="327699" spans="2:2" x14ac:dyDescent="0.15">
      <c r="B327699" t="s">
        <v>181</v>
      </c>
    </row>
    <row r="327700" spans="2:2" x14ac:dyDescent="0.15">
      <c r="B327700" t="s">
        <v>197</v>
      </c>
    </row>
    <row r="327701" spans="2:2" x14ac:dyDescent="0.15">
      <c r="B327701" t="s">
        <v>198</v>
      </c>
    </row>
    <row r="327702" spans="2:2" x14ac:dyDescent="0.15">
      <c r="B327702" t="s">
        <v>199</v>
      </c>
    </row>
    <row r="327703" spans="2:2" x14ac:dyDescent="0.15">
      <c r="B327703" t="s">
        <v>200</v>
      </c>
    </row>
    <row r="327704" spans="2:2" x14ac:dyDescent="0.15">
      <c r="B327704" t="s">
        <v>201</v>
      </c>
    </row>
    <row r="327705" spans="2:2" x14ac:dyDescent="0.15">
      <c r="B327705" t="s">
        <v>202</v>
      </c>
    </row>
    <row r="327706" spans="2:2" x14ac:dyDescent="0.15">
      <c r="B327706" t="s">
        <v>203</v>
      </c>
    </row>
    <row r="327707" spans="2:2" x14ac:dyDescent="0.15">
      <c r="B327707" t="s">
        <v>204</v>
      </c>
    </row>
    <row r="327708" spans="2:2" x14ac:dyDescent="0.15">
      <c r="B327708" t="s">
        <v>205</v>
      </c>
    </row>
    <row r="327709" spans="2:2" x14ac:dyDescent="0.15">
      <c r="B327709" t="s">
        <v>220</v>
      </c>
    </row>
    <row r="327710" spans="2:2" x14ac:dyDescent="0.15">
      <c r="B327710" t="s">
        <v>221</v>
      </c>
    </row>
    <row r="327711" spans="2:2" x14ac:dyDescent="0.15">
      <c r="B327711" t="s">
        <v>222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132</v>
      </c>
    </row>
    <row r="344070" spans="2:2" x14ac:dyDescent="0.15">
      <c r="B344070" t="s">
        <v>133</v>
      </c>
    </row>
    <row r="344071" spans="2:2" x14ac:dyDescent="0.15">
      <c r="B344071" t="s">
        <v>134</v>
      </c>
    </row>
    <row r="344072" spans="2:2" x14ac:dyDescent="0.15">
      <c r="B344072" t="s">
        <v>158</v>
      </c>
    </row>
    <row r="344073" spans="2:2" x14ac:dyDescent="0.15">
      <c r="B344073" t="s">
        <v>159</v>
      </c>
    </row>
    <row r="344074" spans="2:2" x14ac:dyDescent="0.15">
      <c r="B344074" t="s">
        <v>160</v>
      </c>
    </row>
    <row r="344075" spans="2:2" x14ac:dyDescent="0.15">
      <c r="B344075" t="s">
        <v>161</v>
      </c>
    </row>
    <row r="344076" spans="2:2" x14ac:dyDescent="0.15">
      <c r="B344076" t="s">
        <v>162</v>
      </c>
    </row>
    <row r="344077" spans="2:2" x14ac:dyDescent="0.15">
      <c r="B344077" t="s">
        <v>163</v>
      </c>
    </row>
    <row r="344078" spans="2:2" x14ac:dyDescent="0.15">
      <c r="B344078" t="s">
        <v>164</v>
      </c>
    </row>
    <row r="344079" spans="2:2" x14ac:dyDescent="0.15">
      <c r="B344079" t="s">
        <v>177</v>
      </c>
    </row>
    <row r="344080" spans="2:2" x14ac:dyDescent="0.15">
      <c r="B344080" t="s">
        <v>178</v>
      </c>
    </row>
    <row r="344081" spans="2:2" x14ac:dyDescent="0.15">
      <c r="B344081" t="s">
        <v>179</v>
      </c>
    </row>
    <row r="344082" spans="2:2" x14ac:dyDescent="0.15">
      <c r="B344082" t="s">
        <v>180</v>
      </c>
    </row>
    <row r="344083" spans="2:2" x14ac:dyDescent="0.15">
      <c r="B344083" t="s">
        <v>181</v>
      </c>
    </row>
    <row r="344084" spans="2:2" x14ac:dyDescent="0.15">
      <c r="B344084" t="s">
        <v>197</v>
      </c>
    </row>
    <row r="344085" spans="2:2" x14ac:dyDescent="0.15">
      <c r="B344085" t="s">
        <v>198</v>
      </c>
    </row>
    <row r="344086" spans="2:2" x14ac:dyDescent="0.15">
      <c r="B344086" t="s">
        <v>199</v>
      </c>
    </row>
    <row r="344087" spans="2:2" x14ac:dyDescent="0.15">
      <c r="B344087" t="s">
        <v>200</v>
      </c>
    </row>
    <row r="344088" spans="2:2" x14ac:dyDescent="0.15">
      <c r="B344088" t="s">
        <v>201</v>
      </c>
    </row>
    <row r="344089" spans="2:2" x14ac:dyDescent="0.15">
      <c r="B344089" t="s">
        <v>202</v>
      </c>
    </row>
    <row r="344090" spans="2:2" x14ac:dyDescent="0.15">
      <c r="B344090" t="s">
        <v>203</v>
      </c>
    </row>
    <row r="344091" spans="2:2" x14ac:dyDescent="0.15">
      <c r="B344091" t="s">
        <v>204</v>
      </c>
    </row>
    <row r="344092" spans="2:2" x14ac:dyDescent="0.15">
      <c r="B344092" t="s">
        <v>205</v>
      </c>
    </row>
    <row r="344093" spans="2:2" x14ac:dyDescent="0.15">
      <c r="B344093" t="s">
        <v>220</v>
      </c>
    </row>
    <row r="344094" spans="2:2" x14ac:dyDescent="0.15">
      <c r="B344094" t="s">
        <v>221</v>
      </c>
    </row>
    <row r="344095" spans="2:2" x14ac:dyDescent="0.15">
      <c r="B344095" t="s">
        <v>222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132</v>
      </c>
    </row>
    <row r="360454" spans="2:2" x14ac:dyDescent="0.15">
      <c r="B360454" t="s">
        <v>133</v>
      </c>
    </row>
    <row r="360455" spans="2:2" x14ac:dyDescent="0.15">
      <c r="B360455" t="s">
        <v>134</v>
      </c>
    </row>
    <row r="360456" spans="2:2" x14ac:dyDescent="0.15">
      <c r="B360456" t="s">
        <v>158</v>
      </c>
    </row>
    <row r="360457" spans="2:2" x14ac:dyDescent="0.15">
      <c r="B360457" t="s">
        <v>159</v>
      </c>
    </row>
    <row r="360458" spans="2:2" x14ac:dyDescent="0.15">
      <c r="B360458" t="s">
        <v>160</v>
      </c>
    </row>
    <row r="360459" spans="2:2" x14ac:dyDescent="0.15">
      <c r="B360459" t="s">
        <v>161</v>
      </c>
    </row>
    <row r="360460" spans="2:2" x14ac:dyDescent="0.15">
      <c r="B360460" t="s">
        <v>162</v>
      </c>
    </row>
    <row r="360461" spans="2:2" x14ac:dyDescent="0.15">
      <c r="B360461" t="s">
        <v>163</v>
      </c>
    </row>
    <row r="360462" spans="2:2" x14ac:dyDescent="0.15">
      <c r="B360462" t="s">
        <v>164</v>
      </c>
    </row>
    <row r="360463" spans="2:2" x14ac:dyDescent="0.15">
      <c r="B360463" t="s">
        <v>177</v>
      </c>
    </row>
    <row r="360464" spans="2:2" x14ac:dyDescent="0.15">
      <c r="B360464" t="s">
        <v>178</v>
      </c>
    </row>
    <row r="360465" spans="2:2" x14ac:dyDescent="0.15">
      <c r="B360465" t="s">
        <v>179</v>
      </c>
    </row>
    <row r="360466" spans="2:2" x14ac:dyDescent="0.15">
      <c r="B360466" t="s">
        <v>180</v>
      </c>
    </row>
    <row r="360467" spans="2:2" x14ac:dyDescent="0.15">
      <c r="B360467" t="s">
        <v>181</v>
      </c>
    </row>
    <row r="360468" spans="2:2" x14ac:dyDescent="0.15">
      <c r="B360468" t="s">
        <v>197</v>
      </c>
    </row>
    <row r="360469" spans="2:2" x14ac:dyDescent="0.15">
      <c r="B360469" t="s">
        <v>198</v>
      </c>
    </row>
    <row r="360470" spans="2:2" x14ac:dyDescent="0.15">
      <c r="B360470" t="s">
        <v>199</v>
      </c>
    </row>
    <row r="360471" spans="2:2" x14ac:dyDescent="0.15">
      <c r="B360471" t="s">
        <v>200</v>
      </c>
    </row>
    <row r="360472" spans="2:2" x14ac:dyDescent="0.15">
      <c r="B360472" t="s">
        <v>201</v>
      </c>
    </row>
    <row r="360473" spans="2:2" x14ac:dyDescent="0.15">
      <c r="B360473" t="s">
        <v>202</v>
      </c>
    </row>
    <row r="360474" spans="2:2" x14ac:dyDescent="0.15">
      <c r="B360474" t="s">
        <v>203</v>
      </c>
    </row>
    <row r="360475" spans="2:2" x14ac:dyDescent="0.15">
      <c r="B360475" t="s">
        <v>204</v>
      </c>
    </row>
    <row r="360476" spans="2:2" x14ac:dyDescent="0.15">
      <c r="B360476" t="s">
        <v>205</v>
      </c>
    </row>
    <row r="360477" spans="2:2" x14ac:dyDescent="0.15">
      <c r="B360477" t="s">
        <v>220</v>
      </c>
    </row>
    <row r="360478" spans="2:2" x14ac:dyDescent="0.15">
      <c r="B360478" t="s">
        <v>221</v>
      </c>
    </row>
    <row r="360479" spans="2:2" x14ac:dyDescent="0.15">
      <c r="B360479" t="s">
        <v>222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132</v>
      </c>
    </row>
    <row r="376838" spans="2:2" x14ac:dyDescent="0.15">
      <c r="B376838" t="s">
        <v>133</v>
      </c>
    </row>
    <row r="376839" spans="2:2" x14ac:dyDescent="0.15">
      <c r="B376839" t="s">
        <v>134</v>
      </c>
    </row>
    <row r="376840" spans="2:2" x14ac:dyDescent="0.15">
      <c r="B376840" t="s">
        <v>158</v>
      </c>
    </row>
    <row r="376841" spans="2:2" x14ac:dyDescent="0.15">
      <c r="B376841" t="s">
        <v>159</v>
      </c>
    </row>
    <row r="376842" spans="2:2" x14ac:dyDescent="0.15">
      <c r="B376842" t="s">
        <v>160</v>
      </c>
    </row>
    <row r="376843" spans="2:2" x14ac:dyDescent="0.15">
      <c r="B376843" t="s">
        <v>161</v>
      </c>
    </row>
    <row r="376844" spans="2:2" x14ac:dyDescent="0.15">
      <c r="B376844" t="s">
        <v>162</v>
      </c>
    </row>
    <row r="376845" spans="2:2" x14ac:dyDescent="0.15">
      <c r="B376845" t="s">
        <v>163</v>
      </c>
    </row>
    <row r="376846" spans="2:2" x14ac:dyDescent="0.15">
      <c r="B376846" t="s">
        <v>164</v>
      </c>
    </row>
    <row r="376847" spans="2:2" x14ac:dyDescent="0.15">
      <c r="B376847" t="s">
        <v>177</v>
      </c>
    </row>
    <row r="376848" spans="2:2" x14ac:dyDescent="0.15">
      <c r="B376848" t="s">
        <v>178</v>
      </c>
    </row>
    <row r="376849" spans="2:2" x14ac:dyDescent="0.15">
      <c r="B376849" t="s">
        <v>179</v>
      </c>
    </row>
    <row r="376850" spans="2:2" x14ac:dyDescent="0.15">
      <c r="B376850" t="s">
        <v>180</v>
      </c>
    </row>
    <row r="376851" spans="2:2" x14ac:dyDescent="0.15">
      <c r="B376851" t="s">
        <v>181</v>
      </c>
    </row>
    <row r="376852" spans="2:2" x14ac:dyDescent="0.15">
      <c r="B376852" t="s">
        <v>197</v>
      </c>
    </row>
    <row r="376853" spans="2:2" x14ac:dyDescent="0.15">
      <c r="B376853" t="s">
        <v>198</v>
      </c>
    </row>
    <row r="376854" spans="2:2" x14ac:dyDescent="0.15">
      <c r="B376854" t="s">
        <v>199</v>
      </c>
    </row>
    <row r="376855" spans="2:2" x14ac:dyDescent="0.15">
      <c r="B376855" t="s">
        <v>200</v>
      </c>
    </row>
    <row r="376856" spans="2:2" x14ac:dyDescent="0.15">
      <c r="B376856" t="s">
        <v>201</v>
      </c>
    </row>
    <row r="376857" spans="2:2" x14ac:dyDescent="0.15">
      <c r="B376857" t="s">
        <v>202</v>
      </c>
    </row>
    <row r="376858" spans="2:2" x14ac:dyDescent="0.15">
      <c r="B376858" t="s">
        <v>203</v>
      </c>
    </row>
    <row r="376859" spans="2:2" x14ac:dyDescent="0.15">
      <c r="B376859" t="s">
        <v>204</v>
      </c>
    </row>
    <row r="376860" spans="2:2" x14ac:dyDescent="0.15">
      <c r="B376860" t="s">
        <v>205</v>
      </c>
    </row>
    <row r="376861" spans="2:2" x14ac:dyDescent="0.15">
      <c r="B376861" t="s">
        <v>220</v>
      </c>
    </row>
    <row r="376862" spans="2:2" x14ac:dyDescent="0.15">
      <c r="B376862" t="s">
        <v>221</v>
      </c>
    </row>
    <row r="376863" spans="2:2" x14ac:dyDescent="0.15">
      <c r="B376863" t="s">
        <v>222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132</v>
      </c>
    </row>
    <row r="393222" spans="2:2" x14ac:dyDescent="0.15">
      <c r="B393222" t="s">
        <v>133</v>
      </c>
    </row>
    <row r="393223" spans="2:2" x14ac:dyDescent="0.15">
      <c r="B393223" t="s">
        <v>134</v>
      </c>
    </row>
    <row r="393224" spans="2:2" x14ac:dyDescent="0.15">
      <c r="B393224" t="s">
        <v>158</v>
      </c>
    </row>
    <row r="393225" spans="2:2" x14ac:dyDescent="0.15">
      <c r="B393225" t="s">
        <v>159</v>
      </c>
    </row>
    <row r="393226" spans="2:2" x14ac:dyDescent="0.15">
      <c r="B393226" t="s">
        <v>160</v>
      </c>
    </row>
    <row r="393227" spans="2:2" x14ac:dyDescent="0.15">
      <c r="B393227" t="s">
        <v>161</v>
      </c>
    </row>
    <row r="393228" spans="2:2" x14ac:dyDescent="0.15">
      <c r="B393228" t="s">
        <v>162</v>
      </c>
    </row>
    <row r="393229" spans="2:2" x14ac:dyDescent="0.15">
      <c r="B393229" t="s">
        <v>163</v>
      </c>
    </row>
    <row r="393230" spans="2:2" x14ac:dyDescent="0.15">
      <c r="B393230" t="s">
        <v>164</v>
      </c>
    </row>
    <row r="393231" spans="2:2" x14ac:dyDescent="0.15">
      <c r="B393231" t="s">
        <v>177</v>
      </c>
    </row>
    <row r="393232" spans="2:2" x14ac:dyDescent="0.15">
      <c r="B393232" t="s">
        <v>178</v>
      </c>
    </row>
    <row r="393233" spans="2:2" x14ac:dyDescent="0.15">
      <c r="B393233" t="s">
        <v>179</v>
      </c>
    </row>
    <row r="393234" spans="2:2" x14ac:dyDescent="0.15">
      <c r="B393234" t="s">
        <v>180</v>
      </c>
    </row>
    <row r="393235" spans="2:2" x14ac:dyDescent="0.15">
      <c r="B393235" t="s">
        <v>181</v>
      </c>
    </row>
    <row r="393236" spans="2:2" x14ac:dyDescent="0.15">
      <c r="B393236" t="s">
        <v>197</v>
      </c>
    </row>
    <row r="393237" spans="2:2" x14ac:dyDescent="0.15">
      <c r="B393237" t="s">
        <v>198</v>
      </c>
    </row>
    <row r="393238" spans="2:2" x14ac:dyDescent="0.15">
      <c r="B393238" t="s">
        <v>199</v>
      </c>
    </row>
    <row r="393239" spans="2:2" x14ac:dyDescent="0.15">
      <c r="B393239" t="s">
        <v>200</v>
      </c>
    </row>
    <row r="393240" spans="2:2" x14ac:dyDescent="0.15">
      <c r="B393240" t="s">
        <v>201</v>
      </c>
    </row>
    <row r="393241" spans="2:2" x14ac:dyDescent="0.15">
      <c r="B393241" t="s">
        <v>202</v>
      </c>
    </row>
    <row r="393242" spans="2:2" x14ac:dyDescent="0.15">
      <c r="B393242" t="s">
        <v>203</v>
      </c>
    </row>
    <row r="393243" spans="2:2" x14ac:dyDescent="0.15">
      <c r="B393243" t="s">
        <v>204</v>
      </c>
    </row>
    <row r="393244" spans="2:2" x14ac:dyDescent="0.15">
      <c r="B393244" t="s">
        <v>205</v>
      </c>
    </row>
    <row r="393245" spans="2:2" x14ac:dyDescent="0.15">
      <c r="B393245" t="s">
        <v>220</v>
      </c>
    </row>
    <row r="393246" spans="2:2" x14ac:dyDescent="0.15">
      <c r="B393246" t="s">
        <v>221</v>
      </c>
    </row>
    <row r="393247" spans="2:2" x14ac:dyDescent="0.15">
      <c r="B393247" t="s">
        <v>222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132</v>
      </c>
    </row>
    <row r="409606" spans="2:2" x14ac:dyDescent="0.15">
      <c r="B409606" t="s">
        <v>133</v>
      </c>
    </row>
    <row r="409607" spans="2:2" x14ac:dyDescent="0.15">
      <c r="B409607" t="s">
        <v>134</v>
      </c>
    </row>
    <row r="409608" spans="2:2" x14ac:dyDescent="0.15">
      <c r="B409608" t="s">
        <v>158</v>
      </c>
    </row>
    <row r="409609" spans="2:2" x14ac:dyDescent="0.15">
      <c r="B409609" t="s">
        <v>159</v>
      </c>
    </row>
    <row r="409610" spans="2:2" x14ac:dyDescent="0.15">
      <c r="B409610" t="s">
        <v>160</v>
      </c>
    </row>
    <row r="409611" spans="2:2" x14ac:dyDescent="0.15">
      <c r="B409611" t="s">
        <v>161</v>
      </c>
    </row>
    <row r="409612" spans="2:2" x14ac:dyDescent="0.15">
      <c r="B409612" t="s">
        <v>162</v>
      </c>
    </row>
    <row r="409613" spans="2:2" x14ac:dyDescent="0.15">
      <c r="B409613" t="s">
        <v>163</v>
      </c>
    </row>
    <row r="409614" spans="2:2" x14ac:dyDescent="0.15">
      <c r="B409614" t="s">
        <v>164</v>
      </c>
    </row>
    <row r="409615" spans="2:2" x14ac:dyDescent="0.15">
      <c r="B409615" t="s">
        <v>177</v>
      </c>
    </row>
    <row r="409616" spans="2:2" x14ac:dyDescent="0.15">
      <c r="B409616" t="s">
        <v>178</v>
      </c>
    </row>
    <row r="409617" spans="2:2" x14ac:dyDescent="0.15">
      <c r="B409617" t="s">
        <v>179</v>
      </c>
    </row>
    <row r="409618" spans="2:2" x14ac:dyDescent="0.15">
      <c r="B409618" t="s">
        <v>180</v>
      </c>
    </row>
    <row r="409619" spans="2:2" x14ac:dyDescent="0.15">
      <c r="B409619" t="s">
        <v>181</v>
      </c>
    </row>
    <row r="409620" spans="2:2" x14ac:dyDescent="0.15">
      <c r="B409620" t="s">
        <v>197</v>
      </c>
    </row>
    <row r="409621" spans="2:2" x14ac:dyDescent="0.15">
      <c r="B409621" t="s">
        <v>198</v>
      </c>
    </row>
    <row r="409622" spans="2:2" x14ac:dyDescent="0.15">
      <c r="B409622" t="s">
        <v>199</v>
      </c>
    </row>
    <row r="409623" spans="2:2" x14ac:dyDescent="0.15">
      <c r="B409623" t="s">
        <v>200</v>
      </c>
    </row>
    <row r="409624" spans="2:2" x14ac:dyDescent="0.15">
      <c r="B409624" t="s">
        <v>201</v>
      </c>
    </row>
    <row r="409625" spans="2:2" x14ac:dyDescent="0.15">
      <c r="B409625" t="s">
        <v>202</v>
      </c>
    </row>
    <row r="409626" spans="2:2" x14ac:dyDescent="0.15">
      <c r="B409626" t="s">
        <v>203</v>
      </c>
    </row>
    <row r="409627" spans="2:2" x14ac:dyDescent="0.15">
      <c r="B409627" t="s">
        <v>204</v>
      </c>
    </row>
    <row r="409628" spans="2:2" x14ac:dyDescent="0.15">
      <c r="B409628" t="s">
        <v>205</v>
      </c>
    </row>
    <row r="409629" spans="2:2" x14ac:dyDescent="0.15">
      <c r="B409629" t="s">
        <v>220</v>
      </c>
    </row>
    <row r="409630" spans="2:2" x14ac:dyDescent="0.15">
      <c r="B409630" t="s">
        <v>221</v>
      </c>
    </row>
    <row r="409631" spans="2:2" x14ac:dyDescent="0.15">
      <c r="B409631" t="s">
        <v>222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132</v>
      </c>
    </row>
    <row r="425990" spans="2:2" x14ac:dyDescent="0.15">
      <c r="B425990" t="s">
        <v>133</v>
      </c>
    </row>
    <row r="425991" spans="2:2" x14ac:dyDescent="0.15">
      <c r="B425991" t="s">
        <v>134</v>
      </c>
    </row>
    <row r="425992" spans="2:2" x14ac:dyDescent="0.15">
      <c r="B425992" t="s">
        <v>158</v>
      </c>
    </row>
    <row r="425993" spans="2:2" x14ac:dyDescent="0.15">
      <c r="B425993" t="s">
        <v>159</v>
      </c>
    </row>
    <row r="425994" spans="2:2" x14ac:dyDescent="0.15">
      <c r="B425994" t="s">
        <v>160</v>
      </c>
    </row>
    <row r="425995" spans="2:2" x14ac:dyDescent="0.15">
      <c r="B425995" t="s">
        <v>161</v>
      </c>
    </row>
    <row r="425996" spans="2:2" x14ac:dyDescent="0.15">
      <c r="B425996" t="s">
        <v>162</v>
      </c>
    </row>
    <row r="425997" spans="2:2" x14ac:dyDescent="0.15">
      <c r="B425997" t="s">
        <v>163</v>
      </c>
    </row>
    <row r="425998" spans="2:2" x14ac:dyDescent="0.15">
      <c r="B425998" t="s">
        <v>164</v>
      </c>
    </row>
    <row r="425999" spans="2:2" x14ac:dyDescent="0.15">
      <c r="B425999" t="s">
        <v>177</v>
      </c>
    </row>
    <row r="426000" spans="2:2" x14ac:dyDescent="0.15">
      <c r="B426000" t="s">
        <v>178</v>
      </c>
    </row>
    <row r="426001" spans="2:2" x14ac:dyDescent="0.15">
      <c r="B426001" t="s">
        <v>179</v>
      </c>
    </row>
    <row r="426002" spans="2:2" x14ac:dyDescent="0.15">
      <c r="B426002" t="s">
        <v>180</v>
      </c>
    </row>
    <row r="426003" spans="2:2" x14ac:dyDescent="0.15">
      <c r="B426003" t="s">
        <v>181</v>
      </c>
    </row>
    <row r="426004" spans="2:2" x14ac:dyDescent="0.15">
      <c r="B426004" t="s">
        <v>197</v>
      </c>
    </row>
    <row r="426005" spans="2:2" x14ac:dyDescent="0.15">
      <c r="B426005" t="s">
        <v>198</v>
      </c>
    </row>
    <row r="426006" spans="2:2" x14ac:dyDescent="0.15">
      <c r="B426006" t="s">
        <v>199</v>
      </c>
    </row>
    <row r="426007" spans="2:2" x14ac:dyDescent="0.15">
      <c r="B426007" t="s">
        <v>200</v>
      </c>
    </row>
    <row r="426008" spans="2:2" x14ac:dyDescent="0.15">
      <c r="B426008" t="s">
        <v>201</v>
      </c>
    </row>
    <row r="426009" spans="2:2" x14ac:dyDescent="0.15">
      <c r="B426009" t="s">
        <v>202</v>
      </c>
    </row>
    <row r="426010" spans="2:2" x14ac:dyDescent="0.15">
      <c r="B426010" t="s">
        <v>203</v>
      </c>
    </row>
    <row r="426011" spans="2:2" x14ac:dyDescent="0.15">
      <c r="B426011" t="s">
        <v>204</v>
      </c>
    </row>
    <row r="426012" spans="2:2" x14ac:dyDescent="0.15">
      <c r="B426012" t="s">
        <v>205</v>
      </c>
    </row>
    <row r="426013" spans="2:2" x14ac:dyDescent="0.15">
      <c r="B426013" t="s">
        <v>220</v>
      </c>
    </row>
    <row r="426014" spans="2:2" x14ac:dyDescent="0.15">
      <c r="B426014" t="s">
        <v>221</v>
      </c>
    </row>
    <row r="426015" spans="2:2" x14ac:dyDescent="0.15">
      <c r="B426015" t="s">
        <v>222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132</v>
      </c>
    </row>
    <row r="442374" spans="2:2" x14ac:dyDescent="0.15">
      <c r="B442374" t="s">
        <v>133</v>
      </c>
    </row>
    <row r="442375" spans="2:2" x14ac:dyDescent="0.15">
      <c r="B442375" t="s">
        <v>134</v>
      </c>
    </row>
    <row r="442376" spans="2:2" x14ac:dyDescent="0.15">
      <c r="B442376" t="s">
        <v>158</v>
      </c>
    </row>
    <row r="442377" spans="2:2" x14ac:dyDescent="0.15">
      <c r="B442377" t="s">
        <v>159</v>
      </c>
    </row>
    <row r="442378" spans="2:2" x14ac:dyDescent="0.15">
      <c r="B442378" t="s">
        <v>160</v>
      </c>
    </row>
    <row r="442379" spans="2:2" x14ac:dyDescent="0.15">
      <c r="B442379" t="s">
        <v>161</v>
      </c>
    </row>
    <row r="442380" spans="2:2" x14ac:dyDescent="0.15">
      <c r="B442380" t="s">
        <v>162</v>
      </c>
    </row>
    <row r="442381" spans="2:2" x14ac:dyDescent="0.15">
      <c r="B442381" t="s">
        <v>163</v>
      </c>
    </row>
    <row r="442382" spans="2:2" x14ac:dyDescent="0.15">
      <c r="B442382" t="s">
        <v>164</v>
      </c>
    </row>
    <row r="442383" spans="2:2" x14ac:dyDescent="0.15">
      <c r="B442383" t="s">
        <v>177</v>
      </c>
    </row>
    <row r="442384" spans="2:2" x14ac:dyDescent="0.15">
      <c r="B442384" t="s">
        <v>178</v>
      </c>
    </row>
    <row r="442385" spans="2:2" x14ac:dyDescent="0.15">
      <c r="B442385" t="s">
        <v>179</v>
      </c>
    </row>
    <row r="442386" spans="2:2" x14ac:dyDescent="0.15">
      <c r="B442386" t="s">
        <v>180</v>
      </c>
    </row>
    <row r="442387" spans="2:2" x14ac:dyDescent="0.15">
      <c r="B442387" t="s">
        <v>181</v>
      </c>
    </row>
    <row r="442388" spans="2:2" x14ac:dyDescent="0.15">
      <c r="B442388" t="s">
        <v>197</v>
      </c>
    </row>
    <row r="442389" spans="2:2" x14ac:dyDescent="0.15">
      <c r="B442389" t="s">
        <v>198</v>
      </c>
    </row>
    <row r="442390" spans="2:2" x14ac:dyDescent="0.15">
      <c r="B442390" t="s">
        <v>199</v>
      </c>
    </row>
    <row r="442391" spans="2:2" x14ac:dyDescent="0.15">
      <c r="B442391" t="s">
        <v>200</v>
      </c>
    </row>
    <row r="442392" spans="2:2" x14ac:dyDescent="0.15">
      <c r="B442392" t="s">
        <v>201</v>
      </c>
    </row>
    <row r="442393" spans="2:2" x14ac:dyDescent="0.15">
      <c r="B442393" t="s">
        <v>202</v>
      </c>
    </row>
    <row r="442394" spans="2:2" x14ac:dyDescent="0.15">
      <c r="B442394" t="s">
        <v>203</v>
      </c>
    </row>
    <row r="442395" spans="2:2" x14ac:dyDescent="0.15">
      <c r="B442395" t="s">
        <v>204</v>
      </c>
    </row>
    <row r="442396" spans="2:2" x14ac:dyDescent="0.15">
      <c r="B442396" t="s">
        <v>205</v>
      </c>
    </row>
    <row r="442397" spans="2:2" x14ac:dyDescent="0.15">
      <c r="B442397" t="s">
        <v>220</v>
      </c>
    </row>
    <row r="442398" spans="2:2" x14ac:dyDescent="0.15">
      <c r="B442398" t="s">
        <v>221</v>
      </c>
    </row>
    <row r="442399" spans="2:2" x14ac:dyDescent="0.15">
      <c r="B442399" t="s">
        <v>222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132</v>
      </c>
    </row>
    <row r="458758" spans="2:2" x14ac:dyDescent="0.15">
      <c r="B458758" t="s">
        <v>133</v>
      </c>
    </row>
    <row r="458759" spans="2:2" x14ac:dyDescent="0.15">
      <c r="B458759" t="s">
        <v>134</v>
      </c>
    </row>
    <row r="458760" spans="2:2" x14ac:dyDescent="0.15">
      <c r="B458760" t="s">
        <v>158</v>
      </c>
    </row>
    <row r="458761" spans="2:2" x14ac:dyDescent="0.15">
      <c r="B458761" t="s">
        <v>159</v>
      </c>
    </row>
    <row r="458762" spans="2:2" x14ac:dyDescent="0.15">
      <c r="B458762" t="s">
        <v>160</v>
      </c>
    </row>
    <row r="458763" spans="2:2" x14ac:dyDescent="0.15">
      <c r="B458763" t="s">
        <v>161</v>
      </c>
    </row>
    <row r="458764" spans="2:2" x14ac:dyDescent="0.15">
      <c r="B458764" t="s">
        <v>162</v>
      </c>
    </row>
    <row r="458765" spans="2:2" x14ac:dyDescent="0.15">
      <c r="B458765" t="s">
        <v>163</v>
      </c>
    </row>
    <row r="458766" spans="2:2" x14ac:dyDescent="0.15">
      <c r="B458766" t="s">
        <v>164</v>
      </c>
    </row>
    <row r="458767" spans="2:2" x14ac:dyDescent="0.15">
      <c r="B458767" t="s">
        <v>177</v>
      </c>
    </row>
    <row r="458768" spans="2:2" x14ac:dyDescent="0.15">
      <c r="B458768" t="s">
        <v>178</v>
      </c>
    </row>
    <row r="458769" spans="2:2" x14ac:dyDescent="0.15">
      <c r="B458769" t="s">
        <v>179</v>
      </c>
    </row>
    <row r="458770" spans="2:2" x14ac:dyDescent="0.15">
      <c r="B458770" t="s">
        <v>180</v>
      </c>
    </row>
    <row r="458771" spans="2:2" x14ac:dyDescent="0.15">
      <c r="B458771" t="s">
        <v>181</v>
      </c>
    </row>
    <row r="458772" spans="2:2" x14ac:dyDescent="0.15">
      <c r="B458772" t="s">
        <v>197</v>
      </c>
    </row>
    <row r="458773" spans="2:2" x14ac:dyDescent="0.15">
      <c r="B458773" t="s">
        <v>198</v>
      </c>
    </row>
    <row r="458774" spans="2:2" x14ac:dyDescent="0.15">
      <c r="B458774" t="s">
        <v>199</v>
      </c>
    </row>
    <row r="458775" spans="2:2" x14ac:dyDescent="0.15">
      <c r="B458775" t="s">
        <v>200</v>
      </c>
    </row>
    <row r="458776" spans="2:2" x14ac:dyDescent="0.15">
      <c r="B458776" t="s">
        <v>201</v>
      </c>
    </row>
    <row r="458777" spans="2:2" x14ac:dyDescent="0.15">
      <c r="B458777" t="s">
        <v>202</v>
      </c>
    </row>
    <row r="458778" spans="2:2" x14ac:dyDescent="0.15">
      <c r="B458778" t="s">
        <v>203</v>
      </c>
    </row>
    <row r="458779" spans="2:2" x14ac:dyDescent="0.15">
      <c r="B458779" t="s">
        <v>204</v>
      </c>
    </row>
    <row r="458780" spans="2:2" x14ac:dyDescent="0.15">
      <c r="B458780" t="s">
        <v>205</v>
      </c>
    </row>
    <row r="458781" spans="2:2" x14ac:dyDescent="0.15">
      <c r="B458781" t="s">
        <v>220</v>
      </c>
    </row>
    <row r="458782" spans="2:2" x14ac:dyDescent="0.15">
      <c r="B458782" t="s">
        <v>221</v>
      </c>
    </row>
    <row r="458783" spans="2:2" x14ac:dyDescent="0.15">
      <c r="B458783" t="s">
        <v>222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132</v>
      </c>
    </row>
    <row r="475142" spans="2:2" x14ac:dyDescent="0.15">
      <c r="B475142" t="s">
        <v>133</v>
      </c>
    </row>
    <row r="475143" spans="2:2" x14ac:dyDescent="0.15">
      <c r="B475143" t="s">
        <v>134</v>
      </c>
    </row>
    <row r="475144" spans="2:2" x14ac:dyDescent="0.15">
      <c r="B475144" t="s">
        <v>158</v>
      </c>
    </row>
    <row r="475145" spans="2:2" x14ac:dyDescent="0.15">
      <c r="B475145" t="s">
        <v>159</v>
      </c>
    </row>
    <row r="475146" spans="2:2" x14ac:dyDescent="0.15">
      <c r="B475146" t="s">
        <v>160</v>
      </c>
    </row>
    <row r="475147" spans="2:2" x14ac:dyDescent="0.15">
      <c r="B475147" t="s">
        <v>161</v>
      </c>
    </row>
    <row r="475148" spans="2:2" x14ac:dyDescent="0.15">
      <c r="B475148" t="s">
        <v>162</v>
      </c>
    </row>
    <row r="475149" spans="2:2" x14ac:dyDescent="0.15">
      <c r="B475149" t="s">
        <v>163</v>
      </c>
    </row>
    <row r="475150" spans="2:2" x14ac:dyDescent="0.15">
      <c r="B475150" t="s">
        <v>164</v>
      </c>
    </row>
    <row r="475151" spans="2:2" x14ac:dyDescent="0.15">
      <c r="B475151" t="s">
        <v>177</v>
      </c>
    </row>
    <row r="475152" spans="2:2" x14ac:dyDescent="0.15">
      <c r="B475152" t="s">
        <v>178</v>
      </c>
    </row>
    <row r="475153" spans="2:2" x14ac:dyDescent="0.15">
      <c r="B475153" t="s">
        <v>179</v>
      </c>
    </row>
    <row r="475154" spans="2:2" x14ac:dyDescent="0.15">
      <c r="B475154" t="s">
        <v>180</v>
      </c>
    </row>
    <row r="475155" spans="2:2" x14ac:dyDescent="0.15">
      <c r="B475155" t="s">
        <v>181</v>
      </c>
    </row>
    <row r="475156" spans="2:2" x14ac:dyDescent="0.15">
      <c r="B475156" t="s">
        <v>197</v>
      </c>
    </row>
    <row r="475157" spans="2:2" x14ac:dyDescent="0.15">
      <c r="B475157" t="s">
        <v>198</v>
      </c>
    </row>
    <row r="475158" spans="2:2" x14ac:dyDescent="0.15">
      <c r="B475158" t="s">
        <v>199</v>
      </c>
    </row>
    <row r="475159" spans="2:2" x14ac:dyDescent="0.15">
      <c r="B475159" t="s">
        <v>200</v>
      </c>
    </row>
    <row r="475160" spans="2:2" x14ac:dyDescent="0.15">
      <c r="B475160" t="s">
        <v>201</v>
      </c>
    </row>
    <row r="475161" spans="2:2" x14ac:dyDescent="0.15">
      <c r="B475161" t="s">
        <v>202</v>
      </c>
    </row>
    <row r="475162" spans="2:2" x14ac:dyDescent="0.15">
      <c r="B475162" t="s">
        <v>203</v>
      </c>
    </row>
    <row r="475163" spans="2:2" x14ac:dyDescent="0.15">
      <c r="B475163" t="s">
        <v>204</v>
      </c>
    </row>
    <row r="475164" spans="2:2" x14ac:dyDescent="0.15">
      <c r="B475164" t="s">
        <v>205</v>
      </c>
    </row>
    <row r="475165" spans="2:2" x14ac:dyDescent="0.15">
      <c r="B475165" t="s">
        <v>220</v>
      </c>
    </row>
    <row r="475166" spans="2:2" x14ac:dyDescent="0.15">
      <c r="B475166" t="s">
        <v>221</v>
      </c>
    </row>
    <row r="475167" spans="2:2" x14ac:dyDescent="0.15">
      <c r="B475167" t="s">
        <v>222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132</v>
      </c>
    </row>
    <row r="491526" spans="2:2" x14ac:dyDescent="0.15">
      <c r="B491526" t="s">
        <v>133</v>
      </c>
    </row>
    <row r="491527" spans="2:2" x14ac:dyDescent="0.15">
      <c r="B491527" t="s">
        <v>134</v>
      </c>
    </row>
    <row r="491528" spans="2:2" x14ac:dyDescent="0.15">
      <c r="B491528" t="s">
        <v>158</v>
      </c>
    </row>
    <row r="491529" spans="2:2" x14ac:dyDescent="0.15">
      <c r="B491529" t="s">
        <v>159</v>
      </c>
    </row>
    <row r="491530" spans="2:2" x14ac:dyDescent="0.15">
      <c r="B491530" t="s">
        <v>160</v>
      </c>
    </row>
    <row r="491531" spans="2:2" x14ac:dyDescent="0.15">
      <c r="B491531" t="s">
        <v>161</v>
      </c>
    </row>
    <row r="491532" spans="2:2" x14ac:dyDescent="0.15">
      <c r="B491532" t="s">
        <v>162</v>
      </c>
    </row>
    <row r="491533" spans="2:2" x14ac:dyDescent="0.15">
      <c r="B491533" t="s">
        <v>163</v>
      </c>
    </row>
    <row r="491534" spans="2:2" x14ac:dyDescent="0.15">
      <c r="B491534" t="s">
        <v>164</v>
      </c>
    </row>
    <row r="491535" spans="2:2" x14ac:dyDescent="0.15">
      <c r="B491535" t="s">
        <v>177</v>
      </c>
    </row>
    <row r="491536" spans="2:2" x14ac:dyDescent="0.15">
      <c r="B491536" t="s">
        <v>178</v>
      </c>
    </row>
    <row r="491537" spans="2:2" x14ac:dyDescent="0.15">
      <c r="B491537" t="s">
        <v>179</v>
      </c>
    </row>
    <row r="491538" spans="2:2" x14ac:dyDescent="0.15">
      <c r="B491538" t="s">
        <v>180</v>
      </c>
    </row>
    <row r="491539" spans="2:2" x14ac:dyDescent="0.15">
      <c r="B491539" t="s">
        <v>181</v>
      </c>
    </row>
    <row r="491540" spans="2:2" x14ac:dyDescent="0.15">
      <c r="B491540" t="s">
        <v>197</v>
      </c>
    </row>
    <row r="491541" spans="2:2" x14ac:dyDescent="0.15">
      <c r="B491541" t="s">
        <v>198</v>
      </c>
    </row>
    <row r="491542" spans="2:2" x14ac:dyDescent="0.15">
      <c r="B491542" t="s">
        <v>199</v>
      </c>
    </row>
    <row r="491543" spans="2:2" x14ac:dyDescent="0.15">
      <c r="B491543" t="s">
        <v>200</v>
      </c>
    </row>
    <row r="491544" spans="2:2" x14ac:dyDescent="0.15">
      <c r="B491544" t="s">
        <v>201</v>
      </c>
    </row>
    <row r="491545" spans="2:2" x14ac:dyDescent="0.15">
      <c r="B491545" t="s">
        <v>202</v>
      </c>
    </row>
    <row r="491546" spans="2:2" x14ac:dyDescent="0.15">
      <c r="B491546" t="s">
        <v>203</v>
      </c>
    </row>
    <row r="491547" spans="2:2" x14ac:dyDescent="0.15">
      <c r="B491547" t="s">
        <v>204</v>
      </c>
    </row>
    <row r="491548" spans="2:2" x14ac:dyDescent="0.15">
      <c r="B491548" t="s">
        <v>205</v>
      </c>
    </row>
    <row r="491549" spans="2:2" x14ac:dyDescent="0.15">
      <c r="B491549" t="s">
        <v>220</v>
      </c>
    </row>
    <row r="491550" spans="2:2" x14ac:dyDescent="0.15">
      <c r="B491550" t="s">
        <v>221</v>
      </c>
    </row>
    <row r="491551" spans="2:2" x14ac:dyDescent="0.15">
      <c r="B491551" t="s">
        <v>222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132</v>
      </c>
    </row>
    <row r="507910" spans="2:2" x14ac:dyDescent="0.15">
      <c r="B507910" t="s">
        <v>133</v>
      </c>
    </row>
    <row r="507911" spans="2:2" x14ac:dyDescent="0.15">
      <c r="B507911" t="s">
        <v>134</v>
      </c>
    </row>
    <row r="507912" spans="2:2" x14ac:dyDescent="0.15">
      <c r="B507912" t="s">
        <v>158</v>
      </c>
    </row>
    <row r="507913" spans="2:2" x14ac:dyDescent="0.15">
      <c r="B507913" t="s">
        <v>159</v>
      </c>
    </row>
    <row r="507914" spans="2:2" x14ac:dyDescent="0.15">
      <c r="B507914" t="s">
        <v>160</v>
      </c>
    </row>
    <row r="507915" spans="2:2" x14ac:dyDescent="0.15">
      <c r="B507915" t="s">
        <v>161</v>
      </c>
    </row>
    <row r="507916" spans="2:2" x14ac:dyDescent="0.15">
      <c r="B507916" t="s">
        <v>162</v>
      </c>
    </row>
    <row r="507917" spans="2:2" x14ac:dyDescent="0.15">
      <c r="B507917" t="s">
        <v>163</v>
      </c>
    </row>
    <row r="507918" spans="2:2" x14ac:dyDescent="0.15">
      <c r="B507918" t="s">
        <v>164</v>
      </c>
    </row>
    <row r="507919" spans="2:2" x14ac:dyDescent="0.15">
      <c r="B507919" t="s">
        <v>177</v>
      </c>
    </row>
    <row r="507920" spans="2:2" x14ac:dyDescent="0.15">
      <c r="B507920" t="s">
        <v>178</v>
      </c>
    </row>
    <row r="507921" spans="2:2" x14ac:dyDescent="0.15">
      <c r="B507921" t="s">
        <v>179</v>
      </c>
    </row>
    <row r="507922" spans="2:2" x14ac:dyDescent="0.15">
      <c r="B507922" t="s">
        <v>180</v>
      </c>
    </row>
    <row r="507923" spans="2:2" x14ac:dyDescent="0.15">
      <c r="B507923" t="s">
        <v>181</v>
      </c>
    </row>
    <row r="507924" spans="2:2" x14ac:dyDescent="0.15">
      <c r="B507924" t="s">
        <v>197</v>
      </c>
    </row>
    <row r="507925" spans="2:2" x14ac:dyDescent="0.15">
      <c r="B507925" t="s">
        <v>198</v>
      </c>
    </row>
    <row r="507926" spans="2:2" x14ac:dyDescent="0.15">
      <c r="B507926" t="s">
        <v>199</v>
      </c>
    </row>
    <row r="507927" spans="2:2" x14ac:dyDescent="0.15">
      <c r="B507927" t="s">
        <v>200</v>
      </c>
    </row>
    <row r="507928" spans="2:2" x14ac:dyDescent="0.15">
      <c r="B507928" t="s">
        <v>201</v>
      </c>
    </row>
    <row r="507929" spans="2:2" x14ac:dyDescent="0.15">
      <c r="B507929" t="s">
        <v>202</v>
      </c>
    </row>
    <row r="507930" spans="2:2" x14ac:dyDescent="0.15">
      <c r="B507930" t="s">
        <v>203</v>
      </c>
    </row>
    <row r="507931" spans="2:2" x14ac:dyDescent="0.15">
      <c r="B507931" t="s">
        <v>204</v>
      </c>
    </row>
    <row r="507932" spans="2:2" x14ac:dyDescent="0.15">
      <c r="B507932" t="s">
        <v>205</v>
      </c>
    </row>
    <row r="507933" spans="2:2" x14ac:dyDescent="0.15">
      <c r="B507933" t="s">
        <v>220</v>
      </c>
    </row>
    <row r="507934" spans="2:2" x14ac:dyDescent="0.15">
      <c r="B507934" t="s">
        <v>221</v>
      </c>
    </row>
    <row r="507935" spans="2:2" x14ac:dyDescent="0.15">
      <c r="B507935" t="s">
        <v>222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132</v>
      </c>
    </row>
    <row r="524294" spans="2:2" x14ac:dyDescent="0.15">
      <c r="B524294" t="s">
        <v>133</v>
      </c>
    </row>
    <row r="524295" spans="2:2" x14ac:dyDescent="0.15">
      <c r="B524295" t="s">
        <v>134</v>
      </c>
    </row>
    <row r="524296" spans="2:2" x14ac:dyDescent="0.15">
      <c r="B524296" t="s">
        <v>158</v>
      </c>
    </row>
    <row r="524297" spans="2:2" x14ac:dyDescent="0.15">
      <c r="B524297" t="s">
        <v>159</v>
      </c>
    </row>
    <row r="524298" spans="2:2" x14ac:dyDescent="0.15">
      <c r="B524298" t="s">
        <v>160</v>
      </c>
    </row>
    <row r="524299" spans="2:2" x14ac:dyDescent="0.15">
      <c r="B524299" t="s">
        <v>161</v>
      </c>
    </row>
    <row r="524300" spans="2:2" x14ac:dyDescent="0.15">
      <c r="B524300" t="s">
        <v>162</v>
      </c>
    </row>
    <row r="524301" spans="2:2" x14ac:dyDescent="0.15">
      <c r="B524301" t="s">
        <v>163</v>
      </c>
    </row>
    <row r="524302" spans="2:2" x14ac:dyDescent="0.15">
      <c r="B524302" t="s">
        <v>164</v>
      </c>
    </row>
    <row r="524303" spans="2:2" x14ac:dyDescent="0.15">
      <c r="B524303" t="s">
        <v>177</v>
      </c>
    </row>
    <row r="524304" spans="2:2" x14ac:dyDescent="0.15">
      <c r="B524304" t="s">
        <v>178</v>
      </c>
    </row>
    <row r="524305" spans="2:2" x14ac:dyDescent="0.15">
      <c r="B524305" t="s">
        <v>179</v>
      </c>
    </row>
    <row r="524306" spans="2:2" x14ac:dyDescent="0.15">
      <c r="B524306" t="s">
        <v>180</v>
      </c>
    </row>
    <row r="524307" spans="2:2" x14ac:dyDescent="0.15">
      <c r="B524307" t="s">
        <v>181</v>
      </c>
    </row>
    <row r="524308" spans="2:2" x14ac:dyDescent="0.15">
      <c r="B524308" t="s">
        <v>197</v>
      </c>
    </row>
    <row r="524309" spans="2:2" x14ac:dyDescent="0.15">
      <c r="B524309" t="s">
        <v>198</v>
      </c>
    </row>
    <row r="524310" spans="2:2" x14ac:dyDescent="0.15">
      <c r="B524310" t="s">
        <v>199</v>
      </c>
    </row>
    <row r="524311" spans="2:2" x14ac:dyDescent="0.15">
      <c r="B524311" t="s">
        <v>200</v>
      </c>
    </row>
    <row r="524312" spans="2:2" x14ac:dyDescent="0.15">
      <c r="B524312" t="s">
        <v>201</v>
      </c>
    </row>
    <row r="524313" spans="2:2" x14ac:dyDescent="0.15">
      <c r="B524313" t="s">
        <v>202</v>
      </c>
    </row>
    <row r="524314" spans="2:2" x14ac:dyDescent="0.15">
      <c r="B524314" t="s">
        <v>203</v>
      </c>
    </row>
    <row r="524315" spans="2:2" x14ac:dyDescent="0.15">
      <c r="B524315" t="s">
        <v>204</v>
      </c>
    </row>
    <row r="524316" spans="2:2" x14ac:dyDescent="0.15">
      <c r="B524316" t="s">
        <v>205</v>
      </c>
    </row>
    <row r="524317" spans="2:2" x14ac:dyDescent="0.15">
      <c r="B524317" t="s">
        <v>220</v>
      </c>
    </row>
    <row r="524318" spans="2:2" x14ac:dyDescent="0.15">
      <c r="B524318" t="s">
        <v>221</v>
      </c>
    </row>
    <row r="524319" spans="2:2" x14ac:dyDescent="0.15">
      <c r="B524319" t="s">
        <v>222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132</v>
      </c>
    </row>
    <row r="540678" spans="2:2" x14ac:dyDescent="0.15">
      <c r="B540678" t="s">
        <v>133</v>
      </c>
    </row>
    <row r="540679" spans="2:2" x14ac:dyDescent="0.15">
      <c r="B540679" t="s">
        <v>134</v>
      </c>
    </row>
    <row r="540680" spans="2:2" x14ac:dyDescent="0.15">
      <c r="B540680" t="s">
        <v>158</v>
      </c>
    </row>
    <row r="540681" spans="2:2" x14ac:dyDescent="0.15">
      <c r="B540681" t="s">
        <v>159</v>
      </c>
    </row>
    <row r="540682" spans="2:2" x14ac:dyDescent="0.15">
      <c r="B540682" t="s">
        <v>160</v>
      </c>
    </row>
    <row r="540683" spans="2:2" x14ac:dyDescent="0.15">
      <c r="B540683" t="s">
        <v>161</v>
      </c>
    </row>
    <row r="540684" spans="2:2" x14ac:dyDescent="0.15">
      <c r="B540684" t="s">
        <v>162</v>
      </c>
    </row>
    <row r="540685" spans="2:2" x14ac:dyDescent="0.15">
      <c r="B540685" t="s">
        <v>163</v>
      </c>
    </row>
    <row r="540686" spans="2:2" x14ac:dyDescent="0.15">
      <c r="B540686" t="s">
        <v>164</v>
      </c>
    </row>
    <row r="540687" spans="2:2" x14ac:dyDescent="0.15">
      <c r="B540687" t="s">
        <v>177</v>
      </c>
    </row>
    <row r="540688" spans="2:2" x14ac:dyDescent="0.15">
      <c r="B540688" t="s">
        <v>178</v>
      </c>
    </row>
    <row r="540689" spans="2:2" x14ac:dyDescent="0.15">
      <c r="B540689" t="s">
        <v>179</v>
      </c>
    </row>
    <row r="540690" spans="2:2" x14ac:dyDescent="0.15">
      <c r="B540690" t="s">
        <v>180</v>
      </c>
    </row>
    <row r="540691" spans="2:2" x14ac:dyDescent="0.15">
      <c r="B540691" t="s">
        <v>181</v>
      </c>
    </row>
    <row r="540692" spans="2:2" x14ac:dyDescent="0.15">
      <c r="B540692" t="s">
        <v>197</v>
      </c>
    </row>
    <row r="540693" spans="2:2" x14ac:dyDescent="0.15">
      <c r="B540693" t="s">
        <v>198</v>
      </c>
    </row>
    <row r="540694" spans="2:2" x14ac:dyDescent="0.15">
      <c r="B540694" t="s">
        <v>199</v>
      </c>
    </row>
    <row r="540695" spans="2:2" x14ac:dyDescent="0.15">
      <c r="B540695" t="s">
        <v>200</v>
      </c>
    </row>
    <row r="540696" spans="2:2" x14ac:dyDescent="0.15">
      <c r="B540696" t="s">
        <v>201</v>
      </c>
    </row>
    <row r="540697" spans="2:2" x14ac:dyDescent="0.15">
      <c r="B540697" t="s">
        <v>202</v>
      </c>
    </row>
    <row r="540698" spans="2:2" x14ac:dyDescent="0.15">
      <c r="B540698" t="s">
        <v>203</v>
      </c>
    </row>
    <row r="540699" spans="2:2" x14ac:dyDescent="0.15">
      <c r="B540699" t="s">
        <v>204</v>
      </c>
    </row>
    <row r="540700" spans="2:2" x14ac:dyDescent="0.15">
      <c r="B540700" t="s">
        <v>205</v>
      </c>
    </row>
    <row r="540701" spans="2:2" x14ac:dyDescent="0.15">
      <c r="B540701" t="s">
        <v>220</v>
      </c>
    </row>
    <row r="540702" spans="2:2" x14ac:dyDescent="0.15">
      <c r="B540702" t="s">
        <v>221</v>
      </c>
    </row>
    <row r="540703" spans="2:2" x14ac:dyDescent="0.15">
      <c r="B540703" t="s">
        <v>222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132</v>
      </c>
    </row>
    <row r="557062" spans="2:2" x14ac:dyDescent="0.15">
      <c r="B557062" t="s">
        <v>133</v>
      </c>
    </row>
    <row r="557063" spans="2:2" x14ac:dyDescent="0.15">
      <c r="B557063" t="s">
        <v>134</v>
      </c>
    </row>
    <row r="557064" spans="2:2" x14ac:dyDescent="0.15">
      <c r="B557064" t="s">
        <v>158</v>
      </c>
    </row>
    <row r="557065" spans="2:2" x14ac:dyDescent="0.15">
      <c r="B557065" t="s">
        <v>159</v>
      </c>
    </row>
    <row r="557066" spans="2:2" x14ac:dyDescent="0.15">
      <c r="B557066" t="s">
        <v>160</v>
      </c>
    </row>
    <row r="557067" spans="2:2" x14ac:dyDescent="0.15">
      <c r="B557067" t="s">
        <v>161</v>
      </c>
    </row>
    <row r="557068" spans="2:2" x14ac:dyDescent="0.15">
      <c r="B557068" t="s">
        <v>162</v>
      </c>
    </row>
    <row r="557069" spans="2:2" x14ac:dyDescent="0.15">
      <c r="B557069" t="s">
        <v>163</v>
      </c>
    </row>
    <row r="557070" spans="2:2" x14ac:dyDescent="0.15">
      <c r="B557070" t="s">
        <v>164</v>
      </c>
    </row>
    <row r="557071" spans="2:2" x14ac:dyDescent="0.15">
      <c r="B557071" t="s">
        <v>177</v>
      </c>
    </row>
    <row r="557072" spans="2:2" x14ac:dyDescent="0.15">
      <c r="B557072" t="s">
        <v>178</v>
      </c>
    </row>
    <row r="557073" spans="2:2" x14ac:dyDescent="0.15">
      <c r="B557073" t="s">
        <v>179</v>
      </c>
    </row>
    <row r="557074" spans="2:2" x14ac:dyDescent="0.15">
      <c r="B557074" t="s">
        <v>180</v>
      </c>
    </row>
    <row r="557075" spans="2:2" x14ac:dyDescent="0.15">
      <c r="B557075" t="s">
        <v>181</v>
      </c>
    </row>
    <row r="557076" spans="2:2" x14ac:dyDescent="0.15">
      <c r="B557076" t="s">
        <v>197</v>
      </c>
    </row>
    <row r="557077" spans="2:2" x14ac:dyDescent="0.15">
      <c r="B557077" t="s">
        <v>198</v>
      </c>
    </row>
    <row r="557078" spans="2:2" x14ac:dyDescent="0.15">
      <c r="B557078" t="s">
        <v>199</v>
      </c>
    </row>
    <row r="557079" spans="2:2" x14ac:dyDescent="0.15">
      <c r="B557079" t="s">
        <v>200</v>
      </c>
    </row>
    <row r="557080" spans="2:2" x14ac:dyDescent="0.15">
      <c r="B557080" t="s">
        <v>201</v>
      </c>
    </row>
    <row r="557081" spans="2:2" x14ac:dyDescent="0.15">
      <c r="B557081" t="s">
        <v>202</v>
      </c>
    </row>
    <row r="557082" spans="2:2" x14ac:dyDescent="0.15">
      <c r="B557082" t="s">
        <v>203</v>
      </c>
    </row>
    <row r="557083" spans="2:2" x14ac:dyDescent="0.15">
      <c r="B557083" t="s">
        <v>204</v>
      </c>
    </row>
    <row r="557084" spans="2:2" x14ac:dyDescent="0.15">
      <c r="B557084" t="s">
        <v>205</v>
      </c>
    </row>
    <row r="557085" spans="2:2" x14ac:dyDescent="0.15">
      <c r="B557085" t="s">
        <v>220</v>
      </c>
    </row>
    <row r="557086" spans="2:2" x14ac:dyDescent="0.15">
      <c r="B557086" t="s">
        <v>221</v>
      </c>
    </row>
    <row r="557087" spans="2:2" x14ac:dyDescent="0.15">
      <c r="B557087" t="s">
        <v>222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132</v>
      </c>
    </row>
    <row r="573446" spans="2:2" x14ac:dyDescent="0.15">
      <c r="B573446" t="s">
        <v>133</v>
      </c>
    </row>
    <row r="573447" spans="2:2" x14ac:dyDescent="0.15">
      <c r="B573447" t="s">
        <v>134</v>
      </c>
    </row>
    <row r="573448" spans="2:2" x14ac:dyDescent="0.15">
      <c r="B573448" t="s">
        <v>158</v>
      </c>
    </row>
    <row r="573449" spans="2:2" x14ac:dyDescent="0.15">
      <c r="B573449" t="s">
        <v>159</v>
      </c>
    </row>
    <row r="573450" spans="2:2" x14ac:dyDescent="0.15">
      <c r="B573450" t="s">
        <v>160</v>
      </c>
    </row>
    <row r="573451" spans="2:2" x14ac:dyDescent="0.15">
      <c r="B573451" t="s">
        <v>161</v>
      </c>
    </row>
    <row r="573452" spans="2:2" x14ac:dyDescent="0.15">
      <c r="B573452" t="s">
        <v>162</v>
      </c>
    </row>
    <row r="573453" spans="2:2" x14ac:dyDescent="0.15">
      <c r="B573453" t="s">
        <v>163</v>
      </c>
    </row>
    <row r="573454" spans="2:2" x14ac:dyDescent="0.15">
      <c r="B573454" t="s">
        <v>164</v>
      </c>
    </row>
    <row r="573455" spans="2:2" x14ac:dyDescent="0.15">
      <c r="B573455" t="s">
        <v>177</v>
      </c>
    </row>
    <row r="573456" spans="2:2" x14ac:dyDescent="0.15">
      <c r="B573456" t="s">
        <v>178</v>
      </c>
    </row>
    <row r="573457" spans="2:2" x14ac:dyDescent="0.15">
      <c r="B573457" t="s">
        <v>179</v>
      </c>
    </row>
    <row r="573458" spans="2:2" x14ac:dyDescent="0.15">
      <c r="B573458" t="s">
        <v>180</v>
      </c>
    </row>
    <row r="573459" spans="2:2" x14ac:dyDescent="0.15">
      <c r="B573459" t="s">
        <v>181</v>
      </c>
    </row>
    <row r="573460" spans="2:2" x14ac:dyDescent="0.15">
      <c r="B573460" t="s">
        <v>197</v>
      </c>
    </row>
    <row r="573461" spans="2:2" x14ac:dyDescent="0.15">
      <c r="B573461" t="s">
        <v>198</v>
      </c>
    </row>
    <row r="573462" spans="2:2" x14ac:dyDescent="0.15">
      <c r="B573462" t="s">
        <v>199</v>
      </c>
    </row>
    <row r="573463" spans="2:2" x14ac:dyDescent="0.15">
      <c r="B573463" t="s">
        <v>200</v>
      </c>
    </row>
    <row r="573464" spans="2:2" x14ac:dyDescent="0.15">
      <c r="B573464" t="s">
        <v>201</v>
      </c>
    </row>
    <row r="573465" spans="2:2" x14ac:dyDescent="0.15">
      <c r="B573465" t="s">
        <v>202</v>
      </c>
    </row>
    <row r="573466" spans="2:2" x14ac:dyDescent="0.15">
      <c r="B573466" t="s">
        <v>203</v>
      </c>
    </row>
    <row r="573467" spans="2:2" x14ac:dyDescent="0.15">
      <c r="B573467" t="s">
        <v>204</v>
      </c>
    </row>
    <row r="573468" spans="2:2" x14ac:dyDescent="0.15">
      <c r="B573468" t="s">
        <v>205</v>
      </c>
    </row>
    <row r="573469" spans="2:2" x14ac:dyDescent="0.15">
      <c r="B573469" t="s">
        <v>220</v>
      </c>
    </row>
    <row r="573470" spans="2:2" x14ac:dyDescent="0.15">
      <c r="B573470" t="s">
        <v>221</v>
      </c>
    </row>
    <row r="573471" spans="2:2" x14ac:dyDescent="0.15">
      <c r="B573471" t="s">
        <v>222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132</v>
      </c>
    </row>
    <row r="589830" spans="2:2" x14ac:dyDescent="0.15">
      <c r="B589830" t="s">
        <v>133</v>
      </c>
    </row>
    <row r="589831" spans="2:2" x14ac:dyDescent="0.15">
      <c r="B589831" t="s">
        <v>134</v>
      </c>
    </row>
    <row r="589832" spans="2:2" x14ac:dyDescent="0.15">
      <c r="B589832" t="s">
        <v>158</v>
      </c>
    </row>
    <row r="589833" spans="2:2" x14ac:dyDescent="0.15">
      <c r="B589833" t="s">
        <v>159</v>
      </c>
    </row>
    <row r="589834" spans="2:2" x14ac:dyDescent="0.15">
      <c r="B589834" t="s">
        <v>160</v>
      </c>
    </row>
    <row r="589835" spans="2:2" x14ac:dyDescent="0.15">
      <c r="B589835" t="s">
        <v>161</v>
      </c>
    </row>
    <row r="589836" spans="2:2" x14ac:dyDescent="0.15">
      <c r="B589836" t="s">
        <v>162</v>
      </c>
    </row>
    <row r="589837" spans="2:2" x14ac:dyDescent="0.15">
      <c r="B589837" t="s">
        <v>163</v>
      </c>
    </row>
    <row r="589838" spans="2:2" x14ac:dyDescent="0.15">
      <c r="B589838" t="s">
        <v>164</v>
      </c>
    </row>
    <row r="589839" spans="2:2" x14ac:dyDescent="0.15">
      <c r="B589839" t="s">
        <v>177</v>
      </c>
    </row>
    <row r="589840" spans="2:2" x14ac:dyDescent="0.15">
      <c r="B589840" t="s">
        <v>178</v>
      </c>
    </row>
    <row r="589841" spans="2:2" x14ac:dyDescent="0.15">
      <c r="B589841" t="s">
        <v>179</v>
      </c>
    </row>
    <row r="589842" spans="2:2" x14ac:dyDescent="0.15">
      <c r="B589842" t="s">
        <v>180</v>
      </c>
    </row>
    <row r="589843" spans="2:2" x14ac:dyDescent="0.15">
      <c r="B589843" t="s">
        <v>181</v>
      </c>
    </row>
    <row r="589844" spans="2:2" x14ac:dyDescent="0.15">
      <c r="B589844" t="s">
        <v>197</v>
      </c>
    </row>
    <row r="589845" spans="2:2" x14ac:dyDescent="0.15">
      <c r="B589845" t="s">
        <v>198</v>
      </c>
    </row>
    <row r="589846" spans="2:2" x14ac:dyDescent="0.15">
      <c r="B589846" t="s">
        <v>199</v>
      </c>
    </row>
    <row r="589847" spans="2:2" x14ac:dyDescent="0.15">
      <c r="B589847" t="s">
        <v>200</v>
      </c>
    </row>
    <row r="589848" spans="2:2" x14ac:dyDescent="0.15">
      <c r="B589848" t="s">
        <v>201</v>
      </c>
    </row>
    <row r="589849" spans="2:2" x14ac:dyDescent="0.15">
      <c r="B589849" t="s">
        <v>202</v>
      </c>
    </row>
    <row r="589850" spans="2:2" x14ac:dyDescent="0.15">
      <c r="B589850" t="s">
        <v>203</v>
      </c>
    </row>
    <row r="589851" spans="2:2" x14ac:dyDescent="0.15">
      <c r="B589851" t="s">
        <v>204</v>
      </c>
    </row>
    <row r="589852" spans="2:2" x14ac:dyDescent="0.15">
      <c r="B589852" t="s">
        <v>205</v>
      </c>
    </row>
    <row r="589853" spans="2:2" x14ac:dyDescent="0.15">
      <c r="B589853" t="s">
        <v>220</v>
      </c>
    </row>
    <row r="589854" spans="2:2" x14ac:dyDescent="0.15">
      <c r="B589854" t="s">
        <v>221</v>
      </c>
    </row>
    <row r="589855" spans="2:2" x14ac:dyDescent="0.15">
      <c r="B589855" t="s">
        <v>222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132</v>
      </c>
    </row>
    <row r="606214" spans="2:2" x14ac:dyDescent="0.15">
      <c r="B606214" t="s">
        <v>133</v>
      </c>
    </row>
    <row r="606215" spans="2:2" x14ac:dyDescent="0.15">
      <c r="B606215" t="s">
        <v>134</v>
      </c>
    </row>
    <row r="606216" spans="2:2" x14ac:dyDescent="0.15">
      <c r="B606216" t="s">
        <v>158</v>
      </c>
    </row>
    <row r="606217" spans="2:2" x14ac:dyDescent="0.15">
      <c r="B606217" t="s">
        <v>159</v>
      </c>
    </row>
    <row r="606218" spans="2:2" x14ac:dyDescent="0.15">
      <c r="B606218" t="s">
        <v>160</v>
      </c>
    </row>
    <row r="606219" spans="2:2" x14ac:dyDescent="0.15">
      <c r="B606219" t="s">
        <v>161</v>
      </c>
    </row>
    <row r="606220" spans="2:2" x14ac:dyDescent="0.15">
      <c r="B606220" t="s">
        <v>162</v>
      </c>
    </row>
    <row r="606221" spans="2:2" x14ac:dyDescent="0.15">
      <c r="B606221" t="s">
        <v>163</v>
      </c>
    </row>
    <row r="606222" spans="2:2" x14ac:dyDescent="0.15">
      <c r="B606222" t="s">
        <v>164</v>
      </c>
    </row>
    <row r="606223" spans="2:2" x14ac:dyDescent="0.15">
      <c r="B606223" t="s">
        <v>177</v>
      </c>
    </row>
    <row r="606224" spans="2:2" x14ac:dyDescent="0.15">
      <c r="B606224" t="s">
        <v>178</v>
      </c>
    </row>
    <row r="606225" spans="2:2" x14ac:dyDescent="0.15">
      <c r="B606225" t="s">
        <v>179</v>
      </c>
    </row>
    <row r="606226" spans="2:2" x14ac:dyDescent="0.15">
      <c r="B606226" t="s">
        <v>180</v>
      </c>
    </row>
    <row r="606227" spans="2:2" x14ac:dyDescent="0.15">
      <c r="B606227" t="s">
        <v>181</v>
      </c>
    </row>
    <row r="606228" spans="2:2" x14ac:dyDescent="0.15">
      <c r="B606228" t="s">
        <v>197</v>
      </c>
    </row>
    <row r="606229" spans="2:2" x14ac:dyDescent="0.15">
      <c r="B606229" t="s">
        <v>198</v>
      </c>
    </row>
    <row r="606230" spans="2:2" x14ac:dyDescent="0.15">
      <c r="B606230" t="s">
        <v>199</v>
      </c>
    </row>
    <row r="606231" spans="2:2" x14ac:dyDescent="0.15">
      <c r="B606231" t="s">
        <v>200</v>
      </c>
    </row>
    <row r="606232" spans="2:2" x14ac:dyDescent="0.15">
      <c r="B606232" t="s">
        <v>201</v>
      </c>
    </row>
    <row r="606233" spans="2:2" x14ac:dyDescent="0.15">
      <c r="B606233" t="s">
        <v>202</v>
      </c>
    </row>
    <row r="606234" spans="2:2" x14ac:dyDescent="0.15">
      <c r="B606234" t="s">
        <v>203</v>
      </c>
    </row>
    <row r="606235" spans="2:2" x14ac:dyDescent="0.15">
      <c r="B606235" t="s">
        <v>204</v>
      </c>
    </row>
    <row r="606236" spans="2:2" x14ac:dyDescent="0.15">
      <c r="B606236" t="s">
        <v>205</v>
      </c>
    </row>
    <row r="606237" spans="2:2" x14ac:dyDescent="0.15">
      <c r="B606237" t="s">
        <v>220</v>
      </c>
    </row>
    <row r="606238" spans="2:2" x14ac:dyDescent="0.15">
      <c r="B606238" t="s">
        <v>221</v>
      </c>
    </row>
    <row r="606239" spans="2:2" x14ac:dyDescent="0.15">
      <c r="B606239" t="s">
        <v>222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132</v>
      </c>
    </row>
    <row r="622598" spans="2:2" x14ac:dyDescent="0.15">
      <c r="B622598" t="s">
        <v>133</v>
      </c>
    </row>
    <row r="622599" spans="2:2" x14ac:dyDescent="0.15">
      <c r="B622599" t="s">
        <v>134</v>
      </c>
    </row>
    <row r="622600" spans="2:2" x14ac:dyDescent="0.15">
      <c r="B622600" t="s">
        <v>158</v>
      </c>
    </row>
    <row r="622601" spans="2:2" x14ac:dyDescent="0.15">
      <c r="B622601" t="s">
        <v>159</v>
      </c>
    </row>
    <row r="622602" spans="2:2" x14ac:dyDescent="0.15">
      <c r="B622602" t="s">
        <v>160</v>
      </c>
    </row>
    <row r="622603" spans="2:2" x14ac:dyDescent="0.15">
      <c r="B622603" t="s">
        <v>161</v>
      </c>
    </row>
    <row r="622604" spans="2:2" x14ac:dyDescent="0.15">
      <c r="B622604" t="s">
        <v>162</v>
      </c>
    </row>
    <row r="622605" spans="2:2" x14ac:dyDescent="0.15">
      <c r="B622605" t="s">
        <v>163</v>
      </c>
    </row>
    <row r="622606" spans="2:2" x14ac:dyDescent="0.15">
      <c r="B622606" t="s">
        <v>164</v>
      </c>
    </row>
    <row r="622607" spans="2:2" x14ac:dyDescent="0.15">
      <c r="B622607" t="s">
        <v>177</v>
      </c>
    </row>
    <row r="622608" spans="2:2" x14ac:dyDescent="0.15">
      <c r="B622608" t="s">
        <v>178</v>
      </c>
    </row>
    <row r="622609" spans="2:2" x14ac:dyDescent="0.15">
      <c r="B622609" t="s">
        <v>179</v>
      </c>
    </row>
    <row r="622610" spans="2:2" x14ac:dyDescent="0.15">
      <c r="B622610" t="s">
        <v>180</v>
      </c>
    </row>
    <row r="622611" spans="2:2" x14ac:dyDescent="0.15">
      <c r="B622611" t="s">
        <v>181</v>
      </c>
    </row>
    <row r="622612" spans="2:2" x14ac:dyDescent="0.15">
      <c r="B622612" t="s">
        <v>197</v>
      </c>
    </row>
    <row r="622613" spans="2:2" x14ac:dyDescent="0.15">
      <c r="B622613" t="s">
        <v>198</v>
      </c>
    </row>
    <row r="622614" spans="2:2" x14ac:dyDescent="0.15">
      <c r="B622614" t="s">
        <v>199</v>
      </c>
    </row>
    <row r="622615" spans="2:2" x14ac:dyDescent="0.15">
      <c r="B622615" t="s">
        <v>200</v>
      </c>
    </row>
    <row r="622616" spans="2:2" x14ac:dyDescent="0.15">
      <c r="B622616" t="s">
        <v>201</v>
      </c>
    </row>
    <row r="622617" spans="2:2" x14ac:dyDescent="0.15">
      <c r="B622617" t="s">
        <v>202</v>
      </c>
    </row>
    <row r="622618" spans="2:2" x14ac:dyDescent="0.15">
      <c r="B622618" t="s">
        <v>203</v>
      </c>
    </row>
    <row r="622619" spans="2:2" x14ac:dyDescent="0.15">
      <c r="B622619" t="s">
        <v>204</v>
      </c>
    </row>
    <row r="622620" spans="2:2" x14ac:dyDescent="0.15">
      <c r="B622620" t="s">
        <v>205</v>
      </c>
    </row>
    <row r="622621" spans="2:2" x14ac:dyDescent="0.15">
      <c r="B622621" t="s">
        <v>220</v>
      </c>
    </row>
    <row r="622622" spans="2:2" x14ac:dyDescent="0.15">
      <c r="B622622" t="s">
        <v>221</v>
      </c>
    </row>
    <row r="622623" spans="2:2" x14ac:dyDescent="0.15">
      <c r="B622623" t="s">
        <v>222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132</v>
      </c>
    </row>
    <row r="638982" spans="2:2" x14ac:dyDescent="0.15">
      <c r="B638982" t="s">
        <v>133</v>
      </c>
    </row>
    <row r="638983" spans="2:2" x14ac:dyDescent="0.15">
      <c r="B638983" t="s">
        <v>134</v>
      </c>
    </row>
    <row r="638984" spans="2:2" x14ac:dyDescent="0.15">
      <c r="B638984" t="s">
        <v>158</v>
      </c>
    </row>
    <row r="638985" spans="2:2" x14ac:dyDescent="0.15">
      <c r="B638985" t="s">
        <v>159</v>
      </c>
    </row>
    <row r="638986" spans="2:2" x14ac:dyDescent="0.15">
      <c r="B638986" t="s">
        <v>160</v>
      </c>
    </row>
    <row r="638987" spans="2:2" x14ac:dyDescent="0.15">
      <c r="B638987" t="s">
        <v>161</v>
      </c>
    </row>
    <row r="638988" spans="2:2" x14ac:dyDescent="0.15">
      <c r="B638988" t="s">
        <v>162</v>
      </c>
    </row>
    <row r="638989" spans="2:2" x14ac:dyDescent="0.15">
      <c r="B638989" t="s">
        <v>163</v>
      </c>
    </row>
    <row r="638990" spans="2:2" x14ac:dyDescent="0.15">
      <c r="B638990" t="s">
        <v>164</v>
      </c>
    </row>
    <row r="638991" spans="2:2" x14ac:dyDescent="0.15">
      <c r="B638991" t="s">
        <v>177</v>
      </c>
    </row>
    <row r="638992" spans="2:2" x14ac:dyDescent="0.15">
      <c r="B638992" t="s">
        <v>178</v>
      </c>
    </row>
    <row r="638993" spans="2:2" x14ac:dyDescent="0.15">
      <c r="B638993" t="s">
        <v>179</v>
      </c>
    </row>
    <row r="638994" spans="2:2" x14ac:dyDescent="0.15">
      <c r="B638994" t="s">
        <v>180</v>
      </c>
    </row>
    <row r="638995" spans="2:2" x14ac:dyDescent="0.15">
      <c r="B638995" t="s">
        <v>181</v>
      </c>
    </row>
    <row r="638996" spans="2:2" x14ac:dyDescent="0.15">
      <c r="B638996" t="s">
        <v>197</v>
      </c>
    </row>
    <row r="638997" spans="2:2" x14ac:dyDescent="0.15">
      <c r="B638997" t="s">
        <v>198</v>
      </c>
    </row>
    <row r="638998" spans="2:2" x14ac:dyDescent="0.15">
      <c r="B638998" t="s">
        <v>199</v>
      </c>
    </row>
    <row r="638999" spans="2:2" x14ac:dyDescent="0.15">
      <c r="B638999" t="s">
        <v>200</v>
      </c>
    </row>
    <row r="639000" spans="2:2" x14ac:dyDescent="0.15">
      <c r="B639000" t="s">
        <v>201</v>
      </c>
    </row>
    <row r="639001" spans="2:2" x14ac:dyDescent="0.15">
      <c r="B639001" t="s">
        <v>202</v>
      </c>
    </row>
    <row r="639002" spans="2:2" x14ac:dyDescent="0.15">
      <c r="B639002" t="s">
        <v>203</v>
      </c>
    </row>
    <row r="639003" spans="2:2" x14ac:dyDescent="0.15">
      <c r="B639003" t="s">
        <v>204</v>
      </c>
    </row>
    <row r="639004" spans="2:2" x14ac:dyDescent="0.15">
      <c r="B639004" t="s">
        <v>205</v>
      </c>
    </row>
    <row r="639005" spans="2:2" x14ac:dyDescent="0.15">
      <c r="B639005" t="s">
        <v>220</v>
      </c>
    </row>
    <row r="639006" spans="2:2" x14ac:dyDescent="0.15">
      <c r="B639006" t="s">
        <v>221</v>
      </c>
    </row>
    <row r="639007" spans="2:2" x14ac:dyDescent="0.15">
      <c r="B639007" t="s">
        <v>222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132</v>
      </c>
    </row>
    <row r="655366" spans="2:2" x14ac:dyDescent="0.15">
      <c r="B655366" t="s">
        <v>133</v>
      </c>
    </row>
    <row r="655367" spans="2:2" x14ac:dyDescent="0.15">
      <c r="B655367" t="s">
        <v>134</v>
      </c>
    </row>
    <row r="655368" spans="2:2" x14ac:dyDescent="0.15">
      <c r="B655368" t="s">
        <v>158</v>
      </c>
    </row>
    <row r="655369" spans="2:2" x14ac:dyDescent="0.15">
      <c r="B655369" t="s">
        <v>159</v>
      </c>
    </row>
    <row r="655370" spans="2:2" x14ac:dyDescent="0.15">
      <c r="B655370" t="s">
        <v>160</v>
      </c>
    </row>
    <row r="655371" spans="2:2" x14ac:dyDescent="0.15">
      <c r="B655371" t="s">
        <v>161</v>
      </c>
    </row>
    <row r="655372" spans="2:2" x14ac:dyDescent="0.15">
      <c r="B655372" t="s">
        <v>162</v>
      </c>
    </row>
    <row r="655373" spans="2:2" x14ac:dyDescent="0.15">
      <c r="B655373" t="s">
        <v>163</v>
      </c>
    </row>
    <row r="655374" spans="2:2" x14ac:dyDescent="0.15">
      <c r="B655374" t="s">
        <v>164</v>
      </c>
    </row>
    <row r="655375" spans="2:2" x14ac:dyDescent="0.15">
      <c r="B655375" t="s">
        <v>177</v>
      </c>
    </row>
    <row r="655376" spans="2:2" x14ac:dyDescent="0.15">
      <c r="B655376" t="s">
        <v>178</v>
      </c>
    </row>
    <row r="655377" spans="2:2" x14ac:dyDescent="0.15">
      <c r="B655377" t="s">
        <v>179</v>
      </c>
    </row>
    <row r="655378" spans="2:2" x14ac:dyDescent="0.15">
      <c r="B655378" t="s">
        <v>180</v>
      </c>
    </row>
    <row r="655379" spans="2:2" x14ac:dyDescent="0.15">
      <c r="B655379" t="s">
        <v>181</v>
      </c>
    </row>
    <row r="655380" spans="2:2" x14ac:dyDescent="0.15">
      <c r="B655380" t="s">
        <v>197</v>
      </c>
    </row>
    <row r="655381" spans="2:2" x14ac:dyDescent="0.15">
      <c r="B655381" t="s">
        <v>198</v>
      </c>
    </row>
    <row r="655382" spans="2:2" x14ac:dyDescent="0.15">
      <c r="B655382" t="s">
        <v>199</v>
      </c>
    </row>
    <row r="655383" spans="2:2" x14ac:dyDescent="0.15">
      <c r="B655383" t="s">
        <v>200</v>
      </c>
    </row>
    <row r="655384" spans="2:2" x14ac:dyDescent="0.15">
      <c r="B655384" t="s">
        <v>201</v>
      </c>
    </row>
    <row r="655385" spans="2:2" x14ac:dyDescent="0.15">
      <c r="B655385" t="s">
        <v>202</v>
      </c>
    </row>
    <row r="655386" spans="2:2" x14ac:dyDescent="0.15">
      <c r="B655386" t="s">
        <v>203</v>
      </c>
    </row>
    <row r="655387" spans="2:2" x14ac:dyDescent="0.15">
      <c r="B655387" t="s">
        <v>204</v>
      </c>
    </row>
    <row r="655388" spans="2:2" x14ac:dyDescent="0.15">
      <c r="B655388" t="s">
        <v>205</v>
      </c>
    </row>
    <row r="655389" spans="2:2" x14ac:dyDescent="0.15">
      <c r="B655389" t="s">
        <v>220</v>
      </c>
    </row>
    <row r="655390" spans="2:2" x14ac:dyDescent="0.15">
      <c r="B655390" t="s">
        <v>221</v>
      </c>
    </row>
    <row r="655391" spans="2:2" x14ac:dyDescent="0.15">
      <c r="B655391" t="s">
        <v>222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132</v>
      </c>
    </row>
    <row r="671750" spans="2:2" x14ac:dyDescent="0.15">
      <c r="B671750" t="s">
        <v>133</v>
      </c>
    </row>
    <row r="671751" spans="2:2" x14ac:dyDescent="0.15">
      <c r="B671751" t="s">
        <v>134</v>
      </c>
    </row>
    <row r="671752" spans="2:2" x14ac:dyDescent="0.15">
      <c r="B671752" t="s">
        <v>158</v>
      </c>
    </row>
    <row r="671753" spans="2:2" x14ac:dyDescent="0.15">
      <c r="B671753" t="s">
        <v>159</v>
      </c>
    </row>
    <row r="671754" spans="2:2" x14ac:dyDescent="0.15">
      <c r="B671754" t="s">
        <v>160</v>
      </c>
    </row>
    <row r="671755" spans="2:2" x14ac:dyDescent="0.15">
      <c r="B671755" t="s">
        <v>161</v>
      </c>
    </row>
    <row r="671756" spans="2:2" x14ac:dyDescent="0.15">
      <c r="B671756" t="s">
        <v>162</v>
      </c>
    </row>
    <row r="671757" spans="2:2" x14ac:dyDescent="0.15">
      <c r="B671757" t="s">
        <v>163</v>
      </c>
    </row>
    <row r="671758" spans="2:2" x14ac:dyDescent="0.15">
      <c r="B671758" t="s">
        <v>164</v>
      </c>
    </row>
    <row r="671759" spans="2:2" x14ac:dyDescent="0.15">
      <c r="B671759" t="s">
        <v>177</v>
      </c>
    </row>
    <row r="671760" spans="2:2" x14ac:dyDescent="0.15">
      <c r="B671760" t="s">
        <v>178</v>
      </c>
    </row>
    <row r="671761" spans="2:2" x14ac:dyDescent="0.15">
      <c r="B671761" t="s">
        <v>179</v>
      </c>
    </row>
    <row r="671762" spans="2:2" x14ac:dyDescent="0.15">
      <c r="B671762" t="s">
        <v>180</v>
      </c>
    </row>
    <row r="671763" spans="2:2" x14ac:dyDescent="0.15">
      <c r="B671763" t="s">
        <v>181</v>
      </c>
    </row>
    <row r="671764" spans="2:2" x14ac:dyDescent="0.15">
      <c r="B671764" t="s">
        <v>197</v>
      </c>
    </row>
    <row r="671765" spans="2:2" x14ac:dyDescent="0.15">
      <c r="B671765" t="s">
        <v>198</v>
      </c>
    </row>
    <row r="671766" spans="2:2" x14ac:dyDescent="0.15">
      <c r="B671766" t="s">
        <v>199</v>
      </c>
    </row>
    <row r="671767" spans="2:2" x14ac:dyDescent="0.15">
      <c r="B671767" t="s">
        <v>200</v>
      </c>
    </row>
    <row r="671768" spans="2:2" x14ac:dyDescent="0.15">
      <c r="B671768" t="s">
        <v>201</v>
      </c>
    </row>
    <row r="671769" spans="2:2" x14ac:dyDescent="0.15">
      <c r="B671769" t="s">
        <v>202</v>
      </c>
    </row>
    <row r="671770" spans="2:2" x14ac:dyDescent="0.15">
      <c r="B671770" t="s">
        <v>203</v>
      </c>
    </row>
    <row r="671771" spans="2:2" x14ac:dyDescent="0.15">
      <c r="B671771" t="s">
        <v>204</v>
      </c>
    </row>
    <row r="671772" spans="2:2" x14ac:dyDescent="0.15">
      <c r="B671772" t="s">
        <v>205</v>
      </c>
    </row>
    <row r="671773" spans="2:2" x14ac:dyDescent="0.15">
      <c r="B671773" t="s">
        <v>220</v>
      </c>
    </row>
    <row r="671774" spans="2:2" x14ac:dyDescent="0.15">
      <c r="B671774" t="s">
        <v>221</v>
      </c>
    </row>
    <row r="671775" spans="2:2" x14ac:dyDescent="0.15">
      <c r="B671775" t="s">
        <v>222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132</v>
      </c>
    </row>
    <row r="688134" spans="2:2" x14ac:dyDescent="0.15">
      <c r="B688134" t="s">
        <v>133</v>
      </c>
    </row>
    <row r="688135" spans="2:2" x14ac:dyDescent="0.15">
      <c r="B688135" t="s">
        <v>134</v>
      </c>
    </row>
    <row r="688136" spans="2:2" x14ac:dyDescent="0.15">
      <c r="B688136" t="s">
        <v>158</v>
      </c>
    </row>
    <row r="688137" spans="2:2" x14ac:dyDescent="0.15">
      <c r="B688137" t="s">
        <v>159</v>
      </c>
    </row>
    <row r="688138" spans="2:2" x14ac:dyDescent="0.15">
      <c r="B688138" t="s">
        <v>160</v>
      </c>
    </row>
    <row r="688139" spans="2:2" x14ac:dyDescent="0.15">
      <c r="B688139" t="s">
        <v>161</v>
      </c>
    </row>
    <row r="688140" spans="2:2" x14ac:dyDescent="0.15">
      <c r="B688140" t="s">
        <v>162</v>
      </c>
    </row>
    <row r="688141" spans="2:2" x14ac:dyDescent="0.15">
      <c r="B688141" t="s">
        <v>163</v>
      </c>
    </row>
    <row r="688142" spans="2:2" x14ac:dyDescent="0.15">
      <c r="B688142" t="s">
        <v>164</v>
      </c>
    </row>
    <row r="688143" spans="2:2" x14ac:dyDescent="0.15">
      <c r="B688143" t="s">
        <v>177</v>
      </c>
    </row>
    <row r="688144" spans="2:2" x14ac:dyDescent="0.15">
      <c r="B688144" t="s">
        <v>178</v>
      </c>
    </row>
    <row r="688145" spans="2:2" x14ac:dyDescent="0.15">
      <c r="B688145" t="s">
        <v>179</v>
      </c>
    </row>
    <row r="688146" spans="2:2" x14ac:dyDescent="0.15">
      <c r="B688146" t="s">
        <v>180</v>
      </c>
    </row>
    <row r="688147" spans="2:2" x14ac:dyDescent="0.15">
      <c r="B688147" t="s">
        <v>181</v>
      </c>
    </row>
    <row r="688148" spans="2:2" x14ac:dyDescent="0.15">
      <c r="B688148" t="s">
        <v>197</v>
      </c>
    </row>
    <row r="688149" spans="2:2" x14ac:dyDescent="0.15">
      <c r="B688149" t="s">
        <v>198</v>
      </c>
    </row>
    <row r="688150" spans="2:2" x14ac:dyDescent="0.15">
      <c r="B688150" t="s">
        <v>199</v>
      </c>
    </row>
    <row r="688151" spans="2:2" x14ac:dyDescent="0.15">
      <c r="B688151" t="s">
        <v>200</v>
      </c>
    </row>
    <row r="688152" spans="2:2" x14ac:dyDescent="0.15">
      <c r="B688152" t="s">
        <v>201</v>
      </c>
    </row>
    <row r="688153" spans="2:2" x14ac:dyDescent="0.15">
      <c r="B688153" t="s">
        <v>202</v>
      </c>
    </row>
    <row r="688154" spans="2:2" x14ac:dyDescent="0.15">
      <c r="B688154" t="s">
        <v>203</v>
      </c>
    </row>
    <row r="688155" spans="2:2" x14ac:dyDescent="0.15">
      <c r="B688155" t="s">
        <v>204</v>
      </c>
    </row>
    <row r="688156" spans="2:2" x14ac:dyDescent="0.15">
      <c r="B688156" t="s">
        <v>205</v>
      </c>
    </row>
    <row r="688157" spans="2:2" x14ac:dyDescent="0.15">
      <c r="B688157" t="s">
        <v>220</v>
      </c>
    </row>
    <row r="688158" spans="2:2" x14ac:dyDescent="0.15">
      <c r="B688158" t="s">
        <v>221</v>
      </c>
    </row>
    <row r="688159" spans="2:2" x14ac:dyDescent="0.15">
      <c r="B688159" t="s">
        <v>222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132</v>
      </c>
    </row>
    <row r="704518" spans="2:2" x14ac:dyDescent="0.15">
      <c r="B704518" t="s">
        <v>133</v>
      </c>
    </row>
    <row r="704519" spans="2:2" x14ac:dyDescent="0.15">
      <c r="B704519" t="s">
        <v>134</v>
      </c>
    </row>
    <row r="704520" spans="2:2" x14ac:dyDescent="0.15">
      <c r="B704520" t="s">
        <v>158</v>
      </c>
    </row>
    <row r="704521" spans="2:2" x14ac:dyDescent="0.15">
      <c r="B704521" t="s">
        <v>159</v>
      </c>
    </row>
    <row r="704522" spans="2:2" x14ac:dyDescent="0.15">
      <c r="B704522" t="s">
        <v>160</v>
      </c>
    </row>
    <row r="704523" spans="2:2" x14ac:dyDescent="0.15">
      <c r="B704523" t="s">
        <v>161</v>
      </c>
    </row>
    <row r="704524" spans="2:2" x14ac:dyDescent="0.15">
      <c r="B704524" t="s">
        <v>162</v>
      </c>
    </row>
    <row r="704525" spans="2:2" x14ac:dyDescent="0.15">
      <c r="B704525" t="s">
        <v>163</v>
      </c>
    </row>
    <row r="704526" spans="2:2" x14ac:dyDescent="0.15">
      <c r="B704526" t="s">
        <v>164</v>
      </c>
    </row>
    <row r="704527" spans="2:2" x14ac:dyDescent="0.15">
      <c r="B704527" t="s">
        <v>177</v>
      </c>
    </row>
    <row r="704528" spans="2:2" x14ac:dyDescent="0.15">
      <c r="B704528" t="s">
        <v>178</v>
      </c>
    </row>
    <row r="704529" spans="2:2" x14ac:dyDescent="0.15">
      <c r="B704529" t="s">
        <v>179</v>
      </c>
    </row>
    <row r="704530" spans="2:2" x14ac:dyDescent="0.15">
      <c r="B704530" t="s">
        <v>180</v>
      </c>
    </row>
    <row r="704531" spans="2:2" x14ac:dyDescent="0.15">
      <c r="B704531" t="s">
        <v>181</v>
      </c>
    </row>
    <row r="704532" spans="2:2" x14ac:dyDescent="0.15">
      <c r="B704532" t="s">
        <v>197</v>
      </c>
    </row>
    <row r="704533" spans="2:2" x14ac:dyDescent="0.15">
      <c r="B704533" t="s">
        <v>198</v>
      </c>
    </row>
    <row r="704534" spans="2:2" x14ac:dyDescent="0.15">
      <c r="B704534" t="s">
        <v>199</v>
      </c>
    </row>
    <row r="704535" spans="2:2" x14ac:dyDescent="0.15">
      <c r="B704535" t="s">
        <v>200</v>
      </c>
    </row>
    <row r="704536" spans="2:2" x14ac:dyDescent="0.15">
      <c r="B704536" t="s">
        <v>201</v>
      </c>
    </row>
    <row r="704537" spans="2:2" x14ac:dyDescent="0.15">
      <c r="B704537" t="s">
        <v>202</v>
      </c>
    </row>
    <row r="704538" spans="2:2" x14ac:dyDescent="0.15">
      <c r="B704538" t="s">
        <v>203</v>
      </c>
    </row>
    <row r="704539" spans="2:2" x14ac:dyDescent="0.15">
      <c r="B704539" t="s">
        <v>204</v>
      </c>
    </row>
    <row r="704540" spans="2:2" x14ac:dyDescent="0.15">
      <c r="B704540" t="s">
        <v>205</v>
      </c>
    </row>
    <row r="704541" spans="2:2" x14ac:dyDescent="0.15">
      <c r="B704541" t="s">
        <v>220</v>
      </c>
    </row>
    <row r="704542" spans="2:2" x14ac:dyDescent="0.15">
      <c r="B704542" t="s">
        <v>221</v>
      </c>
    </row>
    <row r="704543" spans="2:2" x14ac:dyDescent="0.15">
      <c r="B704543" t="s">
        <v>222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132</v>
      </c>
    </row>
    <row r="720902" spans="2:2" x14ac:dyDescent="0.15">
      <c r="B720902" t="s">
        <v>133</v>
      </c>
    </row>
    <row r="720903" spans="2:2" x14ac:dyDescent="0.15">
      <c r="B720903" t="s">
        <v>134</v>
      </c>
    </row>
    <row r="720904" spans="2:2" x14ac:dyDescent="0.15">
      <c r="B720904" t="s">
        <v>158</v>
      </c>
    </row>
    <row r="720905" spans="2:2" x14ac:dyDescent="0.15">
      <c r="B720905" t="s">
        <v>159</v>
      </c>
    </row>
    <row r="720906" spans="2:2" x14ac:dyDescent="0.15">
      <c r="B720906" t="s">
        <v>160</v>
      </c>
    </row>
    <row r="720907" spans="2:2" x14ac:dyDescent="0.15">
      <c r="B720907" t="s">
        <v>161</v>
      </c>
    </row>
    <row r="720908" spans="2:2" x14ac:dyDescent="0.15">
      <c r="B720908" t="s">
        <v>162</v>
      </c>
    </row>
    <row r="720909" spans="2:2" x14ac:dyDescent="0.15">
      <c r="B720909" t="s">
        <v>163</v>
      </c>
    </row>
    <row r="720910" spans="2:2" x14ac:dyDescent="0.15">
      <c r="B720910" t="s">
        <v>164</v>
      </c>
    </row>
    <row r="720911" spans="2:2" x14ac:dyDescent="0.15">
      <c r="B720911" t="s">
        <v>177</v>
      </c>
    </row>
    <row r="720912" spans="2:2" x14ac:dyDescent="0.15">
      <c r="B720912" t="s">
        <v>178</v>
      </c>
    </row>
    <row r="720913" spans="2:2" x14ac:dyDescent="0.15">
      <c r="B720913" t="s">
        <v>179</v>
      </c>
    </row>
    <row r="720914" spans="2:2" x14ac:dyDescent="0.15">
      <c r="B720914" t="s">
        <v>180</v>
      </c>
    </row>
    <row r="720915" spans="2:2" x14ac:dyDescent="0.15">
      <c r="B720915" t="s">
        <v>181</v>
      </c>
    </row>
    <row r="720916" spans="2:2" x14ac:dyDescent="0.15">
      <c r="B720916" t="s">
        <v>197</v>
      </c>
    </row>
    <row r="720917" spans="2:2" x14ac:dyDescent="0.15">
      <c r="B720917" t="s">
        <v>198</v>
      </c>
    </row>
    <row r="720918" spans="2:2" x14ac:dyDescent="0.15">
      <c r="B720918" t="s">
        <v>199</v>
      </c>
    </row>
    <row r="720919" spans="2:2" x14ac:dyDescent="0.15">
      <c r="B720919" t="s">
        <v>200</v>
      </c>
    </row>
    <row r="720920" spans="2:2" x14ac:dyDescent="0.15">
      <c r="B720920" t="s">
        <v>201</v>
      </c>
    </row>
    <row r="720921" spans="2:2" x14ac:dyDescent="0.15">
      <c r="B720921" t="s">
        <v>202</v>
      </c>
    </row>
    <row r="720922" spans="2:2" x14ac:dyDescent="0.15">
      <c r="B720922" t="s">
        <v>203</v>
      </c>
    </row>
    <row r="720923" spans="2:2" x14ac:dyDescent="0.15">
      <c r="B720923" t="s">
        <v>204</v>
      </c>
    </row>
    <row r="720924" spans="2:2" x14ac:dyDescent="0.15">
      <c r="B720924" t="s">
        <v>205</v>
      </c>
    </row>
    <row r="720925" spans="2:2" x14ac:dyDescent="0.15">
      <c r="B720925" t="s">
        <v>220</v>
      </c>
    </row>
    <row r="720926" spans="2:2" x14ac:dyDescent="0.15">
      <c r="B720926" t="s">
        <v>221</v>
      </c>
    </row>
    <row r="720927" spans="2:2" x14ac:dyDescent="0.15">
      <c r="B720927" t="s">
        <v>222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132</v>
      </c>
    </row>
    <row r="737286" spans="2:2" x14ac:dyDescent="0.15">
      <c r="B737286" t="s">
        <v>133</v>
      </c>
    </row>
    <row r="737287" spans="2:2" x14ac:dyDescent="0.15">
      <c r="B737287" t="s">
        <v>134</v>
      </c>
    </row>
    <row r="737288" spans="2:2" x14ac:dyDescent="0.15">
      <c r="B737288" t="s">
        <v>158</v>
      </c>
    </row>
    <row r="737289" spans="2:2" x14ac:dyDescent="0.15">
      <c r="B737289" t="s">
        <v>159</v>
      </c>
    </row>
    <row r="737290" spans="2:2" x14ac:dyDescent="0.15">
      <c r="B737290" t="s">
        <v>160</v>
      </c>
    </row>
    <row r="737291" spans="2:2" x14ac:dyDescent="0.15">
      <c r="B737291" t="s">
        <v>161</v>
      </c>
    </row>
    <row r="737292" spans="2:2" x14ac:dyDescent="0.15">
      <c r="B737292" t="s">
        <v>162</v>
      </c>
    </row>
    <row r="737293" spans="2:2" x14ac:dyDescent="0.15">
      <c r="B737293" t="s">
        <v>163</v>
      </c>
    </row>
    <row r="737294" spans="2:2" x14ac:dyDescent="0.15">
      <c r="B737294" t="s">
        <v>164</v>
      </c>
    </row>
    <row r="737295" spans="2:2" x14ac:dyDescent="0.15">
      <c r="B737295" t="s">
        <v>177</v>
      </c>
    </row>
    <row r="737296" spans="2:2" x14ac:dyDescent="0.15">
      <c r="B737296" t="s">
        <v>178</v>
      </c>
    </row>
    <row r="737297" spans="2:2" x14ac:dyDescent="0.15">
      <c r="B737297" t="s">
        <v>179</v>
      </c>
    </row>
    <row r="737298" spans="2:2" x14ac:dyDescent="0.15">
      <c r="B737298" t="s">
        <v>180</v>
      </c>
    </row>
    <row r="737299" spans="2:2" x14ac:dyDescent="0.15">
      <c r="B737299" t="s">
        <v>181</v>
      </c>
    </row>
    <row r="737300" spans="2:2" x14ac:dyDescent="0.15">
      <c r="B737300" t="s">
        <v>197</v>
      </c>
    </row>
    <row r="737301" spans="2:2" x14ac:dyDescent="0.15">
      <c r="B737301" t="s">
        <v>198</v>
      </c>
    </row>
    <row r="737302" spans="2:2" x14ac:dyDescent="0.15">
      <c r="B737302" t="s">
        <v>199</v>
      </c>
    </row>
    <row r="737303" spans="2:2" x14ac:dyDescent="0.15">
      <c r="B737303" t="s">
        <v>200</v>
      </c>
    </row>
    <row r="737304" spans="2:2" x14ac:dyDescent="0.15">
      <c r="B737304" t="s">
        <v>201</v>
      </c>
    </row>
    <row r="737305" spans="2:2" x14ac:dyDescent="0.15">
      <c r="B737305" t="s">
        <v>202</v>
      </c>
    </row>
    <row r="737306" spans="2:2" x14ac:dyDescent="0.15">
      <c r="B737306" t="s">
        <v>203</v>
      </c>
    </row>
    <row r="737307" spans="2:2" x14ac:dyDescent="0.15">
      <c r="B737307" t="s">
        <v>204</v>
      </c>
    </row>
    <row r="737308" spans="2:2" x14ac:dyDescent="0.15">
      <c r="B737308" t="s">
        <v>205</v>
      </c>
    </row>
    <row r="737309" spans="2:2" x14ac:dyDescent="0.15">
      <c r="B737309" t="s">
        <v>220</v>
      </c>
    </row>
    <row r="737310" spans="2:2" x14ac:dyDescent="0.15">
      <c r="B737310" t="s">
        <v>221</v>
      </c>
    </row>
    <row r="737311" spans="2:2" x14ac:dyDescent="0.15">
      <c r="B737311" t="s">
        <v>222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132</v>
      </c>
    </row>
    <row r="753670" spans="2:2" x14ac:dyDescent="0.15">
      <c r="B753670" t="s">
        <v>133</v>
      </c>
    </row>
    <row r="753671" spans="2:2" x14ac:dyDescent="0.15">
      <c r="B753671" t="s">
        <v>134</v>
      </c>
    </row>
    <row r="753672" spans="2:2" x14ac:dyDescent="0.15">
      <c r="B753672" t="s">
        <v>158</v>
      </c>
    </row>
    <row r="753673" spans="2:2" x14ac:dyDescent="0.15">
      <c r="B753673" t="s">
        <v>159</v>
      </c>
    </row>
    <row r="753674" spans="2:2" x14ac:dyDescent="0.15">
      <c r="B753674" t="s">
        <v>160</v>
      </c>
    </row>
    <row r="753675" spans="2:2" x14ac:dyDescent="0.15">
      <c r="B753675" t="s">
        <v>161</v>
      </c>
    </row>
    <row r="753676" spans="2:2" x14ac:dyDescent="0.15">
      <c r="B753676" t="s">
        <v>162</v>
      </c>
    </row>
    <row r="753677" spans="2:2" x14ac:dyDescent="0.15">
      <c r="B753677" t="s">
        <v>163</v>
      </c>
    </row>
    <row r="753678" spans="2:2" x14ac:dyDescent="0.15">
      <c r="B753678" t="s">
        <v>164</v>
      </c>
    </row>
    <row r="753679" spans="2:2" x14ac:dyDescent="0.15">
      <c r="B753679" t="s">
        <v>177</v>
      </c>
    </row>
    <row r="753680" spans="2:2" x14ac:dyDescent="0.15">
      <c r="B753680" t="s">
        <v>178</v>
      </c>
    </row>
    <row r="753681" spans="2:2" x14ac:dyDescent="0.15">
      <c r="B753681" t="s">
        <v>179</v>
      </c>
    </row>
    <row r="753682" spans="2:2" x14ac:dyDescent="0.15">
      <c r="B753682" t="s">
        <v>180</v>
      </c>
    </row>
    <row r="753683" spans="2:2" x14ac:dyDescent="0.15">
      <c r="B753683" t="s">
        <v>181</v>
      </c>
    </row>
    <row r="753684" spans="2:2" x14ac:dyDescent="0.15">
      <c r="B753684" t="s">
        <v>197</v>
      </c>
    </row>
    <row r="753685" spans="2:2" x14ac:dyDescent="0.15">
      <c r="B753685" t="s">
        <v>198</v>
      </c>
    </row>
    <row r="753686" spans="2:2" x14ac:dyDescent="0.15">
      <c r="B753686" t="s">
        <v>199</v>
      </c>
    </row>
    <row r="753687" spans="2:2" x14ac:dyDescent="0.15">
      <c r="B753687" t="s">
        <v>200</v>
      </c>
    </row>
    <row r="753688" spans="2:2" x14ac:dyDescent="0.15">
      <c r="B753688" t="s">
        <v>201</v>
      </c>
    </row>
    <row r="753689" spans="2:2" x14ac:dyDescent="0.15">
      <c r="B753689" t="s">
        <v>202</v>
      </c>
    </row>
    <row r="753690" spans="2:2" x14ac:dyDescent="0.15">
      <c r="B753690" t="s">
        <v>203</v>
      </c>
    </row>
    <row r="753691" spans="2:2" x14ac:dyDescent="0.15">
      <c r="B753691" t="s">
        <v>204</v>
      </c>
    </row>
    <row r="753692" spans="2:2" x14ac:dyDescent="0.15">
      <c r="B753692" t="s">
        <v>205</v>
      </c>
    </row>
    <row r="753693" spans="2:2" x14ac:dyDescent="0.15">
      <c r="B753693" t="s">
        <v>220</v>
      </c>
    </row>
    <row r="753694" spans="2:2" x14ac:dyDescent="0.15">
      <c r="B753694" t="s">
        <v>221</v>
      </c>
    </row>
    <row r="753695" spans="2:2" x14ac:dyDescent="0.15">
      <c r="B753695" t="s">
        <v>222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132</v>
      </c>
    </row>
    <row r="770054" spans="2:2" x14ac:dyDescent="0.15">
      <c r="B770054" t="s">
        <v>133</v>
      </c>
    </row>
    <row r="770055" spans="2:2" x14ac:dyDescent="0.15">
      <c r="B770055" t="s">
        <v>134</v>
      </c>
    </row>
    <row r="770056" spans="2:2" x14ac:dyDescent="0.15">
      <c r="B770056" t="s">
        <v>158</v>
      </c>
    </row>
    <row r="770057" spans="2:2" x14ac:dyDescent="0.15">
      <c r="B770057" t="s">
        <v>159</v>
      </c>
    </row>
    <row r="770058" spans="2:2" x14ac:dyDescent="0.15">
      <c r="B770058" t="s">
        <v>160</v>
      </c>
    </row>
    <row r="770059" spans="2:2" x14ac:dyDescent="0.15">
      <c r="B770059" t="s">
        <v>161</v>
      </c>
    </row>
    <row r="770060" spans="2:2" x14ac:dyDescent="0.15">
      <c r="B770060" t="s">
        <v>162</v>
      </c>
    </row>
    <row r="770061" spans="2:2" x14ac:dyDescent="0.15">
      <c r="B770061" t="s">
        <v>163</v>
      </c>
    </row>
    <row r="770062" spans="2:2" x14ac:dyDescent="0.15">
      <c r="B770062" t="s">
        <v>164</v>
      </c>
    </row>
    <row r="770063" spans="2:2" x14ac:dyDescent="0.15">
      <c r="B770063" t="s">
        <v>177</v>
      </c>
    </row>
    <row r="770064" spans="2:2" x14ac:dyDescent="0.15">
      <c r="B770064" t="s">
        <v>178</v>
      </c>
    </row>
    <row r="770065" spans="2:2" x14ac:dyDescent="0.15">
      <c r="B770065" t="s">
        <v>179</v>
      </c>
    </row>
    <row r="770066" spans="2:2" x14ac:dyDescent="0.15">
      <c r="B770066" t="s">
        <v>180</v>
      </c>
    </row>
    <row r="770067" spans="2:2" x14ac:dyDescent="0.15">
      <c r="B770067" t="s">
        <v>181</v>
      </c>
    </row>
    <row r="770068" spans="2:2" x14ac:dyDescent="0.15">
      <c r="B770068" t="s">
        <v>197</v>
      </c>
    </row>
    <row r="770069" spans="2:2" x14ac:dyDescent="0.15">
      <c r="B770069" t="s">
        <v>198</v>
      </c>
    </row>
    <row r="770070" spans="2:2" x14ac:dyDescent="0.15">
      <c r="B770070" t="s">
        <v>199</v>
      </c>
    </row>
    <row r="770071" spans="2:2" x14ac:dyDescent="0.15">
      <c r="B770071" t="s">
        <v>200</v>
      </c>
    </row>
    <row r="770072" spans="2:2" x14ac:dyDescent="0.15">
      <c r="B770072" t="s">
        <v>201</v>
      </c>
    </row>
    <row r="770073" spans="2:2" x14ac:dyDescent="0.15">
      <c r="B770073" t="s">
        <v>202</v>
      </c>
    </row>
    <row r="770074" spans="2:2" x14ac:dyDescent="0.15">
      <c r="B770074" t="s">
        <v>203</v>
      </c>
    </row>
    <row r="770075" spans="2:2" x14ac:dyDescent="0.15">
      <c r="B770075" t="s">
        <v>204</v>
      </c>
    </row>
    <row r="770076" spans="2:2" x14ac:dyDescent="0.15">
      <c r="B770076" t="s">
        <v>205</v>
      </c>
    </row>
    <row r="770077" spans="2:2" x14ac:dyDescent="0.15">
      <c r="B770077" t="s">
        <v>220</v>
      </c>
    </row>
    <row r="770078" spans="2:2" x14ac:dyDescent="0.15">
      <c r="B770078" t="s">
        <v>221</v>
      </c>
    </row>
    <row r="770079" spans="2:2" x14ac:dyDescent="0.15">
      <c r="B770079" t="s">
        <v>222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132</v>
      </c>
    </row>
    <row r="786438" spans="2:2" x14ac:dyDescent="0.15">
      <c r="B786438" t="s">
        <v>133</v>
      </c>
    </row>
    <row r="786439" spans="2:2" x14ac:dyDescent="0.15">
      <c r="B786439" t="s">
        <v>134</v>
      </c>
    </row>
    <row r="786440" spans="2:2" x14ac:dyDescent="0.15">
      <c r="B786440" t="s">
        <v>158</v>
      </c>
    </row>
    <row r="786441" spans="2:2" x14ac:dyDescent="0.15">
      <c r="B786441" t="s">
        <v>159</v>
      </c>
    </row>
    <row r="786442" spans="2:2" x14ac:dyDescent="0.15">
      <c r="B786442" t="s">
        <v>160</v>
      </c>
    </row>
    <row r="786443" spans="2:2" x14ac:dyDescent="0.15">
      <c r="B786443" t="s">
        <v>161</v>
      </c>
    </row>
    <row r="786444" spans="2:2" x14ac:dyDescent="0.15">
      <c r="B786444" t="s">
        <v>162</v>
      </c>
    </row>
    <row r="786445" spans="2:2" x14ac:dyDescent="0.15">
      <c r="B786445" t="s">
        <v>163</v>
      </c>
    </row>
    <row r="786446" spans="2:2" x14ac:dyDescent="0.15">
      <c r="B786446" t="s">
        <v>164</v>
      </c>
    </row>
    <row r="786447" spans="2:2" x14ac:dyDescent="0.15">
      <c r="B786447" t="s">
        <v>177</v>
      </c>
    </row>
    <row r="786448" spans="2:2" x14ac:dyDescent="0.15">
      <c r="B786448" t="s">
        <v>178</v>
      </c>
    </row>
    <row r="786449" spans="2:2" x14ac:dyDescent="0.15">
      <c r="B786449" t="s">
        <v>179</v>
      </c>
    </row>
    <row r="786450" spans="2:2" x14ac:dyDescent="0.15">
      <c r="B786450" t="s">
        <v>180</v>
      </c>
    </row>
    <row r="786451" spans="2:2" x14ac:dyDescent="0.15">
      <c r="B786451" t="s">
        <v>181</v>
      </c>
    </row>
    <row r="786452" spans="2:2" x14ac:dyDescent="0.15">
      <c r="B786452" t="s">
        <v>197</v>
      </c>
    </row>
    <row r="786453" spans="2:2" x14ac:dyDescent="0.15">
      <c r="B786453" t="s">
        <v>198</v>
      </c>
    </row>
    <row r="786454" spans="2:2" x14ac:dyDescent="0.15">
      <c r="B786454" t="s">
        <v>199</v>
      </c>
    </row>
    <row r="786455" spans="2:2" x14ac:dyDescent="0.15">
      <c r="B786455" t="s">
        <v>200</v>
      </c>
    </row>
    <row r="786456" spans="2:2" x14ac:dyDescent="0.15">
      <c r="B786456" t="s">
        <v>201</v>
      </c>
    </row>
    <row r="786457" spans="2:2" x14ac:dyDescent="0.15">
      <c r="B786457" t="s">
        <v>202</v>
      </c>
    </row>
    <row r="786458" spans="2:2" x14ac:dyDescent="0.15">
      <c r="B786458" t="s">
        <v>203</v>
      </c>
    </row>
    <row r="786459" spans="2:2" x14ac:dyDescent="0.15">
      <c r="B786459" t="s">
        <v>204</v>
      </c>
    </row>
    <row r="786460" spans="2:2" x14ac:dyDescent="0.15">
      <c r="B786460" t="s">
        <v>205</v>
      </c>
    </row>
    <row r="786461" spans="2:2" x14ac:dyDescent="0.15">
      <c r="B786461" t="s">
        <v>220</v>
      </c>
    </row>
    <row r="786462" spans="2:2" x14ac:dyDescent="0.15">
      <c r="B786462" t="s">
        <v>221</v>
      </c>
    </row>
    <row r="786463" spans="2:2" x14ac:dyDescent="0.15">
      <c r="B786463" t="s">
        <v>222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132</v>
      </c>
    </row>
    <row r="802822" spans="2:2" x14ac:dyDescent="0.15">
      <c r="B802822" t="s">
        <v>133</v>
      </c>
    </row>
    <row r="802823" spans="2:2" x14ac:dyDescent="0.15">
      <c r="B802823" t="s">
        <v>134</v>
      </c>
    </row>
    <row r="802824" spans="2:2" x14ac:dyDescent="0.15">
      <c r="B802824" t="s">
        <v>158</v>
      </c>
    </row>
    <row r="802825" spans="2:2" x14ac:dyDescent="0.15">
      <c r="B802825" t="s">
        <v>159</v>
      </c>
    </row>
    <row r="802826" spans="2:2" x14ac:dyDescent="0.15">
      <c r="B802826" t="s">
        <v>160</v>
      </c>
    </row>
    <row r="802827" spans="2:2" x14ac:dyDescent="0.15">
      <c r="B802827" t="s">
        <v>161</v>
      </c>
    </row>
    <row r="802828" spans="2:2" x14ac:dyDescent="0.15">
      <c r="B802828" t="s">
        <v>162</v>
      </c>
    </row>
    <row r="802829" spans="2:2" x14ac:dyDescent="0.15">
      <c r="B802829" t="s">
        <v>163</v>
      </c>
    </row>
    <row r="802830" spans="2:2" x14ac:dyDescent="0.15">
      <c r="B802830" t="s">
        <v>164</v>
      </c>
    </row>
    <row r="802831" spans="2:2" x14ac:dyDescent="0.15">
      <c r="B802831" t="s">
        <v>177</v>
      </c>
    </row>
    <row r="802832" spans="2:2" x14ac:dyDescent="0.15">
      <c r="B802832" t="s">
        <v>178</v>
      </c>
    </row>
    <row r="802833" spans="2:2" x14ac:dyDescent="0.15">
      <c r="B802833" t="s">
        <v>179</v>
      </c>
    </row>
    <row r="802834" spans="2:2" x14ac:dyDescent="0.15">
      <c r="B802834" t="s">
        <v>180</v>
      </c>
    </row>
    <row r="802835" spans="2:2" x14ac:dyDescent="0.15">
      <c r="B802835" t="s">
        <v>181</v>
      </c>
    </row>
    <row r="802836" spans="2:2" x14ac:dyDescent="0.15">
      <c r="B802836" t="s">
        <v>197</v>
      </c>
    </row>
    <row r="802837" spans="2:2" x14ac:dyDescent="0.15">
      <c r="B802837" t="s">
        <v>198</v>
      </c>
    </row>
    <row r="802838" spans="2:2" x14ac:dyDescent="0.15">
      <c r="B802838" t="s">
        <v>199</v>
      </c>
    </row>
    <row r="802839" spans="2:2" x14ac:dyDescent="0.15">
      <c r="B802839" t="s">
        <v>200</v>
      </c>
    </row>
    <row r="802840" spans="2:2" x14ac:dyDescent="0.15">
      <c r="B802840" t="s">
        <v>201</v>
      </c>
    </row>
    <row r="802841" spans="2:2" x14ac:dyDescent="0.15">
      <c r="B802841" t="s">
        <v>202</v>
      </c>
    </row>
    <row r="802842" spans="2:2" x14ac:dyDescent="0.15">
      <c r="B802842" t="s">
        <v>203</v>
      </c>
    </row>
    <row r="802843" spans="2:2" x14ac:dyDescent="0.15">
      <c r="B802843" t="s">
        <v>204</v>
      </c>
    </row>
    <row r="802844" spans="2:2" x14ac:dyDescent="0.15">
      <c r="B802844" t="s">
        <v>205</v>
      </c>
    </row>
    <row r="802845" spans="2:2" x14ac:dyDescent="0.15">
      <c r="B802845" t="s">
        <v>220</v>
      </c>
    </row>
    <row r="802846" spans="2:2" x14ac:dyDescent="0.15">
      <c r="B802846" t="s">
        <v>221</v>
      </c>
    </row>
    <row r="802847" spans="2:2" x14ac:dyDescent="0.15">
      <c r="B802847" t="s">
        <v>222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132</v>
      </c>
    </row>
    <row r="819206" spans="2:2" x14ac:dyDescent="0.15">
      <c r="B819206" t="s">
        <v>133</v>
      </c>
    </row>
    <row r="819207" spans="2:2" x14ac:dyDescent="0.15">
      <c r="B819207" t="s">
        <v>134</v>
      </c>
    </row>
    <row r="819208" spans="2:2" x14ac:dyDescent="0.15">
      <c r="B819208" t="s">
        <v>158</v>
      </c>
    </row>
    <row r="819209" spans="2:2" x14ac:dyDescent="0.15">
      <c r="B819209" t="s">
        <v>159</v>
      </c>
    </row>
    <row r="819210" spans="2:2" x14ac:dyDescent="0.15">
      <c r="B819210" t="s">
        <v>160</v>
      </c>
    </row>
    <row r="819211" spans="2:2" x14ac:dyDescent="0.15">
      <c r="B819211" t="s">
        <v>161</v>
      </c>
    </row>
    <row r="819212" spans="2:2" x14ac:dyDescent="0.15">
      <c r="B819212" t="s">
        <v>162</v>
      </c>
    </row>
    <row r="819213" spans="2:2" x14ac:dyDescent="0.15">
      <c r="B819213" t="s">
        <v>163</v>
      </c>
    </row>
    <row r="819214" spans="2:2" x14ac:dyDescent="0.15">
      <c r="B819214" t="s">
        <v>164</v>
      </c>
    </row>
    <row r="819215" spans="2:2" x14ac:dyDescent="0.15">
      <c r="B819215" t="s">
        <v>177</v>
      </c>
    </row>
    <row r="819216" spans="2:2" x14ac:dyDescent="0.15">
      <c r="B819216" t="s">
        <v>178</v>
      </c>
    </row>
    <row r="819217" spans="2:2" x14ac:dyDescent="0.15">
      <c r="B819217" t="s">
        <v>179</v>
      </c>
    </row>
    <row r="819218" spans="2:2" x14ac:dyDescent="0.15">
      <c r="B819218" t="s">
        <v>180</v>
      </c>
    </row>
    <row r="819219" spans="2:2" x14ac:dyDescent="0.15">
      <c r="B819219" t="s">
        <v>181</v>
      </c>
    </row>
    <row r="819220" spans="2:2" x14ac:dyDescent="0.15">
      <c r="B819220" t="s">
        <v>197</v>
      </c>
    </row>
    <row r="819221" spans="2:2" x14ac:dyDescent="0.15">
      <c r="B819221" t="s">
        <v>198</v>
      </c>
    </row>
    <row r="819222" spans="2:2" x14ac:dyDescent="0.15">
      <c r="B819222" t="s">
        <v>199</v>
      </c>
    </row>
    <row r="819223" spans="2:2" x14ac:dyDescent="0.15">
      <c r="B819223" t="s">
        <v>200</v>
      </c>
    </row>
    <row r="819224" spans="2:2" x14ac:dyDescent="0.15">
      <c r="B819224" t="s">
        <v>201</v>
      </c>
    </row>
    <row r="819225" spans="2:2" x14ac:dyDescent="0.15">
      <c r="B819225" t="s">
        <v>202</v>
      </c>
    </row>
    <row r="819226" spans="2:2" x14ac:dyDescent="0.15">
      <c r="B819226" t="s">
        <v>203</v>
      </c>
    </row>
    <row r="819227" spans="2:2" x14ac:dyDescent="0.15">
      <c r="B819227" t="s">
        <v>204</v>
      </c>
    </row>
    <row r="819228" spans="2:2" x14ac:dyDescent="0.15">
      <c r="B819228" t="s">
        <v>205</v>
      </c>
    </row>
    <row r="819229" spans="2:2" x14ac:dyDescent="0.15">
      <c r="B819229" t="s">
        <v>220</v>
      </c>
    </row>
    <row r="819230" spans="2:2" x14ac:dyDescent="0.15">
      <c r="B819230" t="s">
        <v>221</v>
      </c>
    </row>
    <row r="819231" spans="2:2" x14ac:dyDescent="0.15">
      <c r="B819231" t="s">
        <v>222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132</v>
      </c>
    </row>
    <row r="835590" spans="2:2" x14ac:dyDescent="0.15">
      <c r="B835590" t="s">
        <v>133</v>
      </c>
    </row>
    <row r="835591" spans="2:2" x14ac:dyDescent="0.15">
      <c r="B835591" t="s">
        <v>134</v>
      </c>
    </row>
    <row r="835592" spans="2:2" x14ac:dyDescent="0.15">
      <c r="B835592" t="s">
        <v>158</v>
      </c>
    </row>
    <row r="835593" spans="2:2" x14ac:dyDescent="0.15">
      <c r="B835593" t="s">
        <v>159</v>
      </c>
    </row>
    <row r="835594" spans="2:2" x14ac:dyDescent="0.15">
      <c r="B835594" t="s">
        <v>160</v>
      </c>
    </row>
    <row r="835595" spans="2:2" x14ac:dyDescent="0.15">
      <c r="B835595" t="s">
        <v>161</v>
      </c>
    </row>
    <row r="835596" spans="2:2" x14ac:dyDescent="0.15">
      <c r="B835596" t="s">
        <v>162</v>
      </c>
    </row>
    <row r="835597" spans="2:2" x14ac:dyDescent="0.15">
      <c r="B835597" t="s">
        <v>163</v>
      </c>
    </row>
    <row r="835598" spans="2:2" x14ac:dyDescent="0.15">
      <c r="B835598" t="s">
        <v>164</v>
      </c>
    </row>
    <row r="835599" spans="2:2" x14ac:dyDescent="0.15">
      <c r="B835599" t="s">
        <v>177</v>
      </c>
    </row>
    <row r="835600" spans="2:2" x14ac:dyDescent="0.15">
      <c r="B835600" t="s">
        <v>178</v>
      </c>
    </row>
    <row r="835601" spans="2:2" x14ac:dyDescent="0.15">
      <c r="B835601" t="s">
        <v>179</v>
      </c>
    </row>
    <row r="835602" spans="2:2" x14ac:dyDescent="0.15">
      <c r="B835602" t="s">
        <v>180</v>
      </c>
    </row>
    <row r="835603" spans="2:2" x14ac:dyDescent="0.15">
      <c r="B835603" t="s">
        <v>181</v>
      </c>
    </row>
    <row r="835604" spans="2:2" x14ac:dyDescent="0.15">
      <c r="B835604" t="s">
        <v>197</v>
      </c>
    </row>
    <row r="835605" spans="2:2" x14ac:dyDescent="0.15">
      <c r="B835605" t="s">
        <v>198</v>
      </c>
    </row>
    <row r="835606" spans="2:2" x14ac:dyDescent="0.15">
      <c r="B835606" t="s">
        <v>199</v>
      </c>
    </row>
    <row r="835607" spans="2:2" x14ac:dyDescent="0.15">
      <c r="B835607" t="s">
        <v>200</v>
      </c>
    </row>
    <row r="835608" spans="2:2" x14ac:dyDescent="0.15">
      <c r="B835608" t="s">
        <v>201</v>
      </c>
    </row>
    <row r="835609" spans="2:2" x14ac:dyDescent="0.15">
      <c r="B835609" t="s">
        <v>202</v>
      </c>
    </row>
    <row r="835610" spans="2:2" x14ac:dyDescent="0.15">
      <c r="B835610" t="s">
        <v>203</v>
      </c>
    </row>
    <row r="835611" spans="2:2" x14ac:dyDescent="0.15">
      <c r="B835611" t="s">
        <v>204</v>
      </c>
    </row>
    <row r="835612" spans="2:2" x14ac:dyDescent="0.15">
      <c r="B835612" t="s">
        <v>205</v>
      </c>
    </row>
    <row r="835613" spans="2:2" x14ac:dyDescent="0.15">
      <c r="B835613" t="s">
        <v>220</v>
      </c>
    </row>
    <row r="835614" spans="2:2" x14ac:dyDescent="0.15">
      <c r="B835614" t="s">
        <v>221</v>
      </c>
    </row>
    <row r="835615" spans="2:2" x14ac:dyDescent="0.15">
      <c r="B835615" t="s">
        <v>222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132</v>
      </c>
    </row>
    <row r="851974" spans="2:2" x14ac:dyDescent="0.15">
      <c r="B851974" t="s">
        <v>133</v>
      </c>
    </row>
    <row r="851975" spans="2:2" x14ac:dyDescent="0.15">
      <c r="B851975" t="s">
        <v>134</v>
      </c>
    </row>
    <row r="851976" spans="2:2" x14ac:dyDescent="0.15">
      <c r="B851976" t="s">
        <v>158</v>
      </c>
    </row>
    <row r="851977" spans="2:2" x14ac:dyDescent="0.15">
      <c r="B851977" t="s">
        <v>159</v>
      </c>
    </row>
    <row r="851978" spans="2:2" x14ac:dyDescent="0.15">
      <c r="B851978" t="s">
        <v>160</v>
      </c>
    </row>
    <row r="851979" spans="2:2" x14ac:dyDescent="0.15">
      <c r="B851979" t="s">
        <v>161</v>
      </c>
    </row>
    <row r="851980" spans="2:2" x14ac:dyDescent="0.15">
      <c r="B851980" t="s">
        <v>162</v>
      </c>
    </row>
    <row r="851981" spans="2:2" x14ac:dyDescent="0.15">
      <c r="B851981" t="s">
        <v>163</v>
      </c>
    </row>
    <row r="851982" spans="2:2" x14ac:dyDescent="0.15">
      <c r="B851982" t="s">
        <v>164</v>
      </c>
    </row>
    <row r="851983" spans="2:2" x14ac:dyDescent="0.15">
      <c r="B851983" t="s">
        <v>177</v>
      </c>
    </row>
    <row r="851984" spans="2:2" x14ac:dyDescent="0.15">
      <c r="B851984" t="s">
        <v>178</v>
      </c>
    </row>
    <row r="851985" spans="2:2" x14ac:dyDescent="0.15">
      <c r="B851985" t="s">
        <v>179</v>
      </c>
    </row>
    <row r="851986" spans="2:2" x14ac:dyDescent="0.15">
      <c r="B851986" t="s">
        <v>180</v>
      </c>
    </row>
    <row r="851987" spans="2:2" x14ac:dyDescent="0.15">
      <c r="B851987" t="s">
        <v>181</v>
      </c>
    </row>
    <row r="851988" spans="2:2" x14ac:dyDescent="0.15">
      <c r="B851988" t="s">
        <v>197</v>
      </c>
    </row>
    <row r="851989" spans="2:2" x14ac:dyDescent="0.15">
      <c r="B851989" t="s">
        <v>198</v>
      </c>
    </row>
    <row r="851990" spans="2:2" x14ac:dyDescent="0.15">
      <c r="B851990" t="s">
        <v>199</v>
      </c>
    </row>
    <row r="851991" spans="2:2" x14ac:dyDescent="0.15">
      <c r="B851991" t="s">
        <v>200</v>
      </c>
    </row>
    <row r="851992" spans="2:2" x14ac:dyDescent="0.15">
      <c r="B851992" t="s">
        <v>201</v>
      </c>
    </row>
    <row r="851993" spans="2:2" x14ac:dyDescent="0.15">
      <c r="B851993" t="s">
        <v>202</v>
      </c>
    </row>
    <row r="851994" spans="2:2" x14ac:dyDescent="0.15">
      <c r="B851994" t="s">
        <v>203</v>
      </c>
    </row>
    <row r="851995" spans="2:2" x14ac:dyDescent="0.15">
      <c r="B851995" t="s">
        <v>204</v>
      </c>
    </row>
    <row r="851996" spans="2:2" x14ac:dyDescent="0.15">
      <c r="B851996" t="s">
        <v>205</v>
      </c>
    </row>
    <row r="851997" spans="2:2" x14ac:dyDescent="0.15">
      <c r="B851997" t="s">
        <v>220</v>
      </c>
    </row>
    <row r="851998" spans="2:2" x14ac:dyDescent="0.15">
      <c r="B851998" t="s">
        <v>221</v>
      </c>
    </row>
    <row r="851999" spans="2:2" x14ac:dyDescent="0.15">
      <c r="B851999" t="s">
        <v>222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132</v>
      </c>
    </row>
    <row r="868358" spans="2:2" x14ac:dyDescent="0.15">
      <c r="B868358" t="s">
        <v>133</v>
      </c>
    </row>
    <row r="868359" spans="2:2" x14ac:dyDescent="0.15">
      <c r="B868359" t="s">
        <v>134</v>
      </c>
    </row>
    <row r="868360" spans="2:2" x14ac:dyDescent="0.15">
      <c r="B868360" t="s">
        <v>158</v>
      </c>
    </row>
    <row r="868361" spans="2:2" x14ac:dyDescent="0.15">
      <c r="B868361" t="s">
        <v>159</v>
      </c>
    </row>
    <row r="868362" spans="2:2" x14ac:dyDescent="0.15">
      <c r="B868362" t="s">
        <v>160</v>
      </c>
    </row>
    <row r="868363" spans="2:2" x14ac:dyDescent="0.15">
      <c r="B868363" t="s">
        <v>161</v>
      </c>
    </row>
    <row r="868364" spans="2:2" x14ac:dyDescent="0.15">
      <c r="B868364" t="s">
        <v>162</v>
      </c>
    </row>
    <row r="868365" spans="2:2" x14ac:dyDescent="0.15">
      <c r="B868365" t="s">
        <v>163</v>
      </c>
    </row>
    <row r="868366" spans="2:2" x14ac:dyDescent="0.15">
      <c r="B868366" t="s">
        <v>164</v>
      </c>
    </row>
    <row r="868367" spans="2:2" x14ac:dyDescent="0.15">
      <c r="B868367" t="s">
        <v>177</v>
      </c>
    </row>
    <row r="868368" spans="2:2" x14ac:dyDescent="0.15">
      <c r="B868368" t="s">
        <v>178</v>
      </c>
    </row>
    <row r="868369" spans="2:2" x14ac:dyDescent="0.15">
      <c r="B868369" t="s">
        <v>179</v>
      </c>
    </row>
    <row r="868370" spans="2:2" x14ac:dyDescent="0.15">
      <c r="B868370" t="s">
        <v>180</v>
      </c>
    </row>
    <row r="868371" spans="2:2" x14ac:dyDescent="0.15">
      <c r="B868371" t="s">
        <v>181</v>
      </c>
    </row>
    <row r="868372" spans="2:2" x14ac:dyDescent="0.15">
      <c r="B868372" t="s">
        <v>197</v>
      </c>
    </row>
    <row r="868373" spans="2:2" x14ac:dyDescent="0.15">
      <c r="B868373" t="s">
        <v>198</v>
      </c>
    </row>
    <row r="868374" spans="2:2" x14ac:dyDescent="0.15">
      <c r="B868374" t="s">
        <v>199</v>
      </c>
    </row>
    <row r="868375" spans="2:2" x14ac:dyDescent="0.15">
      <c r="B868375" t="s">
        <v>200</v>
      </c>
    </row>
    <row r="868376" spans="2:2" x14ac:dyDescent="0.15">
      <c r="B868376" t="s">
        <v>201</v>
      </c>
    </row>
    <row r="868377" spans="2:2" x14ac:dyDescent="0.15">
      <c r="B868377" t="s">
        <v>202</v>
      </c>
    </row>
    <row r="868378" spans="2:2" x14ac:dyDescent="0.15">
      <c r="B868378" t="s">
        <v>203</v>
      </c>
    </row>
    <row r="868379" spans="2:2" x14ac:dyDescent="0.15">
      <c r="B868379" t="s">
        <v>204</v>
      </c>
    </row>
    <row r="868380" spans="2:2" x14ac:dyDescent="0.15">
      <c r="B868380" t="s">
        <v>205</v>
      </c>
    </row>
    <row r="868381" spans="2:2" x14ac:dyDescent="0.15">
      <c r="B868381" t="s">
        <v>220</v>
      </c>
    </row>
    <row r="868382" spans="2:2" x14ac:dyDescent="0.15">
      <c r="B868382" t="s">
        <v>221</v>
      </c>
    </row>
    <row r="868383" spans="2:2" x14ac:dyDescent="0.15">
      <c r="B868383" t="s">
        <v>222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132</v>
      </c>
    </row>
    <row r="884742" spans="2:2" x14ac:dyDescent="0.15">
      <c r="B884742" t="s">
        <v>133</v>
      </c>
    </row>
    <row r="884743" spans="2:2" x14ac:dyDescent="0.15">
      <c r="B884743" t="s">
        <v>134</v>
      </c>
    </row>
    <row r="884744" spans="2:2" x14ac:dyDescent="0.15">
      <c r="B884744" t="s">
        <v>158</v>
      </c>
    </row>
    <row r="884745" spans="2:2" x14ac:dyDescent="0.15">
      <c r="B884745" t="s">
        <v>159</v>
      </c>
    </row>
    <row r="884746" spans="2:2" x14ac:dyDescent="0.15">
      <c r="B884746" t="s">
        <v>160</v>
      </c>
    </row>
    <row r="884747" spans="2:2" x14ac:dyDescent="0.15">
      <c r="B884747" t="s">
        <v>161</v>
      </c>
    </row>
    <row r="884748" spans="2:2" x14ac:dyDescent="0.15">
      <c r="B884748" t="s">
        <v>162</v>
      </c>
    </row>
    <row r="884749" spans="2:2" x14ac:dyDescent="0.15">
      <c r="B884749" t="s">
        <v>163</v>
      </c>
    </row>
    <row r="884750" spans="2:2" x14ac:dyDescent="0.15">
      <c r="B884750" t="s">
        <v>164</v>
      </c>
    </row>
    <row r="884751" spans="2:2" x14ac:dyDescent="0.15">
      <c r="B884751" t="s">
        <v>177</v>
      </c>
    </row>
    <row r="884752" spans="2:2" x14ac:dyDescent="0.15">
      <c r="B884752" t="s">
        <v>178</v>
      </c>
    </row>
    <row r="884753" spans="2:2" x14ac:dyDescent="0.15">
      <c r="B884753" t="s">
        <v>179</v>
      </c>
    </row>
    <row r="884754" spans="2:2" x14ac:dyDescent="0.15">
      <c r="B884754" t="s">
        <v>180</v>
      </c>
    </row>
    <row r="884755" spans="2:2" x14ac:dyDescent="0.15">
      <c r="B884755" t="s">
        <v>181</v>
      </c>
    </row>
    <row r="884756" spans="2:2" x14ac:dyDescent="0.15">
      <c r="B884756" t="s">
        <v>197</v>
      </c>
    </row>
    <row r="884757" spans="2:2" x14ac:dyDescent="0.15">
      <c r="B884757" t="s">
        <v>198</v>
      </c>
    </row>
    <row r="884758" spans="2:2" x14ac:dyDescent="0.15">
      <c r="B884758" t="s">
        <v>199</v>
      </c>
    </row>
    <row r="884759" spans="2:2" x14ac:dyDescent="0.15">
      <c r="B884759" t="s">
        <v>200</v>
      </c>
    </row>
    <row r="884760" spans="2:2" x14ac:dyDescent="0.15">
      <c r="B884760" t="s">
        <v>201</v>
      </c>
    </row>
    <row r="884761" spans="2:2" x14ac:dyDescent="0.15">
      <c r="B884761" t="s">
        <v>202</v>
      </c>
    </row>
    <row r="884762" spans="2:2" x14ac:dyDescent="0.15">
      <c r="B884762" t="s">
        <v>203</v>
      </c>
    </row>
    <row r="884763" spans="2:2" x14ac:dyDescent="0.15">
      <c r="B884763" t="s">
        <v>204</v>
      </c>
    </row>
    <row r="884764" spans="2:2" x14ac:dyDescent="0.15">
      <c r="B884764" t="s">
        <v>205</v>
      </c>
    </row>
    <row r="884765" spans="2:2" x14ac:dyDescent="0.15">
      <c r="B884765" t="s">
        <v>220</v>
      </c>
    </row>
    <row r="884766" spans="2:2" x14ac:dyDescent="0.15">
      <c r="B884766" t="s">
        <v>221</v>
      </c>
    </row>
    <row r="884767" spans="2:2" x14ac:dyDescent="0.15">
      <c r="B884767" t="s">
        <v>222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132</v>
      </c>
    </row>
    <row r="901126" spans="2:2" x14ac:dyDescent="0.15">
      <c r="B901126" t="s">
        <v>133</v>
      </c>
    </row>
    <row r="901127" spans="2:2" x14ac:dyDescent="0.15">
      <c r="B901127" t="s">
        <v>134</v>
      </c>
    </row>
    <row r="901128" spans="2:2" x14ac:dyDescent="0.15">
      <c r="B901128" t="s">
        <v>158</v>
      </c>
    </row>
    <row r="901129" spans="2:2" x14ac:dyDescent="0.15">
      <c r="B901129" t="s">
        <v>159</v>
      </c>
    </row>
    <row r="901130" spans="2:2" x14ac:dyDescent="0.15">
      <c r="B901130" t="s">
        <v>160</v>
      </c>
    </row>
    <row r="901131" spans="2:2" x14ac:dyDescent="0.15">
      <c r="B901131" t="s">
        <v>161</v>
      </c>
    </row>
    <row r="901132" spans="2:2" x14ac:dyDescent="0.15">
      <c r="B901132" t="s">
        <v>162</v>
      </c>
    </row>
    <row r="901133" spans="2:2" x14ac:dyDescent="0.15">
      <c r="B901133" t="s">
        <v>163</v>
      </c>
    </row>
    <row r="901134" spans="2:2" x14ac:dyDescent="0.15">
      <c r="B901134" t="s">
        <v>164</v>
      </c>
    </row>
    <row r="901135" spans="2:2" x14ac:dyDescent="0.15">
      <c r="B901135" t="s">
        <v>177</v>
      </c>
    </row>
    <row r="901136" spans="2:2" x14ac:dyDescent="0.15">
      <c r="B901136" t="s">
        <v>178</v>
      </c>
    </row>
    <row r="901137" spans="2:2" x14ac:dyDescent="0.15">
      <c r="B901137" t="s">
        <v>179</v>
      </c>
    </row>
    <row r="901138" spans="2:2" x14ac:dyDescent="0.15">
      <c r="B901138" t="s">
        <v>180</v>
      </c>
    </row>
    <row r="901139" spans="2:2" x14ac:dyDescent="0.15">
      <c r="B901139" t="s">
        <v>181</v>
      </c>
    </row>
    <row r="901140" spans="2:2" x14ac:dyDescent="0.15">
      <c r="B901140" t="s">
        <v>197</v>
      </c>
    </row>
    <row r="901141" spans="2:2" x14ac:dyDescent="0.15">
      <c r="B901141" t="s">
        <v>198</v>
      </c>
    </row>
    <row r="901142" spans="2:2" x14ac:dyDescent="0.15">
      <c r="B901142" t="s">
        <v>199</v>
      </c>
    </row>
    <row r="901143" spans="2:2" x14ac:dyDescent="0.15">
      <c r="B901143" t="s">
        <v>200</v>
      </c>
    </row>
    <row r="901144" spans="2:2" x14ac:dyDescent="0.15">
      <c r="B901144" t="s">
        <v>201</v>
      </c>
    </row>
    <row r="901145" spans="2:2" x14ac:dyDescent="0.15">
      <c r="B901145" t="s">
        <v>202</v>
      </c>
    </row>
    <row r="901146" spans="2:2" x14ac:dyDescent="0.15">
      <c r="B901146" t="s">
        <v>203</v>
      </c>
    </row>
    <row r="901147" spans="2:2" x14ac:dyDescent="0.15">
      <c r="B901147" t="s">
        <v>204</v>
      </c>
    </row>
    <row r="901148" spans="2:2" x14ac:dyDescent="0.15">
      <c r="B901148" t="s">
        <v>205</v>
      </c>
    </row>
    <row r="901149" spans="2:2" x14ac:dyDescent="0.15">
      <c r="B901149" t="s">
        <v>220</v>
      </c>
    </row>
    <row r="901150" spans="2:2" x14ac:dyDescent="0.15">
      <c r="B901150" t="s">
        <v>221</v>
      </c>
    </row>
    <row r="901151" spans="2:2" x14ac:dyDescent="0.15">
      <c r="B901151" t="s">
        <v>222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132</v>
      </c>
    </row>
    <row r="917510" spans="2:2" x14ac:dyDescent="0.15">
      <c r="B917510" t="s">
        <v>133</v>
      </c>
    </row>
    <row r="917511" spans="2:2" x14ac:dyDescent="0.15">
      <c r="B917511" t="s">
        <v>134</v>
      </c>
    </row>
    <row r="917512" spans="2:2" x14ac:dyDescent="0.15">
      <c r="B917512" t="s">
        <v>158</v>
      </c>
    </row>
    <row r="917513" spans="2:2" x14ac:dyDescent="0.15">
      <c r="B917513" t="s">
        <v>159</v>
      </c>
    </row>
    <row r="917514" spans="2:2" x14ac:dyDescent="0.15">
      <c r="B917514" t="s">
        <v>160</v>
      </c>
    </row>
    <row r="917515" spans="2:2" x14ac:dyDescent="0.15">
      <c r="B917515" t="s">
        <v>161</v>
      </c>
    </row>
    <row r="917516" spans="2:2" x14ac:dyDescent="0.15">
      <c r="B917516" t="s">
        <v>162</v>
      </c>
    </row>
    <row r="917517" spans="2:2" x14ac:dyDescent="0.15">
      <c r="B917517" t="s">
        <v>163</v>
      </c>
    </row>
    <row r="917518" spans="2:2" x14ac:dyDescent="0.15">
      <c r="B917518" t="s">
        <v>164</v>
      </c>
    </row>
    <row r="917519" spans="2:2" x14ac:dyDescent="0.15">
      <c r="B917519" t="s">
        <v>177</v>
      </c>
    </row>
    <row r="917520" spans="2:2" x14ac:dyDescent="0.15">
      <c r="B917520" t="s">
        <v>178</v>
      </c>
    </row>
    <row r="917521" spans="2:2" x14ac:dyDescent="0.15">
      <c r="B917521" t="s">
        <v>179</v>
      </c>
    </row>
    <row r="917522" spans="2:2" x14ac:dyDescent="0.15">
      <c r="B917522" t="s">
        <v>180</v>
      </c>
    </row>
    <row r="917523" spans="2:2" x14ac:dyDescent="0.15">
      <c r="B917523" t="s">
        <v>181</v>
      </c>
    </row>
    <row r="917524" spans="2:2" x14ac:dyDescent="0.15">
      <c r="B917524" t="s">
        <v>197</v>
      </c>
    </row>
    <row r="917525" spans="2:2" x14ac:dyDescent="0.15">
      <c r="B917525" t="s">
        <v>198</v>
      </c>
    </row>
    <row r="917526" spans="2:2" x14ac:dyDescent="0.15">
      <c r="B917526" t="s">
        <v>199</v>
      </c>
    </row>
    <row r="917527" spans="2:2" x14ac:dyDescent="0.15">
      <c r="B917527" t="s">
        <v>200</v>
      </c>
    </row>
    <row r="917528" spans="2:2" x14ac:dyDescent="0.15">
      <c r="B917528" t="s">
        <v>201</v>
      </c>
    </row>
    <row r="917529" spans="2:2" x14ac:dyDescent="0.15">
      <c r="B917529" t="s">
        <v>202</v>
      </c>
    </row>
    <row r="917530" spans="2:2" x14ac:dyDescent="0.15">
      <c r="B917530" t="s">
        <v>203</v>
      </c>
    </row>
    <row r="917531" spans="2:2" x14ac:dyDescent="0.15">
      <c r="B917531" t="s">
        <v>204</v>
      </c>
    </row>
    <row r="917532" spans="2:2" x14ac:dyDescent="0.15">
      <c r="B917532" t="s">
        <v>205</v>
      </c>
    </row>
    <row r="917533" spans="2:2" x14ac:dyDescent="0.15">
      <c r="B917533" t="s">
        <v>220</v>
      </c>
    </row>
    <row r="917534" spans="2:2" x14ac:dyDescent="0.15">
      <c r="B917534" t="s">
        <v>221</v>
      </c>
    </row>
    <row r="917535" spans="2:2" x14ac:dyDescent="0.15">
      <c r="B917535" t="s">
        <v>222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132</v>
      </c>
    </row>
    <row r="933894" spans="2:2" x14ac:dyDescent="0.15">
      <c r="B933894" t="s">
        <v>133</v>
      </c>
    </row>
    <row r="933895" spans="2:2" x14ac:dyDescent="0.15">
      <c r="B933895" t="s">
        <v>134</v>
      </c>
    </row>
    <row r="933896" spans="2:2" x14ac:dyDescent="0.15">
      <c r="B933896" t="s">
        <v>158</v>
      </c>
    </row>
    <row r="933897" spans="2:2" x14ac:dyDescent="0.15">
      <c r="B933897" t="s">
        <v>159</v>
      </c>
    </row>
    <row r="933898" spans="2:2" x14ac:dyDescent="0.15">
      <c r="B933898" t="s">
        <v>160</v>
      </c>
    </row>
    <row r="933899" spans="2:2" x14ac:dyDescent="0.15">
      <c r="B933899" t="s">
        <v>161</v>
      </c>
    </row>
    <row r="933900" spans="2:2" x14ac:dyDescent="0.15">
      <c r="B933900" t="s">
        <v>162</v>
      </c>
    </row>
    <row r="933901" spans="2:2" x14ac:dyDescent="0.15">
      <c r="B933901" t="s">
        <v>163</v>
      </c>
    </row>
    <row r="933902" spans="2:2" x14ac:dyDescent="0.15">
      <c r="B933902" t="s">
        <v>164</v>
      </c>
    </row>
    <row r="933903" spans="2:2" x14ac:dyDescent="0.15">
      <c r="B933903" t="s">
        <v>177</v>
      </c>
    </row>
    <row r="933904" spans="2:2" x14ac:dyDescent="0.15">
      <c r="B933904" t="s">
        <v>178</v>
      </c>
    </row>
    <row r="933905" spans="2:2" x14ac:dyDescent="0.15">
      <c r="B933905" t="s">
        <v>179</v>
      </c>
    </row>
    <row r="933906" spans="2:2" x14ac:dyDescent="0.15">
      <c r="B933906" t="s">
        <v>180</v>
      </c>
    </row>
    <row r="933907" spans="2:2" x14ac:dyDescent="0.15">
      <c r="B933907" t="s">
        <v>181</v>
      </c>
    </row>
    <row r="933908" spans="2:2" x14ac:dyDescent="0.15">
      <c r="B933908" t="s">
        <v>197</v>
      </c>
    </row>
    <row r="933909" spans="2:2" x14ac:dyDescent="0.15">
      <c r="B933909" t="s">
        <v>198</v>
      </c>
    </row>
    <row r="933910" spans="2:2" x14ac:dyDescent="0.15">
      <c r="B933910" t="s">
        <v>199</v>
      </c>
    </row>
    <row r="933911" spans="2:2" x14ac:dyDescent="0.15">
      <c r="B933911" t="s">
        <v>200</v>
      </c>
    </row>
    <row r="933912" spans="2:2" x14ac:dyDescent="0.15">
      <c r="B933912" t="s">
        <v>201</v>
      </c>
    </row>
    <row r="933913" spans="2:2" x14ac:dyDescent="0.15">
      <c r="B933913" t="s">
        <v>202</v>
      </c>
    </row>
    <row r="933914" spans="2:2" x14ac:dyDescent="0.15">
      <c r="B933914" t="s">
        <v>203</v>
      </c>
    </row>
    <row r="933915" spans="2:2" x14ac:dyDescent="0.15">
      <c r="B933915" t="s">
        <v>204</v>
      </c>
    </row>
    <row r="933916" spans="2:2" x14ac:dyDescent="0.15">
      <c r="B933916" t="s">
        <v>205</v>
      </c>
    </row>
    <row r="933917" spans="2:2" x14ac:dyDescent="0.15">
      <c r="B933917" t="s">
        <v>220</v>
      </c>
    </row>
    <row r="933918" spans="2:2" x14ac:dyDescent="0.15">
      <c r="B933918" t="s">
        <v>221</v>
      </c>
    </row>
    <row r="933919" spans="2:2" x14ac:dyDescent="0.15">
      <c r="B933919" t="s">
        <v>222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132</v>
      </c>
    </row>
    <row r="950278" spans="2:2" x14ac:dyDescent="0.15">
      <c r="B950278" t="s">
        <v>133</v>
      </c>
    </row>
    <row r="950279" spans="2:2" x14ac:dyDescent="0.15">
      <c r="B950279" t="s">
        <v>134</v>
      </c>
    </row>
    <row r="950280" spans="2:2" x14ac:dyDescent="0.15">
      <c r="B950280" t="s">
        <v>158</v>
      </c>
    </row>
    <row r="950281" spans="2:2" x14ac:dyDescent="0.15">
      <c r="B950281" t="s">
        <v>159</v>
      </c>
    </row>
    <row r="950282" spans="2:2" x14ac:dyDescent="0.15">
      <c r="B950282" t="s">
        <v>160</v>
      </c>
    </row>
    <row r="950283" spans="2:2" x14ac:dyDescent="0.15">
      <c r="B950283" t="s">
        <v>161</v>
      </c>
    </row>
    <row r="950284" spans="2:2" x14ac:dyDescent="0.15">
      <c r="B950284" t="s">
        <v>162</v>
      </c>
    </row>
    <row r="950285" spans="2:2" x14ac:dyDescent="0.15">
      <c r="B950285" t="s">
        <v>163</v>
      </c>
    </row>
    <row r="950286" spans="2:2" x14ac:dyDescent="0.15">
      <c r="B950286" t="s">
        <v>164</v>
      </c>
    </row>
    <row r="950287" spans="2:2" x14ac:dyDescent="0.15">
      <c r="B950287" t="s">
        <v>177</v>
      </c>
    </row>
    <row r="950288" spans="2:2" x14ac:dyDescent="0.15">
      <c r="B950288" t="s">
        <v>178</v>
      </c>
    </row>
    <row r="950289" spans="2:2" x14ac:dyDescent="0.15">
      <c r="B950289" t="s">
        <v>179</v>
      </c>
    </row>
    <row r="950290" spans="2:2" x14ac:dyDescent="0.15">
      <c r="B950290" t="s">
        <v>180</v>
      </c>
    </row>
    <row r="950291" spans="2:2" x14ac:dyDescent="0.15">
      <c r="B950291" t="s">
        <v>181</v>
      </c>
    </row>
    <row r="950292" spans="2:2" x14ac:dyDescent="0.15">
      <c r="B950292" t="s">
        <v>197</v>
      </c>
    </row>
    <row r="950293" spans="2:2" x14ac:dyDescent="0.15">
      <c r="B950293" t="s">
        <v>198</v>
      </c>
    </row>
    <row r="950294" spans="2:2" x14ac:dyDescent="0.15">
      <c r="B950294" t="s">
        <v>199</v>
      </c>
    </row>
    <row r="950295" spans="2:2" x14ac:dyDescent="0.15">
      <c r="B950295" t="s">
        <v>200</v>
      </c>
    </row>
    <row r="950296" spans="2:2" x14ac:dyDescent="0.15">
      <c r="B950296" t="s">
        <v>201</v>
      </c>
    </row>
    <row r="950297" spans="2:2" x14ac:dyDescent="0.15">
      <c r="B950297" t="s">
        <v>202</v>
      </c>
    </row>
    <row r="950298" spans="2:2" x14ac:dyDescent="0.15">
      <c r="B950298" t="s">
        <v>203</v>
      </c>
    </row>
    <row r="950299" spans="2:2" x14ac:dyDescent="0.15">
      <c r="B950299" t="s">
        <v>204</v>
      </c>
    </row>
    <row r="950300" spans="2:2" x14ac:dyDescent="0.15">
      <c r="B950300" t="s">
        <v>205</v>
      </c>
    </row>
    <row r="950301" spans="2:2" x14ac:dyDescent="0.15">
      <c r="B950301" t="s">
        <v>220</v>
      </c>
    </row>
    <row r="950302" spans="2:2" x14ac:dyDescent="0.15">
      <c r="B950302" t="s">
        <v>221</v>
      </c>
    </row>
    <row r="950303" spans="2:2" x14ac:dyDescent="0.15">
      <c r="B950303" t="s">
        <v>222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132</v>
      </c>
    </row>
    <row r="966662" spans="2:2" x14ac:dyDescent="0.15">
      <c r="B966662" t="s">
        <v>133</v>
      </c>
    </row>
    <row r="966663" spans="2:2" x14ac:dyDescent="0.15">
      <c r="B966663" t="s">
        <v>134</v>
      </c>
    </row>
    <row r="966664" spans="2:2" x14ac:dyDescent="0.15">
      <c r="B966664" t="s">
        <v>158</v>
      </c>
    </row>
    <row r="966665" spans="2:2" x14ac:dyDescent="0.15">
      <c r="B966665" t="s">
        <v>159</v>
      </c>
    </row>
    <row r="966666" spans="2:2" x14ac:dyDescent="0.15">
      <c r="B966666" t="s">
        <v>160</v>
      </c>
    </row>
    <row r="966667" spans="2:2" x14ac:dyDescent="0.15">
      <c r="B966667" t="s">
        <v>161</v>
      </c>
    </row>
    <row r="966668" spans="2:2" x14ac:dyDescent="0.15">
      <c r="B966668" t="s">
        <v>162</v>
      </c>
    </row>
    <row r="966669" spans="2:2" x14ac:dyDescent="0.15">
      <c r="B966669" t="s">
        <v>163</v>
      </c>
    </row>
    <row r="966670" spans="2:2" x14ac:dyDescent="0.15">
      <c r="B966670" t="s">
        <v>164</v>
      </c>
    </row>
    <row r="966671" spans="2:2" x14ac:dyDescent="0.15">
      <c r="B966671" t="s">
        <v>177</v>
      </c>
    </row>
    <row r="966672" spans="2:2" x14ac:dyDescent="0.15">
      <c r="B966672" t="s">
        <v>178</v>
      </c>
    </row>
    <row r="966673" spans="2:2" x14ac:dyDescent="0.15">
      <c r="B966673" t="s">
        <v>179</v>
      </c>
    </row>
    <row r="966674" spans="2:2" x14ac:dyDescent="0.15">
      <c r="B966674" t="s">
        <v>180</v>
      </c>
    </row>
    <row r="966675" spans="2:2" x14ac:dyDescent="0.15">
      <c r="B966675" t="s">
        <v>181</v>
      </c>
    </row>
    <row r="966676" spans="2:2" x14ac:dyDescent="0.15">
      <c r="B966676" t="s">
        <v>197</v>
      </c>
    </row>
    <row r="966677" spans="2:2" x14ac:dyDescent="0.15">
      <c r="B966677" t="s">
        <v>198</v>
      </c>
    </row>
    <row r="966678" spans="2:2" x14ac:dyDescent="0.15">
      <c r="B966678" t="s">
        <v>199</v>
      </c>
    </row>
    <row r="966679" spans="2:2" x14ac:dyDescent="0.15">
      <c r="B966679" t="s">
        <v>200</v>
      </c>
    </row>
    <row r="966680" spans="2:2" x14ac:dyDescent="0.15">
      <c r="B966680" t="s">
        <v>201</v>
      </c>
    </row>
    <row r="966681" spans="2:2" x14ac:dyDescent="0.15">
      <c r="B966681" t="s">
        <v>202</v>
      </c>
    </row>
    <row r="966682" spans="2:2" x14ac:dyDescent="0.15">
      <c r="B966682" t="s">
        <v>203</v>
      </c>
    </row>
    <row r="966683" spans="2:2" x14ac:dyDescent="0.15">
      <c r="B966683" t="s">
        <v>204</v>
      </c>
    </row>
    <row r="966684" spans="2:2" x14ac:dyDescent="0.15">
      <c r="B966684" t="s">
        <v>205</v>
      </c>
    </row>
    <row r="966685" spans="2:2" x14ac:dyDescent="0.15">
      <c r="B966685" t="s">
        <v>220</v>
      </c>
    </row>
    <row r="966686" spans="2:2" x14ac:dyDescent="0.15">
      <c r="B966686" t="s">
        <v>221</v>
      </c>
    </row>
    <row r="966687" spans="2:2" x14ac:dyDescent="0.15">
      <c r="B966687" t="s">
        <v>222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132</v>
      </c>
    </row>
    <row r="983046" spans="2:2" x14ac:dyDescent="0.15">
      <c r="B983046" t="s">
        <v>133</v>
      </c>
    </row>
    <row r="983047" spans="2:2" x14ac:dyDescent="0.15">
      <c r="B983047" t="s">
        <v>134</v>
      </c>
    </row>
    <row r="983048" spans="2:2" x14ac:dyDescent="0.15">
      <c r="B983048" t="s">
        <v>158</v>
      </c>
    </row>
    <row r="983049" spans="2:2" x14ac:dyDescent="0.15">
      <c r="B983049" t="s">
        <v>159</v>
      </c>
    </row>
    <row r="983050" spans="2:2" x14ac:dyDescent="0.15">
      <c r="B983050" t="s">
        <v>160</v>
      </c>
    </row>
    <row r="983051" spans="2:2" x14ac:dyDescent="0.15">
      <c r="B983051" t="s">
        <v>161</v>
      </c>
    </row>
    <row r="983052" spans="2:2" x14ac:dyDescent="0.15">
      <c r="B983052" t="s">
        <v>162</v>
      </c>
    </row>
    <row r="983053" spans="2:2" x14ac:dyDescent="0.15">
      <c r="B983053" t="s">
        <v>163</v>
      </c>
    </row>
    <row r="983054" spans="2:2" x14ac:dyDescent="0.15">
      <c r="B983054" t="s">
        <v>164</v>
      </c>
    </row>
    <row r="983055" spans="2:2" x14ac:dyDescent="0.15">
      <c r="B983055" t="s">
        <v>177</v>
      </c>
    </row>
    <row r="983056" spans="2:2" x14ac:dyDescent="0.15">
      <c r="B983056" t="s">
        <v>178</v>
      </c>
    </row>
    <row r="983057" spans="2:2" x14ac:dyDescent="0.15">
      <c r="B983057" t="s">
        <v>179</v>
      </c>
    </row>
    <row r="983058" spans="2:2" x14ac:dyDescent="0.15">
      <c r="B983058" t="s">
        <v>180</v>
      </c>
    </row>
    <row r="983059" spans="2:2" x14ac:dyDescent="0.15">
      <c r="B983059" t="s">
        <v>181</v>
      </c>
    </row>
    <row r="983060" spans="2:2" x14ac:dyDescent="0.15">
      <c r="B983060" t="s">
        <v>197</v>
      </c>
    </row>
    <row r="983061" spans="2:2" x14ac:dyDescent="0.15">
      <c r="B983061" t="s">
        <v>198</v>
      </c>
    </row>
    <row r="983062" spans="2:2" x14ac:dyDescent="0.15">
      <c r="B983062" t="s">
        <v>199</v>
      </c>
    </row>
    <row r="983063" spans="2:2" x14ac:dyDescent="0.15">
      <c r="B983063" t="s">
        <v>200</v>
      </c>
    </row>
    <row r="983064" spans="2:2" x14ac:dyDescent="0.15">
      <c r="B983064" t="s">
        <v>201</v>
      </c>
    </row>
    <row r="983065" spans="2:2" x14ac:dyDescent="0.15">
      <c r="B983065" t="s">
        <v>202</v>
      </c>
    </row>
    <row r="983066" spans="2:2" x14ac:dyDescent="0.15">
      <c r="B983066" t="s">
        <v>203</v>
      </c>
    </row>
    <row r="983067" spans="2:2" x14ac:dyDescent="0.15">
      <c r="B983067" t="s">
        <v>204</v>
      </c>
    </row>
    <row r="983068" spans="2:2" x14ac:dyDescent="0.15">
      <c r="B983068" t="s">
        <v>205</v>
      </c>
    </row>
    <row r="983069" spans="2:2" x14ac:dyDescent="0.15">
      <c r="B983069" t="s">
        <v>220</v>
      </c>
    </row>
    <row r="983070" spans="2:2" x14ac:dyDescent="0.15">
      <c r="B983070" t="s">
        <v>221</v>
      </c>
    </row>
    <row r="983071" spans="2:2" x14ac:dyDescent="0.15">
      <c r="B983071" t="s">
        <v>222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132</v>
      </c>
    </row>
    <row r="999430" spans="2:2" x14ac:dyDescent="0.15">
      <c r="B999430" t="s">
        <v>133</v>
      </c>
    </row>
    <row r="999431" spans="2:2" x14ac:dyDescent="0.15">
      <c r="B999431" t="s">
        <v>134</v>
      </c>
    </row>
    <row r="999432" spans="2:2" x14ac:dyDescent="0.15">
      <c r="B999432" t="s">
        <v>158</v>
      </c>
    </row>
    <row r="999433" spans="2:2" x14ac:dyDescent="0.15">
      <c r="B999433" t="s">
        <v>159</v>
      </c>
    </row>
    <row r="999434" spans="2:2" x14ac:dyDescent="0.15">
      <c r="B999434" t="s">
        <v>160</v>
      </c>
    </row>
    <row r="999435" spans="2:2" x14ac:dyDescent="0.15">
      <c r="B999435" t="s">
        <v>161</v>
      </c>
    </row>
    <row r="999436" spans="2:2" x14ac:dyDescent="0.15">
      <c r="B999436" t="s">
        <v>162</v>
      </c>
    </row>
    <row r="999437" spans="2:2" x14ac:dyDescent="0.15">
      <c r="B999437" t="s">
        <v>163</v>
      </c>
    </row>
    <row r="999438" spans="2:2" x14ac:dyDescent="0.15">
      <c r="B999438" t="s">
        <v>164</v>
      </c>
    </row>
    <row r="999439" spans="2:2" x14ac:dyDescent="0.15">
      <c r="B999439" t="s">
        <v>177</v>
      </c>
    </row>
    <row r="999440" spans="2:2" x14ac:dyDescent="0.15">
      <c r="B999440" t="s">
        <v>178</v>
      </c>
    </row>
    <row r="999441" spans="2:2" x14ac:dyDescent="0.15">
      <c r="B999441" t="s">
        <v>179</v>
      </c>
    </row>
    <row r="999442" spans="2:2" x14ac:dyDescent="0.15">
      <c r="B999442" t="s">
        <v>180</v>
      </c>
    </row>
    <row r="999443" spans="2:2" x14ac:dyDescent="0.15">
      <c r="B999443" t="s">
        <v>181</v>
      </c>
    </row>
    <row r="999444" spans="2:2" x14ac:dyDescent="0.15">
      <c r="B999444" t="s">
        <v>197</v>
      </c>
    </row>
    <row r="999445" spans="2:2" x14ac:dyDescent="0.15">
      <c r="B999445" t="s">
        <v>198</v>
      </c>
    </row>
    <row r="999446" spans="2:2" x14ac:dyDescent="0.15">
      <c r="B999446" t="s">
        <v>199</v>
      </c>
    </row>
    <row r="999447" spans="2:2" x14ac:dyDescent="0.15">
      <c r="B999447" t="s">
        <v>200</v>
      </c>
    </row>
    <row r="999448" spans="2:2" x14ac:dyDescent="0.15">
      <c r="B999448" t="s">
        <v>201</v>
      </c>
    </row>
    <row r="999449" spans="2:2" x14ac:dyDescent="0.15">
      <c r="B999449" t="s">
        <v>202</v>
      </c>
    </row>
    <row r="999450" spans="2:2" x14ac:dyDescent="0.15">
      <c r="B999450" t="s">
        <v>203</v>
      </c>
    </row>
    <row r="999451" spans="2:2" x14ac:dyDescent="0.15">
      <c r="B999451" t="s">
        <v>204</v>
      </c>
    </row>
    <row r="999452" spans="2:2" x14ac:dyDescent="0.15">
      <c r="B999452" t="s">
        <v>205</v>
      </c>
    </row>
    <row r="999453" spans="2:2" x14ac:dyDescent="0.15">
      <c r="B999453" t="s">
        <v>220</v>
      </c>
    </row>
    <row r="999454" spans="2:2" x14ac:dyDescent="0.15">
      <c r="B999454" t="s">
        <v>221</v>
      </c>
    </row>
    <row r="999455" spans="2:2" x14ac:dyDescent="0.15">
      <c r="B999455" t="s">
        <v>222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132</v>
      </c>
    </row>
    <row r="1015814" spans="2:2" x14ac:dyDescent="0.15">
      <c r="B1015814" t="s">
        <v>133</v>
      </c>
    </row>
    <row r="1015815" spans="2:2" x14ac:dyDescent="0.15">
      <c r="B1015815" t="s">
        <v>134</v>
      </c>
    </row>
    <row r="1015816" spans="2:2" x14ac:dyDescent="0.15">
      <c r="B1015816" t="s">
        <v>158</v>
      </c>
    </row>
    <row r="1015817" spans="2:2" x14ac:dyDescent="0.15">
      <c r="B1015817" t="s">
        <v>159</v>
      </c>
    </row>
    <row r="1015818" spans="2:2" x14ac:dyDescent="0.15">
      <c r="B1015818" t="s">
        <v>160</v>
      </c>
    </row>
    <row r="1015819" spans="2:2" x14ac:dyDescent="0.15">
      <c r="B1015819" t="s">
        <v>161</v>
      </c>
    </row>
    <row r="1015820" spans="2:2" x14ac:dyDescent="0.15">
      <c r="B1015820" t="s">
        <v>162</v>
      </c>
    </row>
    <row r="1015821" spans="2:2" x14ac:dyDescent="0.15">
      <c r="B1015821" t="s">
        <v>163</v>
      </c>
    </row>
    <row r="1015822" spans="2:2" x14ac:dyDescent="0.15">
      <c r="B1015822" t="s">
        <v>164</v>
      </c>
    </row>
    <row r="1015823" spans="2:2" x14ac:dyDescent="0.15">
      <c r="B1015823" t="s">
        <v>177</v>
      </c>
    </row>
    <row r="1015824" spans="2:2" x14ac:dyDescent="0.15">
      <c r="B1015824" t="s">
        <v>178</v>
      </c>
    </row>
    <row r="1015825" spans="2:2" x14ac:dyDescent="0.15">
      <c r="B1015825" t="s">
        <v>179</v>
      </c>
    </row>
    <row r="1015826" spans="2:2" x14ac:dyDescent="0.15">
      <c r="B1015826" t="s">
        <v>180</v>
      </c>
    </row>
    <row r="1015827" spans="2:2" x14ac:dyDescent="0.15">
      <c r="B1015827" t="s">
        <v>181</v>
      </c>
    </row>
    <row r="1015828" spans="2:2" x14ac:dyDescent="0.15">
      <c r="B1015828" t="s">
        <v>197</v>
      </c>
    </row>
    <row r="1015829" spans="2:2" x14ac:dyDescent="0.15">
      <c r="B1015829" t="s">
        <v>198</v>
      </c>
    </row>
    <row r="1015830" spans="2:2" x14ac:dyDescent="0.15">
      <c r="B1015830" t="s">
        <v>199</v>
      </c>
    </row>
    <row r="1015831" spans="2:2" x14ac:dyDescent="0.15">
      <c r="B1015831" t="s">
        <v>200</v>
      </c>
    </row>
    <row r="1015832" spans="2:2" x14ac:dyDescent="0.15">
      <c r="B1015832" t="s">
        <v>201</v>
      </c>
    </row>
    <row r="1015833" spans="2:2" x14ac:dyDescent="0.15">
      <c r="B1015833" t="s">
        <v>202</v>
      </c>
    </row>
    <row r="1015834" spans="2:2" x14ac:dyDescent="0.15">
      <c r="B1015834" t="s">
        <v>203</v>
      </c>
    </row>
    <row r="1015835" spans="2:2" x14ac:dyDescent="0.15">
      <c r="B1015835" t="s">
        <v>204</v>
      </c>
    </row>
    <row r="1015836" spans="2:2" x14ac:dyDescent="0.15">
      <c r="B1015836" t="s">
        <v>205</v>
      </c>
    </row>
    <row r="1015837" spans="2:2" x14ac:dyDescent="0.15">
      <c r="B1015837" t="s">
        <v>220</v>
      </c>
    </row>
    <row r="1015838" spans="2:2" x14ac:dyDescent="0.15">
      <c r="B1015838" t="s">
        <v>221</v>
      </c>
    </row>
    <row r="1015839" spans="2:2" x14ac:dyDescent="0.15">
      <c r="B1015839" t="s">
        <v>222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132</v>
      </c>
    </row>
    <row r="1032198" spans="2:2" x14ac:dyDescent="0.15">
      <c r="B1032198" t="s">
        <v>133</v>
      </c>
    </row>
    <row r="1032199" spans="2:2" x14ac:dyDescent="0.15">
      <c r="B1032199" t="s">
        <v>134</v>
      </c>
    </row>
    <row r="1032200" spans="2:2" x14ac:dyDescent="0.15">
      <c r="B1032200" t="s">
        <v>158</v>
      </c>
    </row>
    <row r="1032201" spans="2:2" x14ac:dyDescent="0.15">
      <c r="B1032201" t="s">
        <v>159</v>
      </c>
    </row>
    <row r="1032202" spans="2:2" x14ac:dyDescent="0.15">
      <c r="B1032202" t="s">
        <v>160</v>
      </c>
    </row>
    <row r="1032203" spans="2:2" x14ac:dyDescent="0.15">
      <c r="B1032203" t="s">
        <v>161</v>
      </c>
    </row>
    <row r="1032204" spans="2:2" x14ac:dyDescent="0.15">
      <c r="B1032204" t="s">
        <v>162</v>
      </c>
    </row>
    <row r="1032205" spans="2:2" x14ac:dyDescent="0.15">
      <c r="B1032205" t="s">
        <v>163</v>
      </c>
    </row>
    <row r="1032206" spans="2:2" x14ac:dyDescent="0.15">
      <c r="B1032206" t="s">
        <v>164</v>
      </c>
    </row>
    <row r="1032207" spans="2:2" x14ac:dyDescent="0.15">
      <c r="B1032207" t="s">
        <v>177</v>
      </c>
    </row>
    <row r="1032208" spans="2:2" x14ac:dyDescent="0.15">
      <c r="B1032208" t="s">
        <v>178</v>
      </c>
    </row>
    <row r="1032209" spans="2:2" x14ac:dyDescent="0.15">
      <c r="B1032209" t="s">
        <v>179</v>
      </c>
    </row>
    <row r="1032210" spans="2:2" x14ac:dyDescent="0.15">
      <c r="B1032210" t="s">
        <v>180</v>
      </c>
    </row>
    <row r="1032211" spans="2:2" x14ac:dyDescent="0.15">
      <c r="B1032211" t="s">
        <v>181</v>
      </c>
    </row>
    <row r="1032212" spans="2:2" x14ac:dyDescent="0.15">
      <c r="B1032212" t="s">
        <v>197</v>
      </c>
    </row>
    <row r="1032213" spans="2:2" x14ac:dyDescent="0.15">
      <c r="B1032213" t="s">
        <v>198</v>
      </c>
    </row>
    <row r="1032214" spans="2:2" x14ac:dyDescent="0.15">
      <c r="B1032214" t="s">
        <v>199</v>
      </c>
    </row>
    <row r="1032215" spans="2:2" x14ac:dyDescent="0.15">
      <c r="B1032215" t="s">
        <v>200</v>
      </c>
    </row>
    <row r="1032216" spans="2:2" x14ac:dyDescent="0.15">
      <c r="B1032216" t="s">
        <v>201</v>
      </c>
    </row>
    <row r="1032217" spans="2:2" x14ac:dyDescent="0.15">
      <c r="B1032217" t="s">
        <v>202</v>
      </c>
    </row>
    <row r="1032218" spans="2:2" x14ac:dyDescent="0.15">
      <c r="B1032218" t="s">
        <v>203</v>
      </c>
    </row>
    <row r="1032219" spans="2:2" x14ac:dyDescent="0.15">
      <c r="B1032219" t="s">
        <v>204</v>
      </c>
    </row>
    <row r="1032220" spans="2:2" x14ac:dyDescent="0.15">
      <c r="B1032220" t="s">
        <v>205</v>
      </c>
    </row>
    <row r="1032221" spans="2:2" x14ac:dyDescent="0.15">
      <c r="B1032221" t="s">
        <v>220</v>
      </c>
    </row>
    <row r="1032222" spans="2:2" x14ac:dyDescent="0.15">
      <c r="B1032222" t="s">
        <v>221</v>
      </c>
    </row>
    <row r="1032223" spans="2:2" x14ac:dyDescent="0.15">
      <c r="B1032223" t="s">
        <v>222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BB1" activePane="topRight" state="frozen"/>
      <selection pane="topRight" activeCell="BN19" sqref="BN19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238</v>
      </c>
    </row>
    <row r="4" spans="1:66" x14ac:dyDescent="0.15">
      <c r="D4" s="4">
        <v>6</v>
      </c>
    </row>
    <row r="6" spans="1:66" x14ac:dyDescent="0.15">
      <c r="AM6" s="1"/>
    </row>
    <row r="7" spans="1:66" x14ac:dyDescent="0.15">
      <c r="A7" t="s">
        <v>104</v>
      </c>
      <c r="D7" t="s">
        <v>147</v>
      </c>
    </row>
    <row r="8" spans="1:66" x14ac:dyDescent="0.15">
      <c r="J8" t="s">
        <v>109</v>
      </c>
      <c r="S8" t="s">
        <v>109</v>
      </c>
      <c r="AC8" t="s">
        <v>109</v>
      </c>
      <c r="AI8">
        <v>6</v>
      </c>
      <c r="AM8" t="s">
        <v>109</v>
      </c>
      <c r="AS8">
        <v>1</v>
      </c>
      <c r="AW8" t="s">
        <v>109</v>
      </c>
      <c r="BA8">
        <v>1</v>
      </c>
      <c r="BE8" t="s">
        <v>109</v>
      </c>
      <c r="BL8" t="s">
        <v>109</v>
      </c>
      <c r="BN8" t="s">
        <v>109</v>
      </c>
    </row>
    <row r="9" spans="1:66" x14ac:dyDescent="0.15">
      <c r="A9" t="s">
        <v>105</v>
      </c>
      <c r="B9" t="s">
        <v>90</v>
      </c>
      <c r="C9">
        <v>600</v>
      </c>
      <c r="H9" t="s">
        <v>120</v>
      </c>
      <c r="J9" s="4">
        <f>SUM(C9:C21)*D4</f>
        <v>13020</v>
      </c>
      <c r="P9" t="s">
        <v>90</v>
      </c>
      <c r="S9" s="6">
        <f>VLOOKUP(P9,$B:$C,2,0)</f>
        <v>600</v>
      </c>
      <c r="U9" s="4">
        <v>6</v>
      </c>
      <c r="Y9" t="s">
        <v>91</v>
      </c>
      <c r="AC9" s="6">
        <f>VLOOKUP(Y9,$B:$C,2,0)</f>
        <v>1200</v>
      </c>
      <c r="AE9" s="4">
        <v>6</v>
      </c>
      <c r="AI9" t="s">
        <v>89</v>
      </c>
      <c r="AM9" s="6">
        <f>VLOOKUP(AI9,$B:$C,2,0)</f>
        <v>150</v>
      </c>
      <c r="AO9" s="4">
        <v>6</v>
      </c>
      <c r="AS9" t="s">
        <v>113</v>
      </c>
      <c r="AW9" s="6">
        <f>VLOOKUP(AS9,$B:$C,2,0)</f>
        <v>60</v>
      </c>
      <c r="BA9" t="s">
        <v>97</v>
      </c>
      <c r="BE9" s="6">
        <f>VLOOKUP(BA9,$B:$C,2,0)</f>
        <v>60</v>
      </c>
      <c r="BJ9" t="s">
        <v>266</v>
      </c>
      <c r="BN9" s="6">
        <f>VLOOKUP(BJ9,$B:$C,2,0)</f>
        <v>100</v>
      </c>
    </row>
    <row r="10" spans="1:66" x14ac:dyDescent="0.15">
      <c r="B10" t="s">
        <v>91</v>
      </c>
      <c r="C10">
        <v>1200</v>
      </c>
      <c r="H10" t="s">
        <v>3</v>
      </c>
      <c r="I10" t="s">
        <v>122</v>
      </c>
      <c r="J10" t="s">
        <v>121</v>
      </c>
      <c r="P10" t="s">
        <v>107</v>
      </c>
      <c r="Q10" s="4" t="s">
        <v>108</v>
      </c>
      <c r="R10" t="s">
        <v>9</v>
      </c>
      <c r="S10" t="s">
        <v>110</v>
      </c>
      <c r="T10" t="s">
        <v>118</v>
      </c>
      <c r="U10" t="s">
        <v>123</v>
      </c>
      <c r="Y10" t="s">
        <v>111</v>
      </c>
      <c r="Z10" t="s">
        <v>108</v>
      </c>
      <c r="AA10" t="s">
        <v>9</v>
      </c>
      <c r="AB10" t="s">
        <v>119</v>
      </c>
      <c r="AC10" t="s">
        <v>110</v>
      </c>
      <c r="AD10" t="s">
        <v>118</v>
      </c>
      <c r="AE10" t="s">
        <v>124</v>
      </c>
      <c r="AI10" t="s">
        <v>112</v>
      </c>
      <c r="AJ10" t="s">
        <v>108</v>
      </c>
      <c r="AK10" t="s">
        <v>9</v>
      </c>
      <c r="AL10" t="s">
        <v>116</v>
      </c>
      <c r="AM10" t="s">
        <v>110</v>
      </c>
      <c r="AN10" t="s">
        <v>118</v>
      </c>
      <c r="AO10" t="s">
        <v>123</v>
      </c>
      <c r="AS10" t="s">
        <v>112</v>
      </c>
      <c r="AT10" t="s">
        <v>108</v>
      </c>
      <c r="AU10" t="s">
        <v>9</v>
      </c>
      <c r="AV10" t="s">
        <v>117</v>
      </c>
      <c r="AW10" t="s">
        <v>110</v>
      </c>
      <c r="AX10" t="s">
        <v>118</v>
      </c>
      <c r="BA10" t="s">
        <v>115</v>
      </c>
      <c r="BB10" t="s">
        <v>108</v>
      </c>
      <c r="BC10" t="s">
        <v>9</v>
      </c>
      <c r="BD10" t="s">
        <v>117</v>
      </c>
      <c r="BE10" t="s">
        <v>110</v>
      </c>
      <c r="BJ10" t="s">
        <v>264</v>
      </c>
      <c r="BK10" t="s">
        <v>190</v>
      </c>
      <c r="BL10" t="s">
        <v>9</v>
      </c>
      <c r="BM10" t="s">
        <v>117</v>
      </c>
      <c r="BN10" t="s">
        <v>110</v>
      </c>
    </row>
    <row r="11" spans="1:66" x14ac:dyDescent="0.15">
      <c r="B11" t="s">
        <v>266</v>
      </c>
      <c r="C11">
        <v>100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8000</v>
      </c>
    </row>
    <row r="12" spans="1:66" x14ac:dyDescent="0.15">
      <c r="H12">
        <v>1</v>
      </c>
      <c r="I12">
        <f>R12</f>
        <v>4</v>
      </c>
      <c r="J12">
        <f t="shared" ref="J12:J75" si="0">I12*J$9</f>
        <v>52080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2400</v>
      </c>
      <c r="T12">
        <f>S12-S11</f>
        <v>2400</v>
      </c>
      <c r="U12">
        <f>T12/U$9</f>
        <v>400</v>
      </c>
      <c r="Y12">
        <v>1</v>
      </c>
      <c r="Z12" s="4">
        <v>1</v>
      </c>
      <c r="AA12">
        <f>INT(VLOOKUP(Z12,标准数值!C:D,2,FALSE))</f>
        <v>260</v>
      </c>
      <c r="AB12">
        <f>VLOOKUP(Z12,$Q:$R,2,FALSE)</f>
        <v>4</v>
      </c>
      <c r="AC12">
        <f>AB12*AC$9</f>
        <v>4800</v>
      </c>
      <c r="AD12">
        <f>AC12-AC11</f>
        <v>4800</v>
      </c>
      <c r="AE12">
        <f>AD12/AE$9</f>
        <v>800</v>
      </c>
      <c r="AI12">
        <v>1</v>
      </c>
      <c r="AJ12" s="4">
        <v>20</v>
      </c>
      <c r="AK12">
        <f>VLOOKUP(AJ12,标准数值!C:O,8,FALSE)</f>
        <v>80</v>
      </c>
      <c r="AL12">
        <f t="shared" ref="AL12:AL20" si="2">VLOOKUP(AJ12,$Q:$R,2,FALSE)</f>
        <v>80</v>
      </c>
      <c r="AM12">
        <f>AL12*AM$9</f>
        <v>12000</v>
      </c>
      <c r="AN12">
        <f>AM12-AM11</f>
        <v>12000</v>
      </c>
      <c r="AO12">
        <f>AN12/AO$9</f>
        <v>2000</v>
      </c>
      <c r="AS12">
        <v>1</v>
      </c>
      <c r="AT12" s="5">
        <v>10</v>
      </c>
      <c r="AU12">
        <f>VLOOKUP(AT12,标准数值!C:L,5,FALSE)</f>
        <v>40</v>
      </c>
      <c r="AV12">
        <f t="shared" ref="AV12:AV20" si="3">VLOOKUP(AT12,$Q:$R,2,FALSE)</f>
        <v>40</v>
      </c>
      <c r="AW12">
        <f>AV12*AW$9</f>
        <v>2400</v>
      </c>
      <c r="AX12">
        <f>AW12-AW11</f>
        <v>2400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4800</v>
      </c>
      <c r="BF12">
        <f>BE12-BE11</f>
        <v>4800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104160</v>
      </c>
      <c r="P13">
        <v>2</v>
      </c>
      <c r="Q13" s="4">
        <v>2</v>
      </c>
      <c r="R13">
        <f>VLOOKUP(Q13,标准数值!C:O,7,FALSE)</f>
        <v>8</v>
      </c>
      <c r="S13">
        <f t="shared" si="1"/>
        <v>4800</v>
      </c>
      <c r="T13">
        <f t="shared" ref="T13:T76" si="7">S13-S12</f>
        <v>2400</v>
      </c>
      <c r="U13">
        <f t="shared" ref="U13:U76" si="8">T13/U$9</f>
        <v>400</v>
      </c>
      <c r="Y13">
        <v>2</v>
      </c>
      <c r="Z13" s="4">
        <v>5</v>
      </c>
      <c r="AA13">
        <f>INT(VLOOKUP(Z13,标准数值!C:D,2,FALSE))</f>
        <v>500</v>
      </c>
      <c r="AB13">
        <f t="shared" ref="AB13:AB31" si="9">VLOOKUP(Z13,Q:R,2,FALSE)</f>
        <v>20</v>
      </c>
      <c r="AC13">
        <f t="shared" ref="AC13:AC31" si="10">AB13*AC$9</f>
        <v>24000</v>
      </c>
      <c r="AD13">
        <f t="shared" ref="AD13:AD31" si="11">AC13-AC12</f>
        <v>19200</v>
      </c>
      <c r="AE13">
        <f t="shared" ref="AE13:AE31" si="12">AD13/AE$9</f>
        <v>3200</v>
      </c>
      <c r="AI13">
        <v>2</v>
      </c>
      <c r="AJ13" s="4">
        <v>30</v>
      </c>
      <c r="AK13">
        <f>VLOOKUP(AJ13,标准数值!C:O,8,FALSE)</f>
        <v>160</v>
      </c>
      <c r="AL13">
        <f t="shared" si="2"/>
        <v>160</v>
      </c>
      <c r="AM13">
        <f t="shared" ref="AM13:AM20" si="13">AL13*AM$9</f>
        <v>24000</v>
      </c>
      <c r="AN13">
        <f t="shared" ref="AN13:AN20" si="14">AM13-AM12</f>
        <v>12000</v>
      </c>
      <c r="AO13">
        <f t="shared" ref="AO13:AO20" si="15">AN13/AO$9</f>
        <v>2000</v>
      </c>
      <c r="AS13">
        <v>2</v>
      </c>
      <c r="AT13" s="5">
        <v>20</v>
      </c>
      <c r="AU13">
        <f>VLOOKUP(AT13,标准数值!C:L,5,FALSE)</f>
        <v>80</v>
      </c>
      <c r="AV13">
        <f t="shared" si="3"/>
        <v>80</v>
      </c>
      <c r="AW13">
        <f t="shared" ref="AW13:AW20" si="16">AV13*AW$9</f>
        <v>4800</v>
      </c>
      <c r="AX13">
        <f t="shared" ref="AX13:AX20" si="17">AW13-AW12</f>
        <v>2400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320</v>
      </c>
      <c r="BE13">
        <f t="shared" ref="BE13:BE16" si="18">BD13*BE$9</f>
        <v>19200</v>
      </c>
      <c r="BF13">
        <f t="shared" ref="BF13:BF16" si="19">BE13-BE12</f>
        <v>14400</v>
      </c>
      <c r="BJ13">
        <v>3</v>
      </c>
      <c r="BK13">
        <v>40</v>
      </c>
      <c r="BL13">
        <f>VLOOKUP(BK13,标准数值!C:Q,15,FALSE)</f>
        <v>320</v>
      </c>
      <c r="BM13">
        <f t="shared" si="4"/>
        <v>320</v>
      </c>
      <c r="BN13">
        <f t="shared" si="5"/>
        <v>32000</v>
      </c>
    </row>
    <row r="14" spans="1:66" x14ac:dyDescent="0.15">
      <c r="A14" t="s">
        <v>106</v>
      </c>
      <c r="B14" t="s">
        <v>89</v>
      </c>
      <c r="C14">
        <f>C$9*D14</f>
        <v>150</v>
      </c>
      <c r="D14" s="4">
        <v>0.25</v>
      </c>
      <c r="H14">
        <v>3</v>
      </c>
      <c r="I14">
        <f t="shared" si="6"/>
        <v>12</v>
      </c>
      <c r="J14">
        <f t="shared" si="0"/>
        <v>156240</v>
      </c>
      <c r="P14">
        <v>3</v>
      </c>
      <c r="Q14" s="4">
        <v>3</v>
      </c>
      <c r="R14">
        <f>VLOOKUP(Q14,标准数值!C:O,7,FALSE)</f>
        <v>12</v>
      </c>
      <c r="S14">
        <f t="shared" si="1"/>
        <v>7200</v>
      </c>
      <c r="T14">
        <f t="shared" si="7"/>
        <v>2400</v>
      </c>
      <c r="U14">
        <f t="shared" si="8"/>
        <v>400</v>
      </c>
      <c r="Y14">
        <v>3</v>
      </c>
      <c r="Z14" s="4">
        <v>10</v>
      </c>
      <c r="AA14">
        <f>INT(VLOOKUP(Z14,标准数值!C:D,2,FALSE))</f>
        <v>800</v>
      </c>
      <c r="AB14">
        <f t="shared" si="9"/>
        <v>40</v>
      </c>
      <c r="AC14">
        <f t="shared" si="10"/>
        <v>48000</v>
      </c>
      <c r="AD14">
        <f t="shared" si="11"/>
        <v>24000</v>
      </c>
      <c r="AE14">
        <f t="shared" si="12"/>
        <v>4000</v>
      </c>
      <c r="AI14">
        <v>3</v>
      </c>
      <c r="AJ14" s="4">
        <v>40</v>
      </c>
      <c r="AK14">
        <f>VLOOKUP(AJ14,标准数值!C:O,8,FALSE)</f>
        <v>351.99999999999989</v>
      </c>
      <c r="AL14">
        <f t="shared" si="2"/>
        <v>320</v>
      </c>
      <c r="AM14">
        <f t="shared" si="13"/>
        <v>48000</v>
      </c>
      <c r="AN14">
        <f t="shared" si="14"/>
        <v>24000</v>
      </c>
      <c r="AO14">
        <f t="shared" si="15"/>
        <v>4000</v>
      </c>
      <c r="AS14">
        <v>3</v>
      </c>
      <c r="AT14" s="5">
        <v>30</v>
      </c>
      <c r="AU14">
        <f>VLOOKUP(AT14,标准数值!C:L,5,FALSE)</f>
        <v>160</v>
      </c>
      <c r="AV14">
        <f t="shared" si="3"/>
        <v>160</v>
      </c>
      <c r="AW14">
        <f t="shared" si="16"/>
        <v>9600</v>
      </c>
      <c r="AX14">
        <f t="shared" si="17"/>
        <v>4800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1280.9999999999998</v>
      </c>
      <c r="BE14">
        <f t="shared" si="18"/>
        <v>76859.999999999985</v>
      </c>
      <c r="BF14">
        <f t="shared" si="19"/>
        <v>57659.999999999985</v>
      </c>
      <c r="BJ14">
        <v>4</v>
      </c>
      <c r="BK14">
        <v>50</v>
      </c>
      <c r="BL14">
        <f>VLOOKUP(BK14,标准数值!C:Q,15,FALSE)</f>
        <v>640</v>
      </c>
      <c r="BM14">
        <f t="shared" si="4"/>
        <v>640</v>
      </c>
      <c r="BN14">
        <f t="shared" si="5"/>
        <v>64000</v>
      </c>
    </row>
    <row r="15" spans="1:66" x14ac:dyDescent="0.15">
      <c r="B15" t="s">
        <v>113</v>
      </c>
      <c r="C15">
        <f>C$9*D15</f>
        <v>60</v>
      </c>
      <c r="D15" s="4">
        <v>0.1</v>
      </c>
      <c r="H15">
        <v>4</v>
      </c>
      <c r="I15">
        <f t="shared" si="6"/>
        <v>16</v>
      </c>
      <c r="J15">
        <f t="shared" si="0"/>
        <v>208320</v>
      </c>
      <c r="P15">
        <v>4</v>
      </c>
      <c r="Q15" s="4">
        <v>4</v>
      </c>
      <c r="R15">
        <f>VLOOKUP(Q15,标准数值!C:O,7,FALSE)</f>
        <v>16</v>
      </c>
      <c r="S15">
        <f t="shared" si="1"/>
        <v>9600</v>
      </c>
      <c r="T15">
        <f t="shared" si="7"/>
        <v>2400</v>
      </c>
      <c r="U15">
        <f t="shared" si="8"/>
        <v>400</v>
      </c>
      <c r="Y15">
        <v>4</v>
      </c>
      <c r="Z15" s="4">
        <v>15</v>
      </c>
      <c r="AA15">
        <f>INT(VLOOKUP(Z15,标准数值!C:D,2,FALSE))</f>
        <v>1131</v>
      </c>
      <c r="AB15">
        <f t="shared" si="9"/>
        <v>60</v>
      </c>
      <c r="AC15">
        <f t="shared" si="10"/>
        <v>72000</v>
      </c>
      <c r="AD15">
        <f t="shared" si="11"/>
        <v>24000</v>
      </c>
      <c r="AE15">
        <f t="shared" si="12"/>
        <v>4000</v>
      </c>
      <c r="AI15">
        <v>4</v>
      </c>
      <c r="AJ15" s="4">
        <v>50</v>
      </c>
      <c r="AK15">
        <f>VLOOKUP(AJ15,标准数值!C:O,8,FALSE)</f>
        <v>768.00000000000011</v>
      </c>
      <c r="AL15">
        <f t="shared" si="2"/>
        <v>640</v>
      </c>
      <c r="AM15">
        <f t="shared" si="13"/>
        <v>96000</v>
      </c>
      <c r="AN15">
        <f t="shared" si="14"/>
        <v>48000</v>
      </c>
      <c r="AO15">
        <f t="shared" si="15"/>
        <v>8000</v>
      </c>
      <c r="AS15">
        <v>4</v>
      </c>
      <c r="AT15" s="5">
        <v>40</v>
      </c>
      <c r="AU15">
        <f>VLOOKUP(AT15,标准数值!C:L,5,FALSE)</f>
        <v>320</v>
      </c>
      <c r="AV15">
        <f t="shared" si="3"/>
        <v>320</v>
      </c>
      <c r="AW15">
        <f t="shared" si="16"/>
        <v>19200</v>
      </c>
      <c r="AX15">
        <f t="shared" si="17"/>
        <v>9600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5130.0000000000018</v>
      </c>
      <c r="BE15">
        <f t="shared" si="18"/>
        <v>307800.00000000012</v>
      </c>
      <c r="BF15">
        <f t="shared" si="19"/>
        <v>230940.00000000012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1280.9999999999998</v>
      </c>
      <c r="BN15">
        <f t="shared" si="5"/>
        <v>128099.99999999997</v>
      </c>
    </row>
    <row r="16" spans="1:66" x14ac:dyDescent="0.15">
      <c r="B16" t="s">
        <v>97</v>
      </c>
      <c r="C16">
        <f>C$9*D16</f>
        <v>60</v>
      </c>
      <c r="D16">
        <v>0.1</v>
      </c>
      <c r="H16">
        <v>5</v>
      </c>
      <c r="I16">
        <f t="shared" si="6"/>
        <v>20</v>
      </c>
      <c r="J16">
        <f t="shared" si="0"/>
        <v>260400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12000</v>
      </c>
      <c r="T16">
        <f t="shared" si="7"/>
        <v>2400</v>
      </c>
      <c r="U16">
        <f t="shared" si="8"/>
        <v>400</v>
      </c>
      <c r="Y16">
        <v>5</v>
      </c>
      <c r="Z16" s="4">
        <v>20</v>
      </c>
      <c r="AA16">
        <f>INT(VLOOKUP(Z16,标准数值!C:D,2,FALSE))</f>
        <v>1600</v>
      </c>
      <c r="AB16">
        <f t="shared" si="9"/>
        <v>80</v>
      </c>
      <c r="AC16">
        <f t="shared" si="10"/>
        <v>96000</v>
      </c>
      <c r="AD16">
        <f t="shared" si="11"/>
        <v>24000</v>
      </c>
      <c r="AE16">
        <f t="shared" si="12"/>
        <v>4000</v>
      </c>
      <c r="AI16">
        <v>5</v>
      </c>
      <c r="AJ16" s="4">
        <v>60</v>
      </c>
      <c r="AK16">
        <f>VLOOKUP(AJ16,标准数值!C:O,8,FALSE)</f>
        <v>1665.9999999999998</v>
      </c>
      <c r="AL16">
        <f t="shared" si="2"/>
        <v>1280.9999999999998</v>
      </c>
      <c r="AM16">
        <f t="shared" si="13"/>
        <v>192149.99999999997</v>
      </c>
      <c r="AN16">
        <f t="shared" si="14"/>
        <v>96149.999999999971</v>
      </c>
      <c r="AO16">
        <f t="shared" si="15"/>
        <v>16024.999999999995</v>
      </c>
      <c r="AS16">
        <v>5</v>
      </c>
      <c r="AT16" s="5">
        <v>50</v>
      </c>
      <c r="AU16">
        <f>VLOOKUP(AT16,标准数值!C:L,5,FALSE)</f>
        <v>640</v>
      </c>
      <c r="AV16">
        <f t="shared" si="3"/>
        <v>640</v>
      </c>
      <c r="AW16">
        <f t="shared" si="16"/>
        <v>38400</v>
      </c>
      <c r="AX16">
        <f t="shared" si="17"/>
        <v>19200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10262.000000000004</v>
      </c>
      <c r="BE16">
        <f t="shared" si="18"/>
        <v>615720.00000000023</v>
      </c>
      <c r="BF16">
        <f t="shared" si="19"/>
        <v>307920.00000000012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2564.0000000000005</v>
      </c>
      <c r="BN16">
        <f t="shared" si="5"/>
        <v>256400.00000000006</v>
      </c>
    </row>
    <row r="17" spans="2:66" x14ac:dyDescent="0.15">
      <c r="H17">
        <v>6</v>
      </c>
      <c r="I17">
        <f t="shared" si="6"/>
        <v>24</v>
      </c>
      <c r="J17">
        <f t="shared" si="0"/>
        <v>312480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14400</v>
      </c>
      <c r="T17">
        <f t="shared" si="7"/>
        <v>2400</v>
      </c>
      <c r="U17">
        <f t="shared" si="8"/>
        <v>400</v>
      </c>
      <c r="Y17">
        <v>6</v>
      </c>
      <c r="Z17" s="4">
        <v>25</v>
      </c>
      <c r="AA17">
        <f>INT(VLOOKUP(Z17,标准数值!C:D,2,FALSE))</f>
        <v>2264</v>
      </c>
      <c r="AB17">
        <f t="shared" si="9"/>
        <v>120</v>
      </c>
      <c r="AC17">
        <f t="shared" si="10"/>
        <v>144000</v>
      </c>
      <c r="AD17">
        <f t="shared" si="11"/>
        <v>48000</v>
      </c>
      <c r="AE17">
        <f t="shared" si="12"/>
        <v>8000</v>
      </c>
      <c r="AI17">
        <v>6</v>
      </c>
      <c r="AJ17" s="4">
        <v>70</v>
      </c>
      <c r="AK17">
        <f>VLOOKUP(AJ17,标准数值!C:O,8,FALSE)</f>
        <v>3590.0000000000005</v>
      </c>
      <c r="AL17">
        <f t="shared" si="2"/>
        <v>2564.0000000000005</v>
      </c>
      <c r="AM17">
        <f t="shared" si="13"/>
        <v>384600.00000000006</v>
      </c>
      <c r="AN17">
        <f t="shared" si="14"/>
        <v>192450.00000000009</v>
      </c>
      <c r="AO17">
        <f t="shared" si="15"/>
        <v>32075.000000000015</v>
      </c>
      <c r="AS17">
        <v>6</v>
      </c>
      <c r="AT17" s="5">
        <v>60</v>
      </c>
      <c r="AU17">
        <f>VLOOKUP(AT17,标准数值!C:L,5,FALSE)</f>
        <v>1280.9999999999998</v>
      </c>
      <c r="AV17">
        <f t="shared" si="3"/>
        <v>1280.9999999999998</v>
      </c>
      <c r="AW17">
        <f t="shared" si="16"/>
        <v>76859.999999999985</v>
      </c>
      <c r="AX17">
        <f t="shared" si="17"/>
        <v>38459.999999999985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5130.0000000000018</v>
      </c>
      <c r="BN17">
        <f t="shared" si="5"/>
        <v>513000.00000000017</v>
      </c>
    </row>
    <row r="18" spans="2:66" x14ac:dyDescent="0.15">
      <c r="H18">
        <v>7</v>
      </c>
      <c r="I18">
        <f t="shared" si="6"/>
        <v>28</v>
      </c>
      <c r="J18">
        <f t="shared" si="0"/>
        <v>364560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16800</v>
      </c>
      <c r="T18">
        <f t="shared" si="7"/>
        <v>2400</v>
      </c>
      <c r="U18">
        <f t="shared" si="8"/>
        <v>400</v>
      </c>
      <c r="Y18">
        <v>7</v>
      </c>
      <c r="Z18" s="4">
        <v>30</v>
      </c>
      <c r="AA18">
        <f>INT(VLOOKUP(Z18,标准数值!C:D,2,FALSE))</f>
        <v>3202</v>
      </c>
      <c r="AB18">
        <f t="shared" si="9"/>
        <v>160</v>
      </c>
      <c r="AC18">
        <f t="shared" si="10"/>
        <v>192000</v>
      </c>
      <c r="AD18">
        <f t="shared" si="11"/>
        <v>48000</v>
      </c>
      <c r="AE18">
        <f t="shared" si="12"/>
        <v>8000</v>
      </c>
      <c r="AI18">
        <v>7</v>
      </c>
      <c r="AJ18" s="4">
        <v>80</v>
      </c>
      <c r="AK18">
        <f>VLOOKUP(AJ18,标准数值!C:O,8,FALSE)</f>
        <v>8208.0000000000018</v>
      </c>
      <c r="AL18">
        <f t="shared" si="2"/>
        <v>5130.0000000000018</v>
      </c>
      <c r="AM18">
        <f t="shared" si="13"/>
        <v>769500.00000000023</v>
      </c>
      <c r="AN18">
        <f t="shared" si="14"/>
        <v>384900.00000000017</v>
      </c>
      <c r="AO18">
        <f t="shared" si="15"/>
        <v>64150.000000000029</v>
      </c>
      <c r="AS18">
        <v>7</v>
      </c>
      <c r="AT18" s="5">
        <v>70</v>
      </c>
      <c r="AU18">
        <f>VLOOKUP(AT18,标准数值!C:L,5,FALSE)</f>
        <v>2564.0000000000005</v>
      </c>
      <c r="AV18">
        <f t="shared" si="3"/>
        <v>2564.0000000000005</v>
      </c>
      <c r="AW18">
        <f t="shared" si="16"/>
        <v>153840.00000000003</v>
      </c>
      <c r="AX18">
        <f t="shared" si="17"/>
        <v>76980.000000000044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10262.000000000004</v>
      </c>
      <c r="BN18">
        <f t="shared" si="5"/>
        <v>1026200.0000000003</v>
      </c>
    </row>
    <row r="19" spans="2:66" x14ac:dyDescent="0.15">
      <c r="H19">
        <v>8</v>
      </c>
      <c r="I19">
        <f t="shared" si="6"/>
        <v>32</v>
      </c>
      <c r="J19">
        <f t="shared" si="0"/>
        <v>416640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19200</v>
      </c>
      <c r="T19">
        <f t="shared" si="7"/>
        <v>2400</v>
      </c>
      <c r="U19">
        <f t="shared" si="8"/>
        <v>400</v>
      </c>
      <c r="Y19">
        <v>8</v>
      </c>
      <c r="Z19" s="4">
        <v>35</v>
      </c>
      <c r="AA19">
        <f>INT(VLOOKUP(Z19,标准数值!C:D,2,FALSE))</f>
        <v>4529</v>
      </c>
      <c r="AB19">
        <f t="shared" si="9"/>
        <v>240</v>
      </c>
      <c r="AC19">
        <f t="shared" si="10"/>
        <v>288000</v>
      </c>
      <c r="AD19">
        <f t="shared" si="11"/>
        <v>96000</v>
      </c>
      <c r="AE19">
        <f t="shared" si="12"/>
        <v>16000</v>
      </c>
      <c r="AI19">
        <v>8</v>
      </c>
      <c r="AJ19" s="4">
        <v>90</v>
      </c>
      <c r="AK19">
        <f>VLOOKUP(AJ19,标准数值!C:O,8,FALSE)</f>
        <v>18473</v>
      </c>
      <c r="AL19">
        <f t="shared" si="2"/>
        <v>10262.000000000004</v>
      </c>
      <c r="AM19">
        <f t="shared" si="13"/>
        <v>1539300.0000000005</v>
      </c>
      <c r="AN19">
        <f t="shared" si="14"/>
        <v>769800.00000000023</v>
      </c>
      <c r="AO19">
        <f t="shared" si="15"/>
        <v>128300.00000000004</v>
      </c>
      <c r="AS19">
        <v>8</v>
      </c>
      <c r="AT19" s="5">
        <v>80</v>
      </c>
      <c r="AU19">
        <f>VLOOKUP(AT19,标准数值!C:L,5,FALSE)</f>
        <v>5130.0000000000018</v>
      </c>
      <c r="AV19">
        <f t="shared" si="3"/>
        <v>5130.0000000000018</v>
      </c>
      <c r="AW19">
        <f t="shared" si="16"/>
        <v>307800.00000000012</v>
      </c>
      <c r="AX19">
        <f t="shared" si="17"/>
        <v>153960.00000000009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20529.999999999996</v>
      </c>
      <c r="BN19">
        <f t="shared" si="5"/>
        <v>2052999.9999999995</v>
      </c>
    </row>
    <row r="20" spans="2:66" x14ac:dyDescent="0.15">
      <c r="H20">
        <v>9</v>
      </c>
      <c r="I20">
        <f t="shared" si="6"/>
        <v>36</v>
      </c>
      <c r="J20">
        <f t="shared" si="0"/>
        <v>468720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21600</v>
      </c>
      <c r="T20">
        <f t="shared" si="7"/>
        <v>2400</v>
      </c>
      <c r="U20">
        <f t="shared" si="8"/>
        <v>400</v>
      </c>
      <c r="Y20">
        <v>9</v>
      </c>
      <c r="Z20" s="4">
        <v>40</v>
      </c>
      <c r="AA20">
        <f>INT(VLOOKUP(Z20,标准数值!C:D,2,FALSE))</f>
        <v>6406</v>
      </c>
      <c r="AB20">
        <f t="shared" si="9"/>
        <v>320</v>
      </c>
      <c r="AC20">
        <f t="shared" si="10"/>
        <v>384000</v>
      </c>
      <c r="AD20">
        <f t="shared" si="11"/>
        <v>96000</v>
      </c>
      <c r="AE20">
        <f t="shared" si="12"/>
        <v>16000</v>
      </c>
      <c r="AI20">
        <v>9</v>
      </c>
      <c r="AJ20" s="4">
        <v>100</v>
      </c>
      <c r="AK20">
        <f>VLOOKUP(AJ20,标准数值!C:O,8,FALSE)</f>
        <v>41061.000000000007</v>
      </c>
      <c r="AL20">
        <f t="shared" si="2"/>
        <v>20529.999999999996</v>
      </c>
      <c r="AM20">
        <f t="shared" si="13"/>
        <v>3079499.9999999995</v>
      </c>
      <c r="AN20">
        <f t="shared" si="14"/>
        <v>1540199.9999999991</v>
      </c>
      <c r="AO20">
        <f t="shared" si="15"/>
        <v>256699.99999999985</v>
      </c>
      <c r="AS20">
        <v>9</v>
      </c>
      <c r="AT20" s="5">
        <v>90</v>
      </c>
      <c r="AU20">
        <f>VLOOKUP(AT20,标准数值!C:L,5,FALSE)</f>
        <v>10262.000000000004</v>
      </c>
      <c r="AV20">
        <f t="shared" si="3"/>
        <v>10262.000000000004</v>
      </c>
      <c r="AW20">
        <f t="shared" si="16"/>
        <v>615720.00000000023</v>
      </c>
      <c r="AX20">
        <f t="shared" si="17"/>
        <v>307920.00000000012</v>
      </c>
    </row>
    <row r="21" spans="2:66" x14ac:dyDescent="0.15">
      <c r="H21">
        <v>10</v>
      </c>
      <c r="I21">
        <f t="shared" si="6"/>
        <v>40</v>
      </c>
      <c r="J21">
        <f t="shared" si="0"/>
        <v>520800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24000</v>
      </c>
      <c r="T21">
        <f t="shared" si="7"/>
        <v>2400</v>
      </c>
      <c r="U21">
        <f t="shared" si="8"/>
        <v>400</v>
      </c>
      <c r="Y21">
        <v>10</v>
      </c>
      <c r="Z21" s="4">
        <v>45</v>
      </c>
      <c r="AA21">
        <f>INT(VLOOKUP(Z21,标准数值!C:D,2,FALSE))</f>
        <v>9061</v>
      </c>
      <c r="AB21">
        <f t="shared" si="9"/>
        <v>480</v>
      </c>
      <c r="AC21">
        <f t="shared" si="10"/>
        <v>576000</v>
      </c>
      <c r="AD21">
        <f t="shared" si="11"/>
        <v>192000</v>
      </c>
      <c r="AE21">
        <f t="shared" si="12"/>
        <v>32000</v>
      </c>
    </row>
    <row r="22" spans="2:66" x14ac:dyDescent="0.15">
      <c r="H22">
        <v>11</v>
      </c>
      <c r="I22">
        <f t="shared" si="6"/>
        <v>44</v>
      </c>
      <c r="J22">
        <f t="shared" si="0"/>
        <v>572880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26400</v>
      </c>
      <c r="T22">
        <f t="shared" si="7"/>
        <v>2400</v>
      </c>
      <c r="U22">
        <f t="shared" si="8"/>
        <v>400</v>
      </c>
      <c r="Y22">
        <v>11</v>
      </c>
      <c r="Z22" s="4">
        <v>50</v>
      </c>
      <c r="AA22">
        <f>INT(VLOOKUP(Z22,标准数值!C:D,2,FALSE))</f>
        <v>12815</v>
      </c>
      <c r="AB22">
        <f t="shared" si="9"/>
        <v>640</v>
      </c>
      <c r="AC22">
        <f t="shared" si="10"/>
        <v>768000</v>
      </c>
      <c r="AD22">
        <f t="shared" si="11"/>
        <v>192000</v>
      </c>
      <c r="AE22">
        <f t="shared" si="12"/>
        <v>32000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624960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28800</v>
      </c>
      <c r="T23">
        <f t="shared" si="7"/>
        <v>2400</v>
      </c>
      <c r="U23">
        <f t="shared" si="8"/>
        <v>400</v>
      </c>
      <c r="Y23">
        <v>12</v>
      </c>
      <c r="Z23" s="4">
        <v>55</v>
      </c>
      <c r="AA23">
        <f>INT(VLOOKUP(Z23,标准数值!C:D,2,FALSE))</f>
        <v>18126</v>
      </c>
      <c r="AB23">
        <f t="shared" si="9"/>
        <v>960.50000000000011</v>
      </c>
      <c r="AC23">
        <f t="shared" si="10"/>
        <v>1152600.0000000002</v>
      </c>
      <c r="AD23">
        <f t="shared" si="11"/>
        <v>384600.00000000023</v>
      </c>
      <c r="AE23">
        <f t="shared" si="12"/>
        <v>64100.000000000036</v>
      </c>
    </row>
    <row r="24" spans="2:66" x14ac:dyDescent="0.15">
      <c r="H24">
        <v>13</v>
      </c>
      <c r="I24">
        <f t="shared" si="6"/>
        <v>52</v>
      </c>
      <c r="J24">
        <f t="shared" si="0"/>
        <v>677040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31200</v>
      </c>
      <c r="T24">
        <f t="shared" si="7"/>
        <v>2400</v>
      </c>
      <c r="U24">
        <f t="shared" si="8"/>
        <v>400</v>
      </c>
      <c r="Y24">
        <v>13</v>
      </c>
      <c r="Z24" s="4">
        <v>60</v>
      </c>
      <c r="AA24">
        <f>INT(VLOOKUP(Z24,标准数值!C:D,2,FALSE))</f>
        <v>25638</v>
      </c>
      <c r="AB24">
        <f t="shared" si="9"/>
        <v>1280.9999999999998</v>
      </c>
      <c r="AC24">
        <f t="shared" si="10"/>
        <v>1537199.9999999998</v>
      </c>
      <c r="AD24">
        <f t="shared" si="11"/>
        <v>384599.99999999953</v>
      </c>
      <c r="AE24">
        <f t="shared" si="12"/>
        <v>64099.99999999992</v>
      </c>
    </row>
    <row r="25" spans="2:66" x14ac:dyDescent="0.15">
      <c r="H25">
        <v>14</v>
      </c>
      <c r="I25">
        <f t="shared" si="6"/>
        <v>56</v>
      </c>
      <c r="J25">
        <f t="shared" si="0"/>
        <v>729120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33600</v>
      </c>
      <c r="T25">
        <f t="shared" si="7"/>
        <v>2400</v>
      </c>
      <c r="U25">
        <f t="shared" si="8"/>
        <v>400</v>
      </c>
      <c r="Y25">
        <v>14</v>
      </c>
      <c r="Z25" s="4">
        <v>65</v>
      </c>
      <c r="AA25">
        <f>INT(VLOOKUP(Z25,标准数值!C:D,2,FALSE))</f>
        <v>36262</v>
      </c>
      <c r="AB25">
        <f t="shared" si="9"/>
        <v>1922.4999999999995</v>
      </c>
      <c r="AC25">
        <f t="shared" si="10"/>
        <v>2306999.9999999995</v>
      </c>
      <c r="AD25">
        <f t="shared" si="11"/>
        <v>769799.99999999977</v>
      </c>
      <c r="AE25">
        <f t="shared" si="12"/>
        <v>128299.99999999996</v>
      </c>
    </row>
    <row r="26" spans="2:66" x14ac:dyDescent="0.15">
      <c r="H26">
        <v>15</v>
      </c>
      <c r="I26">
        <f t="shared" si="6"/>
        <v>60</v>
      </c>
      <c r="J26">
        <f t="shared" si="0"/>
        <v>781200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36000</v>
      </c>
      <c r="T26">
        <f t="shared" si="7"/>
        <v>2400</v>
      </c>
      <c r="U26">
        <f t="shared" si="8"/>
        <v>400</v>
      </c>
      <c r="Y26">
        <v>15</v>
      </c>
      <c r="Z26" s="4">
        <v>70</v>
      </c>
      <c r="AA26">
        <f>INT(VLOOKUP(Z26,标准数值!C:D,2,FALSE))</f>
        <v>51288</v>
      </c>
      <c r="AB26">
        <f t="shared" si="9"/>
        <v>2564.0000000000005</v>
      </c>
      <c r="AC26">
        <f t="shared" si="10"/>
        <v>3076800.0000000005</v>
      </c>
      <c r="AD26">
        <f t="shared" si="11"/>
        <v>769800.00000000093</v>
      </c>
      <c r="AE26">
        <f t="shared" si="12"/>
        <v>128300.00000000016</v>
      </c>
    </row>
    <row r="27" spans="2:66" x14ac:dyDescent="0.15">
      <c r="H27">
        <v>16</v>
      </c>
      <c r="I27">
        <f t="shared" si="6"/>
        <v>64</v>
      </c>
      <c r="J27">
        <f t="shared" si="0"/>
        <v>833280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38400</v>
      </c>
      <c r="T27">
        <f t="shared" si="7"/>
        <v>2400</v>
      </c>
      <c r="U27">
        <f t="shared" si="8"/>
        <v>400</v>
      </c>
      <c r="Y27">
        <v>16</v>
      </c>
      <c r="Z27" s="4">
        <v>75</v>
      </c>
      <c r="AA27">
        <f>INT(VLOOKUP(Z27,标准数值!C:D,2,FALSE))</f>
        <v>72542</v>
      </c>
      <c r="AB27">
        <f t="shared" si="9"/>
        <v>3847</v>
      </c>
      <c r="AC27">
        <f t="shared" si="10"/>
        <v>4616400</v>
      </c>
      <c r="AD27">
        <f t="shared" si="11"/>
        <v>1539599.9999999995</v>
      </c>
      <c r="AE27">
        <f t="shared" si="12"/>
        <v>256599.99999999991</v>
      </c>
    </row>
    <row r="28" spans="2:66" x14ac:dyDescent="0.15">
      <c r="H28">
        <v>17</v>
      </c>
      <c r="I28">
        <f t="shared" si="6"/>
        <v>68</v>
      </c>
      <c r="J28">
        <f t="shared" si="0"/>
        <v>885360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40800</v>
      </c>
      <c r="T28">
        <f t="shared" si="7"/>
        <v>2400</v>
      </c>
      <c r="U28">
        <f t="shared" si="8"/>
        <v>400</v>
      </c>
      <c r="Y28">
        <v>17</v>
      </c>
      <c r="Z28" s="4">
        <v>80</v>
      </c>
      <c r="AA28">
        <f>INT(VLOOKUP(Z28,标准数值!C:D,2,FALSE))</f>
        <v>102603</v>
      </c>
      <c r="AB28">
        <f t="shared" si="9"/>
        <v>5130.0000000000018</v>
      </c>
      <c r="AC28">
        <f t="shared" si="10"/>
        <v>6156000.0000000019</v>
      </c>
      <c r="AD28">
        <f t="shared" si="11"/>
        <v>1539600.0000000019</v>
      </c>
      <c r="AE28">
        <f t="shared" si="12"/>
        <v>256600.00000000032</v>
      </c>
    </row>
    <row r="29" spans="2:66" x14ac:dyDescent="0.15">
      <c r="H29">
        <v>18</v>
      </c>
      <c r="I29">
        <f t="shared" si="6"/>
        <v>72</v>
      </c>
      <c r="J29">
        <f t="shared" si="0"/>
        <v>937440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43200</v>
      </c>
      <c r="T29">
        <f t="shared" si="7"/>
        <v>2400</v>
      </c>
      <c r="U29">
        <f t="shared" si="8"/>
        <v>400</v>
      </c>
      <c r="Y29">
        <v>18</v>
      </c>
      <c r="Z29" s="4">
        <v>85</v>
      </c>
      <c r="AA29">
        <f>INT(VLOOKUP(Z29,标准数值!C:D,2,FALSE))</f>
        <v>145120</v>
      </c>
      <c r="AB29">
        <f t="shared" si="9"/>
        <v>7696.0000000000009</v>
      </c>
      <c r="AC29">
        <f t="shared" si="10"/>
        <v>9235200.0000000019</v>
      </c>
      <c r="AD29">
        <f t="shared" si="11"/>
        <v>3079200</v>
      </c>
      <c r="AE29">
        <f t="shared" si="12"/>
        <v>513200</v>
      </c>
    </row>
    <row r="30" spans="2:66" x14ac:dyDescent="0.15">
      <c r="H30">
        <v>19</v>
      </c>
      <c r="I30">
        <f t="shared" si="6"/>
        <v>76</v>
      </c>
      <c r="J30">
        <f t="shared" si="0"/>
        <v>989520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45600</v>
      </c>
      <c r="T30">
        <f t="shared" si="7"/>
        <v>2400</v>
      </c>
      <c r="U30">
        <f t="shared" si="8"/>
        <v>400</v>
      </c>
      <c r="Y30">
        <v>19</v>
      </c>
      <c r="Z30" s="4">
        <v>90</v>
      </c>
      <c r="AA30">
        <f>INT(VLOOKUP(Z30,标准数值!C:D,2,FALSE))</f>
        <v>205256</v>
      </c>
      <c r="AB30">
        <f t="shared" si="9"/>
        <v>10262.000000000004</v>
      </c>
      <c r="AC30">
        <f t="shared" si="10"/>
        <v>12314400.000000004</v>
      </c>
      <c r="AD30">
        <f t="shared" si="11"/>
        <v>3079200.0000000019</v>
      </c>
      <c r="AE30">
        <f t="shared" si="12"/>
        <v>513200.00000000029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1041600</v>
      </c>
      <c r="K31" t="s">
        <v>125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48000</v>
      </c>
      <c r="T31">
        <f t="shared" si="7"/>
        <v>2400</v>
      </c>
      <c r="U31">
        <f t="shared" si="8"/>
        <v>400</v>
      </c>
      <c r="Y31">
        <v>20</v>
      </c>
      <c r="Z31" s="4">
        <v>95</v>
      </c>
      <c r="AA31">
        <f>INT(VLOOKUP(Z31,标准数值!C:D,2,FALSE))</f>
        <v>290313</v>
      </c>
      <c r="AB31">
        <f t="shared" si="9"/>
        <v>15396</v>
      </c>
      <c r="AC31">
        <f t="shared" si="10"/>
        <v>18475200</v>
      </c>
      <c r="AD31">
        <f t="shared" si="11"/>
        <v>6160799.9999999963</v>
      </c>
      <c r="AE31">
        <f t="shared" si="12"/>
        <v>1026799.9999999994</v>
      </c>
    </row>
    <row r="32" spans="2:66" x14ac:dyDescent="0.15">
      <c r="H32">
        <v>21</v>
      </c>
      <c r="I32">
        <f t="shared" si="6"/>
        <v>88</v>
      </c>
      <c r="J32">
        <f t="shared" si="0"/>
        <v>1145760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52800</v>
      </c>
      <c r="T32">
        <f t="shared" si="7"/>
        <v>4800</v>
      </c>
      <c r="U32">
        <f t="shared" si="8"/>
        <v>800</v>
      </c>
    </row>
    <row r="33" spans="8:21" x14ac:dyDescent="0.15">
      <c r="H33">
        <v>22</v>
      </c>
      <c r="I33">
        <f t="shared" si="6"/>
        <v>96</v>
      </c>
      <c r="J33">
        <f t="shared" si="0"/>
        <v>1249920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57600</v>
      </c>
      <c r="T33">
        <f t="shared" si="7"/>
        <v>4800</v>
      </c>
      <c r="U33">
        <f t="shared" si="8"/>
        <v>800</v>
      </c>
    </row>
    <row r="34" spans="8:21" x14ac:dyDescent="0.15">
      <c r="H34">
        <v>23</v>
      </c>
      <c r="I34">
        <f t="shared" si="6"/>
        <v>104</v>
      </c>
      <c r="J34">
        <f t="shared" si="0"/>
        <v>1354080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62400</v>
      </c>
      <c r="T34">
        <f t="shared" si="7"/>
        <v>4800</v>
      </c>
      <c r="U34">
        <f t="shared" si="8"/>
        <v>800</v>
      </c>
    </row>
    <row r="35" spans="8:21" x14ac:dyDescent="0.15">
      <c r="H35">
        <v>24</v>
      </c>
      <c r="I35">
        <f t="shared" si="6"/>
        <v>112</v>
      </c>
      <c r="J35">
        <f t="shared" si="0"/>
        <v>1458240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67200</v>
      </c>
      <c r="T35">
        <f t="shared" si="7"/>
        <v>4800</v>
      </c>
      <c r="U35">
        <f t="shared" si="8"/>
        <v>800</v>
      </c>
    </row>
    <row r="36" spans="8:21" x14ac:dyDescent="0.15">
      <c r="H36">
        <v>25</v>
      </c>
      <c r="I36">
        <f t="shared" si="6"/>
        <v>120</v>
      </c>
      <c r="J36">
        <f t="shared" si="0"/>
        <v>1562400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72000</v>
      </c>
      <c r="T36">
        <f t="shared" si="7"/>
        <v>4800</v>
      </c>
      <c r="U36">
        <f t="shared" si="8"/>
        <v>800</v>
      </c>
    </row>
    <row r="37" spans="8:21" x14ac:dyDescent="0.15">
      <c r="H37">
        <v>26</v>
      </c>
      <c r="I37">
        <f t="shared" si="6"/>
        <v>128</v>
      </c>
      <c r="J37">
        <f t="shared" si="0"/>
        <v>1666560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76800</v>
      </c>
      <c r="T37">
        <f t="shared" si="7"/>
        <v>4800</v>
      </c>
      <c r="U37">
        <f t="shared" si="8"/>
        <v>800</v>
      </c>
    </row>
    <row r="38" spans="8:21" x14ac:dyDescent="0.15">
      <c r="H38">
        <v>27</v>
      </c>
      <c r="I38">
        <f t="shared" si="6"/>
        <v>136</v>
      </c>
      <c r="J38">
        <f t="shared" si="0"/>
        <v>1770720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81600</v>
      </c>
      <c r="T38">
        <f t="shared" si="7"/>
        <v>4800</v>
      </c>
      <c r="U38">
        <f t="shared" si="8"/>
        <v>800</v>
      </c>
    </row>
    <row r="39" spans="8:21" x14ac:dyDescent="0.15">
      <c r="H39">
        <v>28</v>
      </c>
      <c r="I39">
        <f t="shared" si="6"/>
        <v>144</v>
      </c>
      <c r="J39">
        <f t="shared" si="0"/>
        <v>1874880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86400</v>
      </c>
      <c r="T39">
        <f t="shared" si="7"/>
        <v>4800</v>
      </c>
      <c r="U39">
        <f t="shared" si="8"/>
        <v>800</v>
      </c>
    </row>
    <row r="40" spans="8:21" x14ac:dyDescent="0.15">
      <c r="H40">
        <v>29</v>
      </c>
      <c r="I40">
        <f t="shared" si="6"/>
        <v>152</v>
      </c>
      <c r="J40">
        <f t="shared" si="0"/>
        <v>1979040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91200</v>
      </c>
      <c r="T40">
        <f t="shared" si="7"/>
        <v>4800</v>
      </c>
      <c r="U40">
        <f t="shared" si="8"/>
        <v>800</v>
      </c>
    </row>
    <row r="41" spans="8:21" x14ac:dyDescent="0.15">
      <c r="H41">
        <v>30</v>
      </c>
      <c r="I41">
        <f t="shared" si="6"/>
        <v>160</v>
      </c>
      <c r="J41">
        <f t="shared" si="0"/>
        <v>2083200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96000</v>
      </c>
      <c r="T41">
        <f t="shared" si="7"/>
        <v>4800</v>
      </c>
      <c r="U41">
        <f t="shared" si="8"/>
        <v>800</v>
      </c>
    </row>
    <row r="42" spans="8:21" x14ac:dyDescent="0.15">
      <c r="H42">
        <v>31</v>
      </c>
      <c r="I42">
        <f t="shared" si="6"/>
        <v>176</v>
      </c>
      <c r="J42">
        <f t="shared" si="0"/>
        <v>2291520</v>
      </c>
      <c r="P42">
        <v>31</v>
      </c>
      <c r="Q42" s="4">
        <v>31</v>
      </c>
      <c r="R42">
        <f>VLOOKUP(Q42,标准数值!C:O,7,FALSE)</f>
        <v>176</v>
      </c>
      <c r="S42">
        <f t="shared" si="1"/>
        <v>105600</v>
      </c>
      <c r="T42">
        <f t="shared" si="7"/>
        <v>9600</v>
      </c>
      <c r="U42">
        <f t="shared" si="8"/>
        <v>1600</v>
      </c>
    </row>
    <row r="43" spans="8:21" x14ac:dyDescent="0.15">
      <c r="H43">
        <v>32</v>
      </c>
      <c r="I43">
        <f t="shared" si="6"/>
        <v>192</v>
      </c>
      <c r="J43">
        <f t="shared" si="0"/>
        <v>2499840</v>
      </c>
      <c r="P43">
        <v>32</v>
      </c>
      <c r="Q43" s="4">
        <v>32</v>
      </c>
      <c r="R43">
        <f>VLOOKUP(Q43,标准数值!C:O,7,FALSE)</f>
        <v>192</v>
      </c>
      <c r="S43">
        <f t="shared" si="1"/>
        <v>115200</v>
      </c>
      <c r="T43">
        <f t="shared" si="7"/>
        <v>9600</v>
      </c>
      <c r="U43">
        <f t="shared" si="8"/>
        <v>1600</v>
      </c>
    </row>
    <row r="44" spans="8:21" x14ac:dyDescent="0.15">
      <c r="H44">
        <v>33</v>
      </c>
      <c r="I44">
        <f t="shared" si="6"/>
        <v>208</v>
      </c>
      <c r="J44">
        <f t="shared" si="0"/>
        <v>2708160</v>
      </c>
      <c r="P44">
        <v>33</v>
      </c>
      <c r="Q44" s="4">
        <v>33</v>
      </c>
      <c r="R44">
        <f>VLOOKUP(Q44,标准数值!C:O,7,FALSE)</f>
        <v>208</v>
      </c>
      <c r="S44">
        <f t="shared" ref="S44:S75" si="20">S$9*R44</f>
        <v>124800</v>
      </c>
      <c r="T44">
        <f t="shared" si="7"/>
        <v>9600</v>
      </c>
      <c r="U44">
        <f t="shared" si="8"/>
        <v>1600</v>
      </c>
    </row>
    <row r="45" spans="8:21" x14ac:dyDescent="0.15">
      <c r="H45">
        <v>34</v>
      </c>
      <c r="I45">
        <f t="shared" si="6"/>
        <v>224</v>
      </c>
      <c r="J45">
        <f t="shared" si="0"/>
        <v>2916480</v>
      </c>
      <c r="P45">
        <v>34</v>
      </c>
      <c r="Q45" s="4">
        <v>34</v>
      </c>
      <c r="R45">
        <f>VLOOKUP(Q45,标准数值!C:O,7,FALSE)</f>
        <v>224</v>
      </c>
      <c r="S45">
        <f t="shared" si="20"/>
        <v>134400</v>
      </c>
      <c r="T45">
        <f t="shared" si="7"/>
        <v>9600</v>
      </c>
      <c r="U45">
        <f t="shared" si="8"/>
        <v>1600</v>
      </c>
    </row>
    <row r="46" spans="8:21" x14ac:dyDescent="0.15">
      <c r="H46">
        <v>35</v>
      </c>
      <c r="I46">
        <f t="shared" si="6"/>
        <v>240</v>
      </c>
      <c r="J46">
        <f t="shared" si="0"/>
        <v>3124800</v>
      </c>
      <c r="P46">
        <v>35</v>
      </c>
      <c r="Q46" s="4">
        <v>35</v>
      </c>
      <c r="R46">
        <f>VLOOKUP(Q46,标准数值!C:O,7,FALSE)</f>
        <v>240</v>
      </c>
      <c r="S46">
        <f t="shared" si="20"/>
        <v>144000</v>
      </c>
      <c r="T46">
        <f t="shared" si="7"/>
        <v>9600</v>
      </c>
      <c r="U46">
        <f t="shared" si="8"/>
        <v>1600</v>
      </c>
    </row>
    <row r="47" spans="8:21" x14ac:dyDescent="0.15">
      <c r="H47">
        <v>36</v>
      </c>
      <c r="I47">
        <f t="shared" si="6"/>
        <v>256</v>
      </c>
      <c r="J47">
        <f t="shared" si="0"/>
        <v>3333120</v>
      </c>
      <c r="P47">
        <v>36</v>
      </c>
      <c r="Q47" s="4">
        <v>36</v>
      </c>
      <c r="R47">
        <f>VLOOKUP(Q47,标准数值!C:O,7,FALSE)</f>
        <v>256</v>
      </c>
      <c r="S47">
        <f t="shared" si="20"/>
        <v>153600</v>
      </c>
      <c r="T47">
        <f t="shared" si="7"/>
        <v>9600</v>
      </c>
      <c r="U47">
        <f t="shared" si="8"/>
        <v>1600</v>
      </c>
    </row>
    <row r="48" spans="8:21" x14ac:dyDescent="0.15">
      <c r="H48">
        <v>37</v>
      </c>
      <c r="I48">
        <f t="shared" si="6"/>
        <v>272</v>
      </c>
      <c r="J48">
        <f t="shared" si="0"/>
        <v>3541440</v>
      </c>
      <c r="P48">
        <v>37</v>
      </c>
      <c r="Q48" s="4">
        <v>37</v>
      </c>
      <c r="R48">
        <f>VLOOKUP(Q48,标准数值!C:O,7,FALSE)</f>
        <v>272</v>
      </c>
      <c r="S48">
        <f t="shared" si="20"/>
        <v>163200</v>
      </c>
      <c r="T48">
        <f t="shared" si="7"/>
        <v>9600</v>
      </c>
      <c r="U48">
        <f t="shared" si="8"/>
        <v>1600</v>
      </c>
    </row>
    <row r="49" spans="8:21" x14ac:dyDescent="0.15">
      <c r="H49">
        <v>38</v>
      </c>
      <c r="I49">
        <f t="shared" si="6"/>
        <v>288</v>
      </c>
      <c r="J49">
        <f t="shared" si="0"/>
        <v>3749760</v>
      </c>
      <c r="P49">
        <v>38</v>
      </c>
      <c r="Q49" s="4">
        <v>38</v>
      </c>
      <c r="R49">
        <f>VLOOKUP(Q49,标准数值!C:O,7,FALSE)</f>
        <v>288</v>
      </c>
      <c r="S49">
        <f t="shared" si="20"/>
        <v>172800</v>
      </c>
      <c r="T49">
        <f t="shared" si="7"/>
        <v>9600</v>
      </c>
      <c r="U49">
        <f t="shared" si="8"/>
        <v>1600</v>
      </c>
    </row>
    <row r="50" spans="8:21" x14ac:dyDescent="0.15">
      <c r="H50">
        <v>39</v>
      </c>
      <c r="I50">
        <f t="shared" si="6"/>
        <v>304</v>
      </c>
      <c r="J50">
        <f t="shared" si="0"/>
        <v>3958080</v>
      </c>
      <c r="P50">
        <v>39</v>
      </c>
      <c r="Q50" s="4">
        <v>39</v>
      </c>
      <c r="R50">
        <f>VLOOKUP(Q50,标准数值!C:O,7,FALSE)</f>
        <v>304</v>
      </c>
      <c r="S50">
        <f t="shared" si="20"/>
        <v>182400</v>
      </c>
      <c r="T50">
        <f t="shared" si="7"/>
        <v>9600</v>
      </c>
      <c r="U50">
        <f t="shared" si="8"/>
        <v>1600</v>
      </c>
    </row>
    <row r="51" spans="8:21" x14ac:dyDescent="0.15">
      <c r="H51">
        <v>40</v>
      </c>
      <c r="I51">
        <f t="shared" si="6"/>
        <v>320</v>
      </c>
      <c r="J51">
        <f t="shared" si="0"/>
        <v>4166400</v>
      </c>
      <c r="P51">
        <v>40</v>
      </c>
      <c r="Q51" s="4">
        <v>40</v>
      </c>
      <c r="R51">
        <f>VLOOKUP(Q51,标准数值!C:O,7,FALSE)</f>
        <v>320</v>
      </c>
      <c r="S51">
        <f t="shared" si="20"/>
        <v>192000</v>
      </c>
      <c r="T51">
        <f t="shared" si="7"/>
        <v>9600</v>
      </c>
      <c r="U51">
        <f t="shared" si="8"/>
        <v>1600</v>
      </c>
    </row>
    <row r="52" spans="8:21" x14ac:dyDescent="0.15">
      <c r="H52">
        <v>41</v>
      </c>
      <c r="I52">
        <f t="shared" si="6"/>
        <v>352</v>
      </c>
      <c r="J52">
        <f t="shared" si="0"/>
        <v>4583040</v>
      </c>
      <c r="P52">
        <v>41</v>
      </c>
      <c r="Q52" s="4">
        <v>41</v>
      </c>
      <c r="R52">
        <f>VLOOKUP(Q52,标准数值!C:O,7,FALSE)</f>
        <v>352</v>
      </c>
      <c r="S52">
        <f t="shared" si="20"/>
        <v>211200</v>
      </c>
      <c r="T52">
        <f t="shared" si="7"/>
        <v>19200</v>
      </c>
      <c r="U52">
        <f t="shared" si="8"/>
        <v>3200</v>
      </c>
    </row>
    <row r="53" spans="8:21" x14ac:dyDescent="0.15">
      <c r="H53">
        <v>42</v>
      </c>
      <c r="I53">
        <f t="shared" si="6"/>
        <v>384</v>
      </c>
      <c r="J53">
        <f t="shared" si="0"/>
        <v>4999680</v>
      </c>
      <c r="P53">
        <v>42</v>
      </c>
      <c r="Q53" s="4">
        <v>42</v>
      </c>
      <c r="R53">
        <f>VLOOKUP(Q53,标准数值!C:O,7,FALSE)</f>
        <v>384</v>
      </c>
      <c r="S53">
        <f t="shared" si="20"/>
        <v>230400</v>
      </c>
      <c r="T53">
        <f t="shared" si="7"/>
        <v>19200</v>
      </c>
      <c r="U53">
        <f t="shared" si="8"/>
        <v>3200</v>
      </c>
    </row>
    <row r="54" spans="8:21" x14ac:dyDescent="0.15">
      <c r="H54">
        <v>43</v>
      </c>
      <c r="I54">
        <f t="shared" si="6"/>
        <v>416</v>
      </c>
      <c r="J54">
        <f t="shared" si="0"/>
        <v>5416320</v>
      </c>
      <c r="P54">
        <v>43</v>
      </c>
      <c r="Q54" s="4">
        <v>43</v>
      </c>
      <c r="R54">
        <f>VLOOKUP(Q54,标准数值!C:O,7,FALSE)</f>
        <v>416</v>
      </c>
      <c r="S54">
        <f t="shared" si="20"/>
        <v>249600</v>
      </c>
      <c r="T54">
        <f t="shared" si="7"/>
        <v>19200</v>
      </c>
      <c r="U54">
        <f t="shared" si="8"/>
        <v>3200</v>
      </c>
    </row>
    <row r="55" spans="8:21" x14ac:dyDescent="0.15">
      <c r="H55">
        <v>44</v>
      </c>
      <c r="I55">
        <f t="shared" si="6"/>
        <v>448</v>
      </c>
      <c r="J55">
        <f t="shared" si="0"/>
        <v>5832960</v>
      </c>
      <c r="P55">
        <v>44</v>
      </c>
      <c r="Q55" s="4">
        <v>44</v>
      </c>
      <c r="R55">
        <f>VLOOKUP(Q55,标准数值!C:O,7,FALSE)</f>
        <v>448</v>
      </c>
      <c r="S55">
        <f t="shared" si="20"/>
        <v>268800</v>
      </c>
      <c r="T55">
        <f t="shared" si="7"/>
        <v>19200</v>
      </c>
      <c r="U55">
        <f t="shared" si="8"/>
        <v>3200</v>
      </c>
    </row>
    <row r="56" spans="8:21" x14ac:dyDescent="0.15">
      <c r="H56">
        <v>45</v>
      </c>
      <c r="I56">
        <f t="shared" si="6"/>
        <v>480</v>
      </c>
      <c r="J56">
        <f t="shared" si="0"/>
        <v>6249600</v>
      </c>
      <c r="P56">
        <v>45</v>
      </c>
      <c r="Q56" s="4">
        <v>45</v>
      </c>
      <c r="R56">
        <f>VLOOKUP(Q56,标准数值!C:O,7,FALSE)</f>
        <v>480</v>
      </c>
      <c r="S56">
        <f t="shared" si="20"/>
        <v>288000</v>
      </c>
      <c r="T56">
        <f t="shared" si="7"/>
        <v>19200</v>
      </c>
      <c r="U56">
        <f t="shared" si="8"/>
        <v>3200</v>
      </c>
    </row>
    <row r="57" spans="8:21" x14ac:dyDescent="0.15">
      <c r="H57">
        <v>46</v>
      </c>
      <c r="I57">
        <f t="shared" si="6"/>
        <v>512</v>
      </c>
      <c r="J57">
        <f t="shared" si="0"/>
        <v>6666240</v>
      </c>
      <c r="P57">
        <v>46</v>
      </c>
      <c r="Q57" s="4">
        <v>46</v>
      </c>
      <c r="R57">
        <f>VLOOKUP(Q57,标准数值!C:O,7,FALSE)</f>
        <v>512</v>
      </c>
      <c r="S57">
        <f t="shared" si="20"/>
        <v>307200</v>
      </c>
      <c r="T57">
        <f t="shared" si="7"/>
        <v>19200</v>
      </c>
      <c r="U57">
        <f t="shared" si="8"/>
        <v>3200</v>
      </c>
    </row>
    <row r="58" spans="8:21" x14ac:dyDescent="0.15">
      <c r="H58">
        <v>47</v>
      </c>
      <c r="I58">
        <f t="shared" si="6"/>
        <v>544</v>
      </c>
      <c r="J58">
        <f t="shared" si="0"/>
        <v>7082880</v>
      </c>
      <c r="P58">
        <v>47</v>
      </c>
      <c r="Q58" s="4">
        <v>47</v>
      </c>
      <c r="R58">
        <f>VLOOKUP(Q58,标准数值!C:O,7,FALSE)</f>
        <v>544</v>
      </c>
      <c r="S58">
        <f t="shared" si="20"/>
        <v>326400</v>
      </c>
      <c r="T58">
        <f t="shared" si="7"/>
        <v>19200</v>
      </c>
      <c r="U58">
        <f t="shared" si="8"/>
        <v>3200</v>
      </c>
    </row>
    <row r="59" spans="8:21" x14ac:dyDescent="0.15">
      <c r="H59">
        <v>48</v>
      </c>
      <c r="I59">
        <f t="shared" si="6"/>
        <v>576</v>
      </c>
      <c r="J59">
        <f t="shared" si="0"/>
        <v>7499520</v>
      </c>
      <c r="P59">
        <v>48</v>
      </c>
      <c r="Q59" s="4">
        <v>48</v>
      </c>
      <c r="R59">
        <f>VLOOKUP(Q59,标准数值!C:O,7,FALSE)</f>
        <v>576</v>
      </c>
      <c r="S59">
        <f t="shared" si="20"/>
        <v>345600</v>
      </c>
      <c r="T59">
        <f t="shared" si="7"/>
        <v>19200</v>
      </c>
      <c r="U59">
        <f t="shared" si="8"/>
        <v>3200</v>
      </c>
    </row>
    <row r="60" spans="8:21" x14ac:dyDescent="0.15">
      <c r="H60">
        <v>49</v>
      </c>
      <c r="I60">
        <f t="shared" si="6"/>
        <v>608</v>
      </c>
      <c r="J60">
        <f t="shared" si="0"/>
        <v>7916160</v>
      </c>
      <c r="P60">
        <v>49</v>
      </c>
      <c r="Q60" s="4">
        <v>49</v>
      </c>
      <c r="R60">
        <f>VLOOKUP(Q60,标准数值!C:O,7,FALSE)</f>
        <v>608</v>
      </c>
      <c r="S60">
        <f t="shared" si="20"/>
        <v>364800</v>
      </c>
      <c r="T60">
        <f t="shared" si="7"/>
        <v>19200</v>
      </c>
      <c r="U60">
        <f t="shared" si="8"/>
        <v>3200</v>
      </c>
    </row>
    <row r="61" spans="8:21" x14ac:dyDescent="0.15">
      <c r="H61">
        <v>50</v>
      </c>
      <c r="I61">
        <f t="shared" si="6"/>
        <v>640</v>
      </c>
      <c r="J61">
        <f t="shared" si="0"/>
        <v>8332800</v>
      </c>
      <c r="P61">
        <v>50</v>
      </c>
      <c r="Q61" s="4">
        <v>50</v>
      </c>
      <c r="R61">
        <f>VLOOKUP(Q61,标准数值!C:O,7,FALSE)</f>
        <v>640</v>
      </c>
      <c r="S61">
        <f t="shared" si="20"/>
        <v>384000</v>
      </c>
      <c r="T61">
        <f t="shared" si="7"/>
        <v>19200</v>
      </c>
      <c r="U61">
        <f t="shared" si="8"/>
        <v>3200</v>
      </c>
    </row>
    <row r="62" spans="8:21" x14ac:dyDescent="0.15">
      <c r="H62">
        <v>51</v>
      </c>
      <c r="I62">
        <f t="shared" si="6"/>
        <v>704.1</v>
      </c>
      <c r="J62">
        <f t="shared" si="0"/>
        <v>9167382</v>
      </c>
      <c r="P62">
        <v>51</v>
      </c>
      <c r="Q62" s="4">
        <v>51</v>
      </c>
      <c r="R62">
        <f>VLOOKUP(Q62,标准数值!C:O,7,FALSE)</f>
        <v>704.1</v>
      </c>
      <c r="S62">
        <f t="shared" si="20"/>
        <v>422460</v>
      </c>
      <c r="T62">
        <f t="shared" si="7"/>
        <v>38460</v>
      </c>
      <c r="U62">
        <f t="shared" si="8"/>
        <v>6410</v>
      </c>
    </row>
    <row r="63" spans="8:21" x14ac:dyDescent="0.15">
      <c r="H63">
        <v>52</v>
      </c>
      <c r="I63">
        <f t="shared" si="6"/>
        <v>768.2</v>
      </c>
      <c r="J63">
        <f t="shared" si="0"/>
        <v>10001964</v>
      </c>
      <c r="P63">
        <v>52</v>
      </c>
      <c r="Q63" s="4">
        <v>52</v>
      </c>
      <c r="R63">
        <f>VLOOKUP(Q63,标准数值!C:O,7,FALSE)</f>
        <v>768.2</v>
      </c>
      <c r="S63">
        <f t="shared" si="20"/>
        <v>460920</v>
      </c>
      <c r="T63">
        <f t="shared" si="7"/>
        <v>38460</v>
      </c>
      <c r="U63">
        <f t="shared" si="8"/>
        <v>6410</v>
      </c>
    </row>
    <row r="64" spans="8:21" x14ac:dyDescent="0.15">
      <c r="H64">
        <v>53</v>
      </c>
      <c r="I64">
        <f t="shared" si="6"/>
        <v>832.30000000000007</v>
      </c>
      <c r="J64">
        <f t="shared" si="0"/>
        <v>10836546</v>
      </c>
      <c r="P64">
        <v>53</v>
      </c>
      <c r="Q64" s="4">
        <v>53</v>
      </c>
      <c r="R64">
        <f>VLOOKUP(Q64,标准数值!C:O,7,FALSE)</f>
        <v>832.30000000000007</v>
      </c>
      <c r="S64">
        <f t="shared" si="20"/>
        <v>499380.00000000006</v>
      </c>
      <c r="T64">
        <f t="shared" si="7"/>
        <v>38460.000000000058</v>
      </c>
      <c r="U64">
        <f t="shared" si="8"/>
        <v>6410.00000000001</v>
      </c>
    </row>
    <row r="65" spans="8:21" x14ac:dyDescent="0.15">
      <c r="H65">
        <v>54</v>
      </c>
      <c r="I65">
        <f t="shared" si="6"/>
        <v>896.40000000000009</v>
      </c>
      <c r="J65">
        <f t="shared" si="0"/>
        <v>11671128.000000002</v>
      </c>
      <c r="P65">
        <v>54</v>
      </c>
      <c r="Q65" s="4">
        <v>54</v>
      </c>
      <c r="R65">
        <f>VLOOKUP(Q65,标准数值!C:O,7,FALSE)</f>
        <v>896.40000000000009</v>
      </c>
      <c r="S65">
        <f t="shared" si="20"/>
        <v>537840</v>
      </c>
      <c r="T65">
        <f t="shared" si="7"/>
        <v>38459.999999999942</v>
      </c>
      <c r="U65">
        <f t="shared" si="8"/>
        <v>6409.99999999999</v>
      </c>
    </row>
    <row r="66" spans="8:21" x14ac:dyDescent="0.15">
      <c r="H66">
        <v>55</v>
      </c>
      <c r="I66">
        <f t="shared" si="6"/>
        <v>960.50000000000011</v>
      </c>
      <c r="J66">
        <f t="shared" si="0"/>
        <v>12505710.000000002</v>
      </c>
      <c r="P66">
        <v>55</v>
      </c>
      <c r="Q66" s="4">
        <v>55</v>
      </c>
      <c r="R66">
        <f>VLOOKUP(Q66,标准数值!C:O,7,FALSE)</f>
        <v>960.50000000000011</v>
      </c>
      <c r="S66">
        <f t="shared" si="20"/>
        <v>576300.00000000012</v>
      </c>
      <c r="T66">
        <f t="shared" si="7"/>
        <v>38460.000000000116</v>
      </c>
      <c r="U66">
        <f t="shared" si="8"/>
        <v>6410.0000000000191</v>
      </c>
    </row>
    <row r="67" spans="8:21" x14ac:dyDescent="0.15">
      <c r="H67">
        <v>56</v>
      </c>
      <c r="I67">
        <f t="shared" si="6"/>
        <v>1024.6000000000001</v>
      </c>
      <c r="J67">
        <f t="shared" si="0"/>
        <v>13340292.000000002</v>
      </c>
      <c r="P67">
        <v>56</v>
      </c>
      <c r="Q67" s="4">
        <v>56</v>
      </c>
      <c r="R67">
        <f>VLOOKUP(Q67,标准数值!C:O,7,FALSE)</f>
        <v>1024.6000000000001</v>
      </c>
      <c r="S67">
        <f t="shared" si="20"/>
        <v>614760.00000000012</v>
      </c>
      <c r="T67">
        <f t="shared" si="7"/>
        <v>38460</v>
      </c>
      <c r="U67">
        <f t="shared" si="8"/>
        <v>6410</v>
      </c>
    </row>
    <row r="68" spans="8:21" x14ac:dyDescent="0.15">
      <c r="H68">
        <v>57</v>
      </c>
      <c r="I68">
        <f t="shared" si="6"/>
        <v>1088.7</v>
      </c>
      <c r="J68">
        <f t="shared" si="0"/>
        <v>14174874</v>
      </c>
      <c r="P68">
        <v>57</v>
      </c>
      <c r="Q68" s="4">
        <v>57</v>
      </c>
      <c r="R68">
        <f>VLOOKUP(Q68,标准数值!C:O,7,FALSE)</f>
        <v>1088.7</v>
      </c>
      <c r="S68">
        <f t="shared" si="20"/>
        <v>653220</v>
      </c>
      <c r="T68">
        <f t="shared" si="7"/>
        <v>38459.999999999884</v>
      </c>
      <c r="U68">
        <f t="shared" si="8"/>
        <v>6409.9999999999809</v>
      </c>
    </row>
    <row r="69" spans="8:21" x14ac:dyDescent="0.15">
      <c r="H69">
        <v>58</v>
      </c>
      <c r="I69">
        <f t="shared" si="6"/>
        <v>1152.8</v>
      </c>
      <c r="J69">
        <f t="shared" si="0"/>
        <v>15009456</v>
      </c>
      <c r="P69">
        <v>58</v>
      </c>
      <c r="Q69" s="4">
        <v>58</v>
      </c>
      <c r="R69">
        <f>VLOOKUP(Q69,标准数值!C:O,7,FALSE)</f>
        <v>1152.8</v>
      </c>
      <c r="S69">
        <f t="shared" si="20"/>
        <v>691680</v>
      </c>
      <c r="T69">
        <f t="shared" si="7"/>
        <v>38460</v>
      </c>
      <c r="U69">
        <f t="shared" si="8"/>
        <v>6410</v>
      </c>
    </row>
    <row r="70" spans="8:21" x14ac:dyDescent="0.15">
      <c r="H70">
        <v>59</v>
      </c>
      <c r="I70">
        <f t="shared" si="6"/>
        <v>1216.8999999999999</v>
      </c>
      <c r="J70">
        <f t="shared" si="0"/>
        <v>15844037.999999998</v>
      </c>
      <c r="P70">
        <v>59</v>
      </c>
      <c r="Q70" s="4">
        <v>59</v>
      </c>
      <c r="R70">
        <f>VLOOKUP(Q70,标准数值!C:O,7,FALSE)</f>
        <v>1216.8999999999999</v>
      </c>
      <c r="S70">
        <f t="shared" si="20"/>
        <v>730139.99999999988</v>
      </c>
      <c r="T70">
        <f t="shared" si="7"/>
        <v>38459.999999999884</v>
      </c>
      <c r="U70">
        <f t="shared" si="8"/>
        <v>6409.9999999999809</v>
      </c>
    </row>
    <row r="71" spans="8:21" x14ac:dyDescent="0.15">
      <c r="H71">
        <v>60</v>
      </c>
      <c r="I71">
        <f t="shared" si="6"/>
        <v>1280.9999999999998</v>
      </c>
      <c r="J71">
        <f t="shared" si="0"/>
        <v>16678619.999999996</v>
      </c>
      <c r="P71">
        <v>60</v>
      </c>
      <c r="Q71" s="4">
        <v>60</v>
      </c>
      <c r="R71">
        <f>VLOOKUP(Q71,标准数值!C:O,7,FALSE)</f>
        <v>1280.9999999999998</v>
      </c>
      <c r="S71">
        <f t="shared" si="20"/>
        <v>768599.99999999988</v>
      </c>
      <c r="T71">
        <f t="shared" si="7"/>
        <v>38460</v>
      </c>
      <c r="U71">
        <f t="shared" si="8"/>
        <v>6410</v>
      </c>
    </row>
    <row r="72" spans="8:21" x14ac:dyDescent="0.15">
      <c r="H72">
        <v>61</v>
      </c>
      <c r="I72">
        <f t="shared" si="6"/>
        <v>1409.2999999999997</v>
      </c>
      <c r="J72">
        <f t="shared" si="0"/>
        <v>18349085.999999996</v>
      </c>
      <c r="P72">
        <v>61</v>
      </c>
      <c r="Q72" s="4">
        <v>61</v>
      </c>
      <c r="R72">
        <f>VLOOKUP(Q72,标准数值!C:O,7,FALSE)</f>
        <v>1409.2999999999997</v>
      </c>
      <c r="S72">
        <f t="shared" si="20"/>
        <v>845579.99999999988</v>
      </c>
      <c r="T72">
        <f t="shared" si="7"/>
        <v>76980</v>
      </c>
      <c r="U72">
        <f t="shared" si="8"/>
        <v>12830</v>
      </c>
    </row>
    <row r="73" spans="8:21" x14ac:dyDescent="0.15">
      <c r="H73">
        <v>62</v>
      </c>
      <c r="I73">
        <f t="shared" si="6"/>
        <v>1537.5999999999997</v>
      </c>
      <c r="J73">
        <f t="shared" si="0"/>
        <v>20019551.999999996</v>
      </c>
      <c r="P73">
        <v>62</v>
      </c>
      <c r="Q73" s="4">
        <v>62</v>
      </c>
      <c r="R73">
        <f>VLOOKUP(Q73,标准数值!C:O,7,FALSE)</f>
        <v>1537.5999999999997</v>
      </c>
      <c r="S73">
        <f t="shared" si="20"/>
        <v>922559.99999999977</v>
      </c>
      <c r="T73">
        <f t="shared" si="7"/>
        <v>76979.999999999884</v>
      </c>
      <c r="U73">
        <f t="shared" si="8"/>
        <v>12829.99999999998</v>
      </c>
    </row>
    <row r="74" spans="8:21" x14ac:dyDescent="0.15">
      <c r="H74">
        <v>63</v>
      </c>
      <c r="I74">
        <f t="shared" si="6"/>
        <v>1665.8999999999996</v>
      </c>
      <c r="J74">
        <f t="shared" si="0"/>
        <v>21690017.999999996</v>
      </c>
      <c r="P74">
        <v>63</v>
      </c>
      <c r="Q74" s="4">
        <v>63</v>
      </c>
      <c r="R74">
        <f>VLOOKUP(Q74,标准数值!C:O,7,FALSE)</f>
        <v>1665.8999999999996</v>
      </c>
      <c r="S74">
        <f t="shared" si="20"/>
        <v>999539.99999999977</v>
      </c>
      <c r="T74">
        <f t="shared" si="7"/>
        <v>76980</v>
      </c>
      <c r="U74">
        <f t="shared" si="8"/>
        <v>12830</v>
      </c>
    </row>
    <row r="75" spans="8:21" x14ac:dyDescent="0.15">
      <c r="H75">
        <v>64</v>
      </c>
      <c r="I75">
        <f t="shared" si="6"/>
        <v>1794.1999999999996</v>
      </c>
      <c r="J75">
        <f t="shared" si="0"/>
        <v>23360483.999999996</v>
      </c>
      <c r="P75">
        <v>64</v>
      </c>
      <c r="Q75" s="4">
        <v>64</v>
      </c>
      <c r="R75">
        <f>VLOOKUP(Q75,标准数值!C:O,7,FALSE)</f>
        <v>1794.1999999999996</v>
      </c>
      <c r="S75">
        <f t="shared" si="20"/>
        <v>1076519.9999999998</v>
      </c>
      <c r="T75">
        <f t="shared" si="7"/>
        <v>76980</v>
      </c>
      <c r="U75">
        <f t="shared" si="8"/>
        <v>12830</v>
      </c>
    </row>
    <row r="76" spans="8:21" x14ac:dyDescent="0.15">
      <c r="H76">
        <v>65</v>
      </c>
      <c r="I76">
        <f t="shared" si="6"/>
        <v>1922.4999999999995</v>
      </c>
      <c r="J76">
        <f t="shared" ref="J76:J111" si="21">I76*J$9</f>
        <v>25030949.999999993</v>
      </c>
      <c r="P76">
        <v>65</v>
      </c>
      <c r="Q76" s="4">
        <v>65</v>
      </c>
      <c r="R76">
        <f>VLOOKUP(Q76,标准数值!C:O,7,FALSE)</f>
        <v>1922.4999999999995</v>
      </c>
      <c r="S76">
        <f t="shared" ref="S76:S107" si="22">S$9*R76</f>
        <v>1153499.9999999998</v>
      </c>
      <c r="T76">
        <f t="shared" si="7"/>
        <v>76980</v>
      </c>
      <c r="U76">
        <f t="shared" si="8"/>
        <v>12830</v>
      </c>
    </row>
    <row r="77" spans="8:21" x14ac:dyDescent="0.15">
      <c r="H77">
        <v>66</v>
      </c>
      <c r="I77">
        <f t="shared" ref="I77:I111" si="23">R77</f>
        <v>2050.7999999999997</v>
      </c>
      <c r="J77">
        <f t="shared" si="21"/>
        <v>26701415.999999996</v>
      </c>
      <c r="P77">
        <v>66</v>
      </c>
      <c r="Q77" s="4">
        <v>66</v>
      </c>
      <c r="R77">
        <f>VLOOKUP(Q77,标准数值!C:O,7,FALSE)</f>
        <v>2050.7999999999997</v>
      </c>
      <c r="S77">
        <f t="shared" si="22"/>
        <v>1230479.9999999998</v>
      </c>
      <c r="T77">
        <f t="shared" ref="T77:T111" si="24">S77-S76</f>
        <v>76980</v>
      </c>
      <c r="U77">
        <f t="shared" ref="U77:U111" si="25">T77/U$9</f>
        <v>12830</v>
      </c>
    </row>
    <row r="78" spans="8:21" x14ac:dyDescent="0.15">
      <c r="H78">
        <v>67</v>
      </c>
      <c r="I78">
        <f t="shared" si="23"/>
        <v>2179.1</v>
      </c>
      <c r="J78">
        <f t="shared" si="21"/>
        <v>28371882</v>
      </c>
      <c r="P78">
        <v>67</v>
      </c>
      <c r="Q78" s="4">
        <v>67</v>
      </c>
      <c r="R78">
        <f>VLOOKUP(Q78,标准数值!C:O,7,FALSE)</f>
        <v>2179.1</v>
      </c>
      <c r="S78">
        <f t="shared" si="22"/>
        <v>1307460</v>
      </c>
      <c r="T78">
        <f t="shared" si="24"/>
        <v>76980.000000000233</v>
      </c>
      <c r="U78">
        <f t="shared" si="25"/>
        <v>12830.000000000038</v>
      </c>
    </row>
    <row r="79" spans="8:21" x14ac:dyDescent="0.15">
      <c r="H79">
        <v>68</v>
      </c>
      <c r="I79">
        <f t="shared" si="23"/>
        <v>2307.4</v>
      </c>
      <c r="J79">
        <f t="shared" si="21"/>
        <v>30042348</v>
      </c>
      <c r="P79">
        <v>68</v>
      </c>
      <c r="Q79" s="4">
        <v>68</v>
      </c>
      <c r="R79">
        <f>VLOOKUP(Q79,标准数值!C:O,7,FALSE)</f>
        <v>2307.4</v>
      </c>
      <c r="S79">
        <f t="shared" si="22"/>
        <v>1384440</v>
      </c>
      <c r="T79">
        <f t="shared" si="24"/>
        <v>76980</v>
      </c>
      <c r="U79">
        <f t="shared" si="25"/>
        <v>12830</v>
      </c>
    </row>
    <row r="80" spans="8:21" x14ac:dyDescent="0.15">
      <c r="H80">
        <v>69</v>
      </c>
      <c r="I80">
        <f t="shared" si="23"/>
        <v>2435.7000000000003</v>
      </c>
      <c r="J80">
        <f t="shared" si="21"/>
        <v>31712814.000000004</v>
      </c>
      <c r="P80">
        <v>69</v>
      </c>
      <c r="Q80" s="4">
        <v>69</v>
      </c>
      <c r="R80">
        <f>VLOOKUP(Q80,标准数值!C:O,7,FALSE)</f>
        <v>2435.7000000000003</v>
      </c>
      <c r="S80">
        <f t="shared" si="22"/>
        <v>1461420.0000000002</v>
      </c>
      <c r="T80">
        <f t="shared" si="24"/>
        <v>76980.000000000233</v>
      </c>
      <c r="U80">
        <f t="shared" si="25"/>
        <v>12830.000000000038</v>
      </c>
    </row>
    <row r="81" spans="8:21" x14ac:dyDescent="0.15">
      <c r="H81">
        <v>70</v>
      </c>
      <c r="I81">
        <f t="shared" si="23"/>
        <v>2564.0000000000005</v>
      </c>
      <c r="J81">
        <f t="shared" si="21"/>
        <v>33383280.000000007</v>
      </c>
      <c r="P81">
        <v>70</v>
      </c>
      <c r="Q81" s="4">
        <v>70</v>
      </c>
      <c r="R81">
        <f>VLOOKUP(Q81,标准数值!C:O,7,FALSE)</f>
        <v>2564.0000000000005</v>
      </c>
      <c r="S81">
        <f t="shared" si="22"/>
        <v>1538400.0000000002</v>
      </c>
      <c r="T81">
        <f t="shared" si="24"/>
        <v>76980</v>
      </c>
      <c r="U81">
        <f t="shared" si="25"/>
        <v>12830</v>
      </c>
    </row>
    <row r="82" spans="8:21" x14ac:dyDescent="0.15">
      <c r="H82">
        <v>71</v>
      </c>
      <c r="I82">
        <f t="shared" si="23"/>
        <v>2820.6000000000004</v>
      </c>
      <c r="J82">
        <f t="shared" si="21"/>
        <v>36724212.000000007</v>
      </c>
      <c r="P82">
        <v>71</v>
      </c>
      <c r="Q82" s="4">
        <v>71</v>
      </c>
      <c r="R82">
        <f>VLOOKUP(Q82,标准数值!C:O,7,FALSE)</f>
        <v>2820.6000000000004</v>
      </c>
      <c r="S82">
        <f t="shared" si="22"/>
        <v>1692360.0000000002</v>
      </c>
      <c r="T82">
        <f t="shared" si="24"/>
        <v>153960</v>
      </c>
      <c r="U82">
        <f t="shared" si="25"/>
        <v>25660</v>
      </c>
    </row>
    <row r="83" spans="8:21" x14ac:dyDescent="0.15">
      <c r="H83">
        <v>72</v>
      </c>
      <c r="I83">
        <f t="shared" si="23"/>
        <v>3077.2000000000003</v>
      </c>
      <c r="J83">
        <f t="shared" si="21"/>
        <v>40065144</v>
      </c>
      <c r="P83">
        <v>72</v>
      </c>
      <c r="Q83" s="4">
        <v>72</v>
      </c>
      <c r="R83">
        <f>VLOOKUP(Q83,标准数值!C:O,7,FALSE)</f>
        <v>3077.2000000000003</v>
      </c>
      <c r="S83">
        <f t="shared" si="22"/>
        <v>1846320.0000000002</v>
      </c>
      <c r="T83">
        <f t="shared" si="24"/>
        <v>153960</v>
      </c>
      <c r="U83">
        <f t="shared" si="25"/>
        <v>25660</v>
      </c>
    </row>
    <row r="84" spans="8:21" x14ac:dyDescent="0.15">
      <c r="H84">
        <v>73</v>
      </c>
      <c r="I84">
        <f t="shared" si="23"/>
        <v>3333.8</v>
      </c>
      <c r="J84">
        <f t="shared" si="21"/>
        <v>43406076</v>
      </c>
      <c r="P84">
        <v>73</v>
      </c>
      <c r="Q84" s="4">
        <v>73</v>
      </c>
      <c r="R84">
        <f>VLOOKUP(Q84,标准数值!C:O,7,FALSE)</f>
        <v>3333.8</v>
      </c>
      <c r="S84">
        <f t="shared" si="22"/>
        <v>2000280</v>
      </c>
      <c r="T84">
        <f t="shared" si="24"/>
        <v>153959.99999999977</v>
      </c>
      <c r="U84">
        <f t="shared" si="25"/>
        <v>25659.99999999996</v>
      </c>
    </row>
    <row r="85" spans="8:21" x14ac:dyDescent="0.15">
      <c r="H85">
        <v>74</v>
      </c>
      <c r="I85">
        <f t="shared" si="23"/>
        <v>3590.4</v>
      </c>
      <c r="J85">
        <f t="shared" si="21"/>
        <v>46747008</v>
      </c>
      <c r="P85">
        <v>74</v>
      </c>
      <c r="Q85" s="4">
        <v>74</v>
      </c>
      <c r="R85">
        <f>VLOOKUP(Q85,标准数值!C:O,7,FALSE)</f>
        <v>3590.4</v>
      </c>
      <c r="S85">
        <f t="shared" si="22"/>
        <v>2154240</v>
      </c>
      <c r="T85">
        <f t="shared" si="24"/>
        <v>153960</v>
      </c>
      <c r="U85">
        <f t="shared" si="25"/>
        <v>25660</v>
      </c>
    </row>
    <row r="86" spans="8:21" x14ac:dyDescent="0.15">
      <c r="H86">
        <v>75</v>
      </c>
      <c r="I86">
        <f t="shared" si="23"/>
        <v>3847</v>
      </c>
      <c r="J86">
        <f t="shared" si="21"/>
        <v>50087940</v>
      </c>
      <c r="P86">
        <v>75</v>
      </c>
      <c r="Q86" s="4">
        <v>75</v>
      </c>
      <c r="R86">
        <f>VLOOKUP(Q86,标准数值!C:O,7,FALSE)</f>
        <v>3847</v>
      </c>
      <c r="S86">
        <f t="shared" si="22"/>
        <v>2308200</v>
      </c>
      <c r="T86">
        <f t="shared" si="24"/>
        <v>153960</v>
      </c>
      <c r="U86">
        <f t="shared" si="25"/>
        <v>25660</v>
      </c>
    </row>
    <row r="87" spans="8:21" x14ac:dyDescent="0.15">
      <c r="H87">
        <v>76</v>
      </c>
      <c r="I87">
        <f t="shared" si="23"/>
        <v>4103.6000000000004</v>
      </c>
      <c r="J87">
        <f t="shared" si="21"/>
        <v>53428872.000000007</v>
      </c>
      <c r="P87">
        <v>76</v>
      </c>
      <c r="Q87" s="4">
        <v>76</v>
      </c>
      <c r="R87">
        <f>VLOOKUP(Q87,标准数值!C:O,7,FALSE)</f>
        <v>4103.6000000000004</v>
      </c>
      <c r="S87">
        <f t="shared" si="22"/>
        <v>2462160</v>
      </c>
      <c r="T87">
        <f t="shared" si="24"/>
        <v>153960</v>
      </c>
      <c r="U87">
        <f t="shared" si="25"/>
        <v>25660</v>
      </c>
    </row>
    <row r="88" spans="8:21" x14ac:dyDescent="0.15">
      <c r="H88">
        <v>77</v>
      </c>
      <c r="I88">
        <f t="shared" si="23"/>
        <v>4360.2000000000007</v>
      </c>
      <c r="J88">
        <f t="shared" si="21"/>
        <v>56769804.000000007</v>
      </c>
      <c r="P88">
        <v>77</v>
      </c>
      <c r="Q88" s="4">
        <v>77</v>
      </c>
      <c r="R88">
        <f>VLOOKUP(Q88,标准数值!C:O,7,FALSE)</f>
        <v>4360.2000000000007</v>
      </c>
      <c r="S88">
        <f t="shared" si="22"/>
        <v>2616120.0000000005</v>
      </c>
      <c r="T88">
        <f t="shared" si="24"/>
        <v>153960.00000000047</v>
      </c>
      <c r="U88">
        <f t="shared" si="25"/>
        <v>25660.000000000076</v>
      </c>
    </row>
    <row r="89" spans="8:21" x14ac:dyDescent="0.15">
      <c r="H89">
        <v>78</v>
      </c>
      <c r="I89">
        <f t="shared" si="23"/>
        <v>4616.8000000000011</v>
      </c>
      <c r="J89">
        <f t="shared" si="21"/>
        <v>60110736.000000015</v>
      </c>
      <c r="P89">
        <v>78</v>
      </c>
      <c r="Q89" s="4">
        <v>78</v>
      </c>
      <c r="R89">
        <f>VLOOKUP(Q89,标准数值!C:O,7,FALSE)</f>
        <v>4616.8000000000011</v>
      </c>
      <c r="S89">
        <f t="shared" si="22"/>
        <v>2770080.0000000005</v>
      </c>
      <c r="T89">
        <f t="shared" si="24"/>
        <v>153960</v>
      </c>
      <c r="U89">
        <f t="shared" si="25"/>
        <v>25660</v>
      </c>
    </row>
    <row r="90" spans="8:21" x14ac:dyDescent="0.15">
      <c r="H90">
        <v>79</v>
      </c>
      <c r="I90">
        <f t="shared" si="23"/>
        <v>4873.4000000000015</v>
      </c>
      <c r="J90">
        <f t="shared" si="21"/>
        <v>63451668.000000022</v>
      </c>
      <c r="P90">
        <v>79</v>
      </c>
      <c r="Q90" s="4">
        <v>79</v>
      </c>
      <c r="R90">
        <f>VLOOKUP(Q90,标准数值!C:O,7,FALSE)</f>
        <v>4873.4000000000015</v>
      </c>
      <c r="S90">
        <f t="shared" si="22"/>
        <v>2924040.0000000009</v>
      </c>
      <c r="T90">
        <f t="shared" si="24"/>
        <v>153960.00000000047</v>
      </c>
      <c r="U90">
        <f t="shared" si="25"/>
        <v>25660.000000000076</v>
      </c>
    </row>
    <row r="91" spans="8:21" x14ac:dyDescent="0.15">
      <c r="H91">
        <v>80</v>
      </c>
      <c r="I91">
        <f t="shared" si="23"/>
        <v>5130.0000000000018</v>
      </c>
      <c r="J91">
        <f t="shared" si="21"/>
        <v>66792600.000000022</v>
      </c>
      <c r="P91">
        <v>80</v>
      </c>
      <c r="Q91" s="4">
        <v>80</v>
      </c>
      <c r="R91">
        <f>VLOOKUP(Q91,标准数值!C:O,7,FALSE)</f>
        <v>5130.0000000000018</v>
      </c>
      <c r="S91">
        <f t="shared" si="22"/>
        <v>3078000.0000000009</v>
      </c>
      <c r="T91">
        <f t="shared" si="24"/>
        <v>153960</v>
      </c>
      <c r="U91">
        <f t="shared" si="25"/>
        <v>25660</v>
      </c>
    </row>
    <row r="92" spans="8:21" x14ac:dyDescent="0.15">
      <c r="H92">
        <v>81</v>
      </c>
      <c r="I92">
        <f t="shared" si="23"/>
        <v>5643.2000000000016</v>
      </c>
      <c r="J92">
        <f t="shared" si="21"/>
        <v>73474464.000000015</v>
      </c>
      <c r="P92">
        <v>81</v>
      </c>
      <c r="Q92" s="4">
        <v>81</v>
      </c>
      <c r="R92">
        <f>VLOOKUP(Q92,标准数值!C:O,7,FALSE)</f>
        <v>5643.2000000000016</v>
      </c>
      <c r="S92">
        <f t="shared" si="22"/>
        <v>3385920.0000000009</v>
      </c>
      <c r="T92">
        <f t="shared" si="24"/>
        <v>307920</v>
      </c>
      <c r="U92">
        <f t="shared" si="25"/>
        <v>51320</v>
      </c>
    </row>
    <row r="93" spans="8:21" x14ac:dyDescent="0.15">
      <c r="H93">
        <v>82</v>
      </c>
      <c r="I93">
        <f t="shared" si="23"/>
        <v>6156.4000000000015</v>
      </c>
      <c r="J93">
        <f t="shared" si="21"/>
        <v>80156328.000000015</v>
      </c>
      <c r="P93">
        <v>82</v>
      </c>
      <c r="Q93" s="4">
        <v>82</v>
      </c>
      <c r="R93">
        <f>VLOOKUP(Q93,标准数值!C:O,7,FALSE)</f>
        <v>6156.4000000000015</v>
      </c>
      <c r="S93">
        <f t="shared" si="22"/>
        <v>3693840.0000000009</v>
      </c>
      <c r="T93">
        <f t="shared" si="24"/>
        <v>307920</v>
      </c>
      <c r="U93">
        <f t="shared" si="25"/>
        <v>51320</v>
      </c>
    </row>
    <row r="94" spans="8:21" x14ac:dyDescent="0.15">
      <c r="H94">
        <v>83</v>
      </c>
      <c r="I94">
        <f t="shared" si="23"/>
        <v>6669.6000000000013</v>
      </c>
      <c r="J94">
        <f t="shared" si="21"/>
        <v>86838192.000000015</v>
      </c>
      <c r="P94">
        <v>83</v>
      </c>
      <c r="Q94" s="4">
        <v>83</v>
      </c>
      <c r="R94">
        <f>VLOOKUP(Q94,标准数值!C:O,7,FALSE)</f>
        <v>6669.6000000000013</v>
      </c>
      <c r="S94">
        <f t="shared" si="22"/>
        <v>4001760.0000000009</v>
      </c>
      <c r="T94">
        <f t="shared" si="24"/>
        <v>307920</v>
      </c>
      <c r="U94">
        <f t="shared" si="25"/>
        <v>51320</v>
      </c>
    </row>
    <row r="95" spans="8:21" x14ac:dyDescent="0.15">
      <c r="H95">
        <v>84</v>
      </c>
      <c r="I95">
        <f t="shared" si="23"/>
        <v>7182.8000000000011</v>
      </c>
      <c r="J95">
        <f t="shared" si="21"/>
        <v>93520056.000000015</v>
      </c>
      <c r="P95">
        <v>84</v>
      </c>
      <c r="Q95" s="4">
        <v>84</v>
      </c>
      <c r="R95">
        <f>VLOOKUP(Q95,标准数值!C:O,7,FALSE)</f>
        <v>7182.8000000000011</v>
      </c>
      <c r="S95">
        <f t="shared" si="22"/>
        <v>4309680.0000000009</v>
      </c>
      <c r="T95">
        <f t="shared" si="24"/>
        <v>307920</v>
      </c>
      <c r="U95">
        <f t="shared" si="25"/>
        <v>51320</v>
      </c>
    </row>
    <row r="96" spans="8:21" x14ac:dyDescent="0.15">
      <c r="H96">
        <v>85</v>
      </c>
      <c r="I96">
        <f t="shared" si="23"/>
        <v>7696.0000000000009</v>
      </c>
      <c r="J96">
        <f t="shared" si="21"/>
        <v>100201920.00000001</v>
      </c>
      <c r="P96">
        <v>85</v>
      </c>
      <c r="Q96" s="4">
        <v>85</v>
      </c>
      <c r="R96">
        <f>VLOOKUP(Q96,标准数值!C:O,7,FALSE)</f>
        <v>7696.0000000000009</v>
      </c>
      <c r="S96">
        <f t="shared" si="22"/>
        <v>4617600.0000000009</v>
      </c>
      <c r="T96">
        <f t="shared" si="24"/>
        <v>307920</v>
      </c>
      <c r="U96">
        <f t="shared" si="25"/>
        <v>51320</v>
      </c>
    </row>
    <row r="97" spans="8:21" x14ac:dyDescent="0.15">
      <c r="H97">
        <v>86</v>
      </c>
      <c r="I97">
        <f t="shared" si="23"/>
        <v>8209.2000000000007</v>
      </c>
      <c r="J97">
        <f t="shared" si="21"/>
        <v>106883784.00000001</v>
      </c>
      <c r="P97">
        <v>86</v>
      </c>
      <c r="Q97" s="4">
        <v>86</v>
      </c>
      <c r="R97">
        <f>VLOOKUP(Q97,标准数值!C:O,7,FALSE)</f>
        <v>8209.2000000000007</v>
      </c>
      <c r="S97">
        <f t="shared" si="22"/>
        <v>4925520</v>
      </c>
      <c r="T97">
        <f t="shared" si="24"/>
        <v>307919.99999999907</v>
      </c>
      <c r="U97">
        <f t="shared" si="25"/>
        <v>51319.999999999847</v>
      </c>
    </row>
    <row r="98" spans="8:21" x14ac:dyDescent="0.15">
      <c r="H98">
        <v>87</v>
      </c>
      <c r="I98">
        <f t="shared" si="23"/>
        <v>8722.4000000000015</v>
      </c>
      <c r="J98">
        <f t="shared" si="21"/>
        <v>113565648.00000001</v>
      </c>
      <c r="P98">
        <v>87</v>
      </c>
      <c r="Q98" s="4">
        <v>87</v>
      </c>
      <c r="R98">
        <f>VLOOKUP(Q98,标准数值!C:O,7,FALSE)</f>
        <v>8722.4000000000015</v>
      </c>
      <c r="S98">
        <f t="shared" si="22"/>
        <v>5233440.0000000009</v>
      </c>
      <c r="T98">
        <f t="shared" si="24"/>
        <v>307920.00000000093</v>
      </c>
      <c r="U98">
        <f t="shared" si="25"/>
        <v>51320.000000000153</v>
      </c>
    </row>
    <row r="99" spans="8:21" x14ac:dyDescent="0.15">
      <c r="H99">
        <v>88</v>
      </c>
      <c r="I99">
        <f t="shared" si="23"/>
        <v>9235.6000000000022</v>
      </c>
      <c r="J99">
        <f t="shared" si="21"/>
        <v>120247512.00000003</v>
      </c>
      <c r="P99">
        <v>88</v>
      </c>
      <c r="Q99" s="4">
        <v>88</v>
      </c>
      <c r="R99">
        <f>VLOOKUP(Q99,标准数值!C:O,7,FALSE)</f>
        <v>9235.6000000000022</v>
      </c>
      <c r="S99">
        <f t="shared" si="22"/>
        <v>5541360.0000000009</v>
      </c>
      <c r="T99">
        <f t="shared" si="24"/>
        <v>307920</v>
      </c>
      <c r="U99">
        <f t="shared" si="25"/>
        <v>51320</v>
      </c>
    </row>
    <row r="100" spans="8:21" x14ac:dyDescent="0.15">
      <c r="H100">
        <v>89</v>
      </c>
      <c r="I100">
        <f t="shared" si="23"/>
        <v>9748.8000000000029</v>
      </c>
      <c r="J100">
        <f t="shared" si="21"/>
        <v>126929376.00000004</v>
      </c>
      <c r="P100">
        <v>89</v>
      </c>
      <c r="Q100" s="4">
        <v>89</v>
      </c>
      <c r="R100">
        <f>VLOOKUP(Q100,标准数值!C:O,7,FALSE)</f>
        <v>9748.8000000000029</v>
      </c>
      <c r="S100">
        <f t="shared" si="22"/>
        <v>5849280.0000000019</v>
      </c>
      <c r="T100">
        <f t="shared" si="24"/>
        <v>307920.00000000093</v>
      </c>
      <c r="U100">
        <f t="shared" si="25"/>
        <v>51320.000000000153</v>
      </c>
    </row>
    <row r="101" spans="8:21" x14ac:dyDescent="0.15">
      <c r="H101">
        <v>90</v>
      </c>
      <c r="I101">
        <f t="shared" si="23"/>
        <v>10262.000000000004</v>
      </c>
      <c r="J101">
        <f t="shared" si="21"/>
        <v>133611240.00000004</v>
      </c>
      <c r="P101">
        <v>90</v>
      </c>
      <c r="Q101" s="4">
        <v>90</v>
      </c>
      <c r="R101">
        <f>VLOOKUP(Q101,标准数值!C:O,7,FALSE)</f>
        <v>10262.000000000004</v>
      </c>
      <c r="S101">
        <f t="shared" si="22"/>
        <v>6157200.0000000019</v>
      </c>
      <c r="T101">
        <f t="shared" si="24"/>
        <v>307920</v>
      </c>
      <c r="U101">
        <f t="shared" si="25"/>
        <v>51320</v>
      </c>
    </row>
    <row r="102" spans="8:21" x14ac:dyDescent="0.15">
      <c r="H102">
        <v>91</v>
      </c>
      <c r="I102">
        <f t="shared" si="23"/>
        <v>11288.800000000003</v>
      </c>
      <c r="J102">
        <f t="shared" si="21"/>
        <v>146980176.00000003</v>
      </c>
      <c r="P102">
        <v>91</v>
      </c>
      <c r="Q102" s="4">
        <v>91</v>
      </c>
      <c r="R102">
        <f>VLOOKUP(Q102,标准数值!C:O,7,FALSE)</f>
        <v>11288.800000000003</v>
      </c>
      <c r="S102">
        <f t="shared" si="22"/>
        <v>6773280.0000000019</v>
      </c>
      <c r="T102">
        <f t="shared" si="24"/>
        <v>616080</v>
      </c>
      <c r="U102">
        <f t="shared" si="25"/>
        <v>102680</v>
      </c>
    </row>
    <row r="103" spans="8:21" x14ac:dyDescent="0.15">
      <c r="H103">
        <v>92</v>
      </c>
      <c r="I103">
        <f t="shared" si="23"/>
        <v>12315.600000000002</v>
      </c>
      <c r="J103">
        <f t="shared" si="21"/>
        <v>160349112.00000003</v>
      </c>
      <c r="P103">
        <v>92</v>
      </c>
      <c r="Q103" s="4">
        <v>92</v>
      </c>
      <c r="R103">
        <f>VLOOKUP(Q103,标准数值!C:O,7,FALSE)</f>
        <v>12315.600000000002</v>
      </c>
      <c r="S103">
        <f t="shared" si="22"/>
        <v>7389360.0000000009</v>
      </c>
      <c r="T103">
        <f t="shared" si="24"/>
        <v>616079.99999999907</v>
      </c>
      <c r="U103">
        <f t="shared" si="25"/>
        <v>102679.99999999984</v>
      </c>
    </row>
    <row r="104" spans="8:21" x14ac:dyDescent="0.15">
      <c r="H104">
        <v>93</v>
      </c>
      <c r="I104">
        <f t="shared" si="23"/>
        <v>13342.400000000001</v>
      </c>
      <c r="J104">
        <f t="shared" si="21"/>
        <v>173718048.00000003</v>
      </c>
      <c r="P104">
        <v>93</v>
      </c>
      <c r="Q104" s="4">
        <v>93</v>
      </c>
      <c r="R104">
        <f>VLOOKUP(Q104,标准数值!C:O,7,FALSE)</f>
        <v>13342.400000000001</v>
      </c>
      <c r="S104">
        <f t="shared" si="22"/>
        <v>8005440.0000000009</v>
      </c>
      <c r="T104">
        <f t="shared" si="24"/>
        <v>616080</v>
      </c>
      <c r="U104">
        <f t="shared" si="25"/>
        <v>102680</v>
      </c>
    </row>
    <row r="105" spans="8:21" x14ac:dyDescent="0.15">
      <c r="H105">
        <v>94</v>
      </c>
      <c r="I105">
        <f t="shared" si="23"/>
        <v>14369.2</v>
      </c>
      <c r="J105">
        <f t="shared" si="21"/>
        <v>187086984</v>
      </c>
      <c r="P105">
        <v>94</v>
      </c>
      <c r="Q105" s="4">
        <v>94</v>
      </c>
      <c r="R105">
        <f>VLOOKUP(Q105,标准数值!C:O,7,FALSE)</f>
        <v>14369.2</v>
      </c>
      <c r="S105">
        <f t="shared" si="22"/>
        <v>8621520</v>
      </c>
      <c r="T105">
        <f t="shared" si="24"/>
        <v>616079.99999999907</v>
      </c>
      <c r="U105">
        <f t="shared" si="25"/>
        <v>102679.99999999984</v>
      </c>
    </row>
    <row r="106" spans="8:21" x14ac:dyDescent="0.15">
      <c r="H106">
        <v>95</v>
      </c>
      <c r="I106">
        <f t="shared" si="23"/>
        <v>15396</v>
      </c>
      <c r="J106">
        <f t="shared" si="21"/>
        <v>200455920</v>
      </c>
      <c r="P106">
        <v>95</v>
      </c>
      <c r="Q106" s="4">
        <v>95</v>
      </c>
      <c r="R106">
        <f>VLOOKUP(Q106,标准数值!C:O,7,FALSE)</f>
        <v>15396</v>
      </c>
      <c r="S106">
        <f t="shared" si="22"/>
        <v>9237600</v>
      </c>
      <c r="T106">
        <f t="shared" si="24"/>
        <v>616080</v>
      </c>
      <c r="U106">
        <f t="shared" si="25"/>
        <v>102680</v>
      </c>
    </row>
    <row r="107" spans="8:21" x14ac:dyDescent="0.15">
      <c r="H107">
        <v>96</v>
      </c>
      <c r="I107">
        <f t="shared" si="23"/>
        <v>16422.8</v>
      </c>
      <c r="J107">
        <f t="shared" si="21"/>
        <v>213824856</v>
      </c>
      <c r="P107">
        <v>96</v>
      </c>
      <c r="Q107" s="4">
        <v>96</v>
      </c>
      <c r="R107">
        <f>VLOOKUP(Q107,标准数值!C:O,7,FALSE)</f>
        <v>16422.8</v>
      </c>
      <c r="S107">
        <f t="shared" si="22"/>
        <v>9853680</v>
      </c>
      <c r="T107">
        <f t="shared" si="24"/>
        <v>616080</v>
      </c>
      <c r="U107">
        <f t="shared" si="25"/>
        <v>102680</v>
      </c>
    </row>
    <row r="108" spans="8:21" x14ac:dyDescent="0.15">
      <c r="H108">
        <v>97</v>
      </c>
      <c r="I108">
        <f t="shared" si="23"/>
        <v>17449.599999999999</v>
      </c>
      <c r="J108">
        <f t="shared" si="21"/>
        <v>227193791.99999997</v>
      </c>
      <c r="P108">
        <v>97</v>
      </c>
      <c r="Q108" s="4">
        <v>97</v>
      </c>
      <c r="R108">
        <f>VLOOKUP(Q108,标准数值!C:O,7,FALSE)</f>
        <v>17449.599999999999</v>
      </c>
      <c r="S108">
        <f t="shared" ref="S108:S139" si="26">S$9*R108</f>
        <v>10469760</v>
      </c>
      <c r="T108">
        <f t="shared" si="24"/>
        <v>616080</v>
      </c>
      <c r="U108">
        <f t="shared" si="25"/>
        <v>102680</v>
      </c>
    </row>
    <row r="109" spans="8:21" x14ac:dyDescent="0.15">
      <c r="H109">
        <v>98</v>
      </c>
      <c r="I109">
        <f t="shared" si="23"/>
        <v>18476.399999999998</v>
      </c>
      <c r="J109">
        <f t="shared" si="21"/>
        <v>240562727.99999997</v>
      </c>
      <c r="P109">
        <v>98</v>
      </c>
      <c r="Q109" s="4">
        <v>98</v>
      </c>
      <c r="R109">
        <f>VLOOKUP(Q109,标准数值!C:O,7,FALSE)</f>
        <v>18476.399999999998</v>
      </c>
      <c r="S109">
        <f t="shared" si="26"/>
        <v>11085839.999999998</v>
      </c>
      <c r="T109">
        <f t="shared" si="24"/>
        <v>616079.99999999814</v>
      </c>
      <c r="U109">
        <f t="shared" si="25"/>
        <v>102679.99999999969</v>
      </c>
    </row>
    <row r="110" spans="8:21" x14ac:dyDescent="0.15">
      <c r="H110">
        <v>99</v>
      </c>
      <c r="I110">
        <f t="shared" si="23"/>
        <v>19503.199999999997</v>
      </c>
      <c r="J110">
        <f t="shared" si="21"/>
        <v>253931663.99999997</v>
      </c>
      <c r="P110">
        <v>99</v>
      </c>
      <c r="Q110" s="4">
        <v>99</v>
      </c>
      <c r="R110">
        <f>VLOOKUP(Q110,标准数值!C:O,7,FALSE)</f>
        <v>19503.199999999997</v>
      </c>
      <c r="S110">
        <f t="shared" si="26"/>
        <v>11701919.999999998</v>
      </c>
      <c r="T110">
        <f t="shared" si="24"/>
        <v>616080</v>
      </c>
      <c r="U110">
        <f t="shared" si="25"/>
        <v>102680</v>
      </c>
    </row>
    <row r="111" spans="8:21" x14ac:dyDescent="0.15">
      <c r="H111">
        <v>100</v>
      </c>
      <c r="I111">
        <f t="shared" si="23"/>
        <v>20529.999999999996</v>
      </c>
      <c r="J111">
        <f t="shared" si="21"/>
        <v>267300599.99999994</v>
      </c>
      <c r="P111">
        <v>100</v>
      </c>
      <c r="Q111" s="4">
        <v>100</v>
      </c>
      <c r="R111">
        <f>VLOOKUP(Q111,标准数值!C:O,7,FALSE)</f>
        <v>20529.999999999996</v>
      </c>
      <c r="S111">
        <f t="shared" si="26"/>
        <v>12317999.999999998</v>
      </c>
      <c r="T111">
        <f t="shared" si="24"/>
        <v>616080</v>
      </c>
      <c r="U111">
        <f t="shared" si="25"/>
        <v>102680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5"/>
  <sheetViews>
    <sheetView workbookViewId="0">
      <selection activeCell="D18" sqref="D18"/>
    </sheetView>
  </sheetViews>
  <sheetFormatPr baseColWidth="10" defaultRowHeight="15" x14ac:dyDescent="0.15"/>
  <cols>
    <col min="2" max="2" width="29.5" bestFit="1" customWidth="1"/>
    <col min="9" max="9" width="13.5" bestFit="1" customWidth="1"/>
    <col min="12" max="12" width="14.5" bestFit="1" customWidth="1"/>
    <col min="15" max="15" width="21.5" style="10" bestFit="1" customWidth="1"/>
    <col min="16" max="16" width="15.5" bestFit="1" customWidth="1"/>
    <col min="17" max="17" width="12.5" bestFit="1" customWidth="1"/>
    <col min="18" max="18" width="15.5" style="10" bestFit="1" customWidth="1"/>
    <col min="19" max="19" width="20.5" bestFit="1" customWidth="1"/>
    <col min="20" max="20" width="18.5" bestFit="1" customWidth="1"/>
    <col min="21" max="21" width="22.5" style="10" bestFit="1" customWidth="1"/>
  </cols>
  <sheetData>
    <row r="7" spans="2:21" x14ac:dyDescent="0.15">
      <c r="P7" t="s">
        <v>168</v>
      </c>
    </row>
    <row r="8" spans="2:21" x14ac:dyDescent="0.15">
      <c r="P8">
        <v>6</v>
      </c>
    </row>
    <row r="9" spans="2:21" x14ac:dyDescent="0.15">
      <c r="P9" t="s">
        <v>169</v>
      </c>
    </row>
    <row r="10" spans="2:21" x14ac:dyDescent="0.15">
      <c r="P10">
        <v>6</v>
      </c>
    </row>
    <row r="14" spans="2:21" x14ac:dyDescent="0.15">
      <c r="B14" t="s">
        <v>156</v>
      </c>
      <c r="C14" t="s">
        <v>32</v>
      </c>
      <c r="D14" t="s">
        <v>249</v>
      </c>
      <c r="H14" t="s">
        <v>154</v>
      </c>
      <c r="I14" t="s">
        <v>108</v>
      </c>
      <c r="J14" t="s">
        <v>9</v>
      </c>
      <c r="K14" t="s">
        <v>155</v>
      </c>
      <c r="L14" t="s">
        <v>157</v>
      </c>
      <c r="M14" t="s">
        <v>77</v>
      </c>
      <c r="N14" t="s">
        <v>166</v>
      </c>
      <c r="O14" s="10" t="s">
        <v>170</v>
      </c>
      <c r="P14" t="s">
        <v>167</v>
      </c>
      <c r="Q14" t="s">
        <v>171</v>
      </c>
      <c r="R14" s="10" t="s">
        <v>172</v>
      </c>
      <c r="S14" t="s">
        <v>174</v>
      </c>
      <c r="T14" t="s">
        <v>175</v>
      </c>
      <c r="U14" s="10" t="s">
        <v>176</v>
      </c>
    </row>
    <row r="16" spans="2:21" x14ac:dyDescent="0.15">
      <c r="H16">
        <v>1</v>
      </c>
      <c r="I16" s="4">
        <v>1</v>
      </c>
      <c r="J16">
        <f>VLOOKUP(I16,标准数值!A:O,8,FALSE)</f>
        <v>88</v>
      </c>
      <c r="K16">
        <f>J16-J15</f>
        <v>88</v>
      </c>
    </row>
    <row r="17" spans="2:21" x14ac:dyDescent="0.15">
      <c r="H17">
        <v>2</v>
      </c>
      <c r="I17" s="4">
        <v>20</v>
      </c>
      <c r="J17">
        <f>VLOOKUP(I17,标准数值!A:O,8,FALSE)</f>
        <v>320</v>
      </c>
      <c r="K17">
        <f t="shared" ref="K17:K24" si="0">J17-J16</f>
        <v>232</v>
      </c>
      <c r="L17" t="s">
        <v>158</v>
      </c>
      <c r="M17">
        <f>VLOOKUP(I17,标准数值!A:B,2,FALSE)</f>
        <v>1.0004953230843547</v>
      </c>
      <c r="N17">
        <f>M17-M16</f>
        <v>1.0004953230843547</v>
      </c>
      <c r="O17" s="10">
        <v>1</v>
      </c>
      <c r="P17">
        <f>P$10*P$8*O17</f>
        <v>36</v>
      </c>
      <c r="Q17">
        <f>P17/N17</f>
        <v>35.98217719700898</v>
      </c>
      <c r="R17" s="10">
        <f>ROUND(Q17,0)</f>
        <v>36</v>
      </c>
      <c r="S17">
        <f>O17*6</f>
        <v>6</v>
      </c>
      <c r="T17">
        <f>K17/S17</f>
        <v>38.666666666666664</v>
      </c>
      <c r="U17" s="10">
        <f>INT(T17)</f>
        <v>38</v>
      </c>
    </row>
    <row r="18" spans="2:21" x14ac:dyDescent="0.15">
      <c r="B18" t="s">
        <v>158</v>
      </c>
      <c r="C18">
        <f>U17</f>
        <v>38</v>
      </c>
      <c r="D18">
        <f>S17*6</f>
        <v>36</v>
      </c>
      <c r="H18">
        <v>3</v>
      </c>
      <c r="I18" s="4">
        <v>30</v>
      </c>
      <c r="J18">
        <f>VLOOKUP(I18,标准数值!A:O,8,FALSE)</f>
        <v>640</v>
      </c>
      <c r="K18">
        <f t="shared" si="0"/>
        <v>320</v>
      </c>
      <c r="L18" t="s">
        <v>159</v>
      </c>
      <c r="M18">
        <f>VLOOKUP(I18,标准数值!A:B,2,FALSE)</f>
        <v>2.0014861532465944</v>
      </c>
      <c r="N18">
        <f>M18-M17</f>
        <v>1.0009908301622397</v>
      </c>
      <c r="O18" s="10">
        <v>1</v>
      </c>
      <c r="P18">
        <f t="shared" ref="P18:P24" si="1">P$10*P$8*O18</f>
        <v>36</v>
      </c>
      <c r="Q18">
        <f t="shared" ref="Q18:Q23" si="2">P18/N18</f>
        <v>35.964365421974101</v>
      </c>
      <c r="R18" s="10">
        <f t="shared" ref="R18:R24" si="3">ROUND(Q18,0)</f>
        <v>36</v>
      </c>
      <c r="S18">
        <f t="shared" ref="S18:S23" si="4">O18*6</f>
        <v>6</v>
      </c>
      <c r="T18">
        <f t="shared" ref="T18:T23" si="5">K18/S18</f>
        <v>53.333333333333336</v>
      </c>
      <c r="U18" s="10">
        <f t="shared" ref="U18:U24" si="6">INT(T18)</f>
        <v>53</v>
      </c>
    </row>
    <row r="19" spans="2:21" x14ac:dyDescent="0.15">
      <c r="B19" t="s">
        <v>159</v>
      </c>
      <c r="C19">
        <f t="shared" ref="C19:C25" si="7">U18</f>
        <v>53</v>
      </c>
      <c r="D19">
        <f t="shared" ref="D19:D25" si="8">S18*6</f>
        <v>36</v>
      </c>
      <c r="H19">
        <v>4</v>
      </c>
      <c r="I19" s="4">
        <v>40</v>
      </c>
      <c r="J19">
        <f>VLOOKUP(I19,标准数值!A:O,8,FALSE)</f>
        <v>1280.9999999999998</v>
      </c>
      <c r="K19">
        <f t="shared" si="0"/>
        <v>640.99999999999977</v>
      </c>
      <c r="L19" t="s">
        <v>160</v>
      </c>
      <c r="M19">
        <f>VLOOKUP(I19,标准数值!A:B,2,FALSE)</f>
        <v>4.0039635660546686</v>
      </c>
      <c r="N19">
        <f t="shared" ref="N19:N24" si="9">M19-M18</f>
        <v>2.0024774128080742</v>
      </c>
      <c r="O19" s="10">
        <v>2</v>
      </c>
      <c r="P19">
        <f t="shared" si="1"/>
        <v>72</v>
      </c>
      <c r="Q19">
        <f t="shared" si="2"/>
        <v>35.955461739283436</v>
      </c>
      <c r="R19" s="10">
        <f t="shared" si="3"/>
        <v>36</v>
      </c>
      <c r="S19">
        <f t="shared" si="4"/>
        <v>12</v>
      </c>
      <c r="T19">
        <f t="shared" si="5"/>
        <v>53.41666666666665</v>
      </c>
      <c r="U19" s="10">
        <f t="shared" si="6"/>
        <v>53</v>
      </c>
    </row>
    <row r="20" spans="2:21" x14ac:dyDescent="0.15">
      <c r="B20" t="s">
        <v>160</v>
      </c>
      <c r="C20">
        <f t="shared" si="7"/>
        <v>53</v>
      </c>
      <c r="D20">
        <f t="shared" si="8"/>
        <v>72</v>
      </c>
      <c r="H20">
        <v>5</v>
      </c>
      <c r="I20" s="4">
        <v>50</v>
      </c>
      <c r="J20">
        <f>VLOOKUP(I20,标准数值!A:O,8,FALSE)</f>
        <v>2946.9999999999991</v>
      </c>
      <c r="K20">
        <f t="shared" si="0"/>
        <v>1665.9999999999993</v>
      </c>
      <c r="L20" t="s">
        <v>161</v>
      </c>
      <c r="M20">
        <f>VLOOKUP(I20,标准数值!A:B,2,FALSE)</f>
        <v>8.0099101421652552</v>
      </c>
      <c r="N20">
        <f t="shared" si="9"/>
        <v>4.0059465761105866</v>
      </c>
      <c r="O20" s="10">
        <v>2</v>
      </c>
      <c r="P20">
        <f t="shared" si="1"/>
        <v>72</v>
      </c>
      <c r="Q20">
        <f t="shared" si="2"/>
        <v>17.973280130436866</v>
      </c>
      <c r="R20" s="10">
        <f t="shared" si="3"/>
        <v>18</v>
      </c>
      <c r="S20">
        <f t="shared" si="4"/>
        <v>12</v>
      </c>
      <c r="T20">
        <f t="shared" si="5"/>
        <v>138.83333333333329</v>
      </c>
      <c r="U20" s="10">
        <f t="shared" si="6"/>
        <v>138</v>
      </c>
    </row>
    <row r="21" spans="2:21" x14ac:dyDescent="0.15">
      <c r="B21" t="s">
        <v>161</v>
      </c>
      <c r="C21">
        <f t="shared" si="7"/>
        <v>138</v>
      </c>
      <c r="D21">
        <f t="shared" si="8"/>
        <v>72</v>
      </c>
      <c r="H21">
        <v>6</v>
      </c>
      <c r="I21" s="4">
        <v>60</v>
      </c>
      <c r="J21">
        <f>VLOOKUP(I21,标准数值!A:O,8,FALSE)</f>
        <v>6665.0000000000009</v>
      </c>
      <c r="K21">
        <f t="shared" si="0"/>
        <v>3718.0000000000018</v>
      </c>
      <c r="L21" t="s">
        <v>162</v>
      </c>
      <c r="M21">
        <f>VLOOKUP(I21,标准数值!A:B,2,FALSE)</f>
        <v>16.023787286551403</v>
      </c>
      <c r="N21">
        <f t="shared" si="9"/>
        <v>8.0138771443861483</v>
      </c>
      <c r="O21" s="10">
        <v>2</v>
      </c>
      <c r="P21">
        <f t="shared" si="1"/>
        <v>72</v>
      </c>
      <c r="Q21">
        <f t="shared" si="2"/>
        <v>8.9844152465498137</v>
      </c>
      <c r="R21" s="10">
        <f t="shared" si="3"/>
        <v>9</v>
      </c>
      <c r="S21">
        <f t="shared" si="4"/>
        <v>12</v>
      </c>
      <c r="T21">
        <f t="shared" si="5"/>
        <v>309.83333333333348</v>
      </c>
      <c r="U21" s="10">
        <f t="shared" si="6"/>
        <v>309</v>
      </c>
    </row>
    <row r="22" spans="2:21" x14ac:dyDescent="0.15">
      <c r="B22" t="s">
        <v>162</v>
      </c>
      <c r="C22">
        <f t="shared" si="7"/>
        <v>309</v>
      </c>
      <c r="D22">
        <f t="shared" si="8"/>
        <v>72</v>
      </c>
      <c r="H22">
        <v>7</v>
      </c>
      <c r="I22" s="4">
        <v>70</v>
      </c>
      <c r="J22">
        <f>VLOOKUP(I22,标准数值!A:O,8,FALSE)</f>
        <v>14872.999999999995</v>
      </c>
      <c r="K22">
        <f t="shared" si="0"/>
        <v>8207.9999999999927</v>
      </c>
      <c r="L22" t="s">
        <v>163</v>
      </c>
      <c r="M22">
        <f>VLOOKUP(I22,标准数值!A:B,2,FALSE)</f>
        <v>32.055510542249102</v>
      </c>
      <c r="N22">
        <f t="shared" si="9"/>
        <v>16.031723255697699</v>
      </c>
      <c r="O22" s="10">
        <v>2</v>
      </c>
      <c r="P22">
        <f t="shared" si="1"/>
        <v>72</v>
      </c>
      <c r="Q22">
        <f t="shared" si="2"/>
        <v>4.4910954893393065</v>
      </c>
      <c r="R22" s="10">
        <f t="shared" si="3"/>
        <v>4</v>
      </c>
      <c r="S22">
        <f t="shared" si="4"/>
        <v>12</v>
      </c>
      <c r="T22">
        <f t="shared" si="5"/>
        <v>683.99999999999943</v>
      </c>
      <c r="U22" s="10">
        <f t="shared" si="6"/>
        <v>683</v>
      </c>
    </row>
    <row r="23" spans="2:21" x14ac:dyDescent="0.15">
      <c r="B23" t="s">
        <v>163</v>
      </c>
      <c r="C23">
        <f t="shared" si="7"/>
        <v>683</v>
      </c>
      <c r="D23">
        <f t="shared" si="8"/>
        <v>72</v>
      </c>
      <c r="H23">
        <v>8</v>
      </c>
      <c r="I23" s="4">
        <v>80</v>
      </c>
      <c r="J23">
        <f>VLOOKUP(I23,标准数值!A:O,8,FALSE)</f>
        <v>29753.999999999982</v>
      </c>
      <c r="K23">
        <f t="shared" si="0"/>
        <v>14880.999999999987</v>
      </c>
      <c r="L23" t="s">
        <v>164</v>
      </c>
      <c r="M23">
        <f>VLOOKUP(I23,标准数值!A:B,2,FALSE)</f>
        <v>64.126896953172889</v>
      </c>
      <c r="N23">
        <f t="shared" si="9"/>
        <v>32.071386410923786</v>
      </c>
      <c r="O23" s="10">
        <v>3</v>
      </c>
      <c r="P23">
        <f t="shared" si="1"/>
        <v>108</v>
      </c>
      <c r="Q23">
        <f t="shared" si="2"/>
        <v>3.3674877230506719</v>
      </c>
      <c r="R23" s="10">
        <f t="shared" si="3"/>
        <v>3</v>
      </c>
      <c r="S23">
        <f t="shared" si="4"/>
        <v>18</v>
      </c>
      <c r="T23">
        <f t="shared" si="5"/>
        <v>826.72222222222149</v>
      </c>
      <c r="U23" s="10">
        <f t="shared" si="6"/>
        <v>826</v>
      </c>
    </row>
    <row r="24" spans="2:21" x14ac:dyDescent="0.15">
      <c r="B24" t="s">
        <v>164</v>
      </c>
      <c r="C24">
        <f t="shared" si="7"/>
        <v>826</v>
      </c>
      <c r="D24">
        <f t="shared" si="8"/>
        <v>108</v>
      </c>
      <c r="H24">
        <v>9</v>
      </c>
      <c r="I24" s="4">
        <v>90</v>
      </c>
      <c r="J24">
        <f>VLOOKUP(I24,标准数值!A:O,8,FALSE)</f>
        <v>59523.999999999985</v>
      </c>
      <c r="K24">
        <f t="shared" si="0"/>
        <v>29770.000000000004</v>
      </c>
      <c r="L24" t="s">
        <v>165</v>
      </c>
      <c r="M24">
        <f>VLOOKUP(I24,标准数值!A:B,2,FALSE)</f>
        <v>128.28555350640582</v>
      </c>
      <c r="N24">
        <f t="shared" si="9"/>
        <v>64.15865655323293</v>
      </c>
      <c r="O24" s="10">
        <v>5</v>
      </c>
      <c r="P24">
        <f t="shared" si="1"/>
        <v>180</v>
      </c>
      <c r="Q24">
        <f t="shared" ref="Q24" si="10">P24/N24</f>
        <v>2.8055450296196995</v>
      </c>
      <c r="R24" s="10">
        <f t="shared" si="3"/>
        <v>3</v>
      </c>
      <c r="S24">
        <f t="shared" ref="S24" si="11">O24*6</f>
        <v>30</v>
      </c>
      <c r="T24">
        <f t="shared" ref="T24" si="12">K24/S24</f>
        <v>992.33333333333348</v>
      </c>
      <c r="U24" s="10">
        <f t="shared" si="6"/>
        <v>992</v>
      </c>
    </row>
    <row r="25" spans="2:21" x14ac:dyDescent="0.15">
      <c r="B25" t="s">
        <v>165</v>
      </c>
      <c r="C25">
        <f t="shared" si="7"/>
        <v>992</v>
      </c>
      <c r="D25">
        <f t="shared" si="8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标准数值</vt:lpstr>
      <vt:lpstr>奖励配置规划</vt:lpstr>
      <vt:lpstr>思考</vt:lpstr>
      <vt:lpstr>资源</vt:lpstr>
      <vt:lpstr>属性增长值</vt:lpstr>
      <vt:lpstr>资源价值</vt:lpstr>
      <vt:lpstr>资源价值2</vt:lpstr>
      <vt:lpstr>金币需求</vt:lpstr>
      <vt:lpstr>装备进阶材料</vt:lpstr>
      <vt:lpstr>历练的需求</vt:lpstr>
      <vt:lpstr>强化石的需求</vt:lpstr>
      <vt:lpstr>水晶的需求</vt:lpstr>
      <vt:lpstr>阵型</vt:lpstr>
      <vt:lpstr>角色升星材料的需求</vt:lpstr>
      <vt:lpstr>角色强化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2017-03-24T07:50:58Z</dcterms:modified>
</cp:coreProperties>
</file>