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技能配置表/"/>
    </mc:Choice>
  </mc:AlternateContent>
  <bookViews>
    <workbookView xWindow="28800" yWindow="460" windowWidth="38400" windowHeight="21140" tabRatio="500" activeTab="2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4" i="9"/>
  <c r="V10" i="2"/>
  <c r="U10" i="2"/>
  <c r="T10" i="2"/>
  <c r="S10" i="2"/>
  <c r="L63" i="3"/>
  <c r="R10" i="2"/>
  <c r="C10" i="2"/>
  <c r="L10" i="2"/>
  <c r="K10" i="2"/>
  <c r="F10" i="2"/>
  <c r="E10" i="2"/>
  <c r="B10" i="2"/>
  <c r="A10" i="2"/>
  <c r="BN63" i="3"/>
  <c r="BK63" i="3"/>
  <c r="BJ63" i="3"/>
  <c r="BI63" i="3"/>
  <c r="BH63" i="3"/>
  <c r="BG63" i="3"/>
  <c r="K63" i="3"/>
  <c r="BF63" i="3"/>
  <c r="BE63" i="3"/>
  <c r="BD63" i="3"/>
  <c r="BC63" i="3"/>
  <c r="BB63" i="3"/>
  <c r="BA63" i="3"/>
  <c r="AJ63" i="3"/>
  <c r="T63" i="3"/>
  <c r="BN62" i="3"/>
  <c r="BK62" i="3"/>
  <c r="BJ62" i="3"/>
  <c r="BI62" i="3"/>
  <c r="BH62" i="3"/>
  <c r="BG62" i="3"/>
  <c r="K62" i="3"/>
  <c r="BF62" i="3"/>
  <c r="BE62" i="3"/>
  <c r="BD62" i="3"/>
  <c r="BC62" i="3"/>
  <c r="BB62" i="3"/>
  <c r="BA62" i="3"/>
  <c r="AJ62" i="3"/>
  <c r="T62" i="3"/>
  <c r="L62" i="3"/>
  <c r="BN61" i="3"/>
  <c r="BK61" i="3"/>
  <c r="BJ61" i="3"/>
  <c r="BI61" i="3"/>
  <c r="BH61" i="3"/>
  <c r="BG61" i="3"/>
  <c r="K60" i="3"/>
  <c r="K61" i="3"/>
  <c r="BF61" i="3"/>
  <c r="BE61" i="3"/>
  <c r="BD61" i="3"/>
  <c r="BC61" i="3"/>
  <c r="BB61" i="3"/>
  <c r="BA61" i="3"/>
  <c r="AJ61" i="3"/>
  <c r="T61" i="3"/>
  <c r="L61" i="3"/>
  <c r="BN60" i="3"/>
  <c r="BK60" i="3"/>
  <c r="BJ60" i="3"/>
  <c r="BI60" i="3"/>
  <c r="BH60" i="3"/>
  <c r="BG60" i="3"/>
  <c r="BF60" i="3"/>
  <c r="BE60" i="3"/>
  <c r="BD60" i="3"/>
  <c r="BC60" i="3"/>
  <c r="BB60" i="3"/>
  <c r="BA60" i="3"/>
  <c r="AJ60" i="3"/>
  <c r="T60" i="3"/>
  <c r="L60" i="3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C55" i="9"/>
  <c r="D55" i="9"/>
  <c r="E55" i="9"/>
  <c r="F55" i="9"/>
  <c r="G55" i="9"/>
  <c r="H55" i="9"/>
  <c r="BG56" i="3"/>
  <c r="BH56" i="3"/>
  <c r="BI56" i="3"/>
  <c r="BJ56" i="3"/>
  <c r="BK56" i="3"/>
  <c r="AJ56" i="3"/>
  <c r="I55" i="9"/>
  <c r="J55" i="9"/>
  <c r="K55" i="9"/>
  <c r="L55" i="9"/>
  <c r="M55" i="9"/>
  <c r="N55" i="9"/>
  <c r="O55" i="9"/>
  <c r="P55" i="9"/>
  <c r="Q55" i="9"/>
  <c r="R55" i="9"/>
  <c r="S55" i="9"/>
  <c r="T55" i="9"/>
  <c r="BB56" i="3"/>
  <c r="BC56" i="3"/>
  <c r="BD56" i="3"/>
  <c r="BE56" i="3"/>
  <c r="BF56" i="3"/>
  <c r="BA56" i="3"/>
  <c r="U55" i="9"/>
  <c r="C56" i="9"/>
  <c r="D56" i="9"/>
  <c r="E56" i="9"/>
  <c r="F56" i="9"/>
  <c r="G56" i="9"/>
  <c r="H56" i="9"/>
  <c r="BG57" i="3"/>
  <c r="BH57" i="3"/>
  <c r="BI57" i="3"/>
  <c r="BJ57" i="3"/>
  <c r="BK57" i="3"/>
  <c r="AJ57" i="3"/>
  <c r="I56" i="9"/>
  <c r="J56" i="9"/>
  <c r="K56" i="9"/>
  <c r="L56" i="9"/>
  <c r="M56" i="9"/>
  <c r="N56" i="9"/>
  <c r="O56" i="9"/>
  <c r="P56" i="9"/>
  <c r="Q56" i="9"/>
  <c r="R56" i="9"/>
  <c r="S56" i="9"/>
  <c r="T56" i="9"/>
  <c r="BB57" i="3"/>
  <c r="BC57" i="3"/>
  <c r="BD57" i="3"/>
  <c r="BE57" i="3"/>
  <c r="BF57" i="3"/>
  <c r="BA57" i="3"/>
  <c r="U56" i="9"/>
  <c r="C57" i="9"/>
  <c r="D57" i="9"/>
  <c r="E57" i="9"/>
  <c r="F57" i="9"/>
  <c r="G57" i="9"/>
  <c r="H57" i="9"/>
  <c r="BG58" i="3"/>
  <c r="BH58" i="3"/>
  <c r="BI58" i="3"/>
  <c r="BJ58" i="3"/>
  <c r="BK58" i="3"/>
  <c r="AJ58" i="3"/>
  <c r="I57" i="9"/>
  <c r="J57" i="9"/>
  <c r="K57" i="9"/>
  <c r="L57" i="9"/>
  <c r="M57" i="9"/>
  <c r="N57" i="9"/>
  <c r="O57" i="9"/>
  <c r="P57" i="9"/>
  <c r="Q57" i="9"/>
  <c r="R57" i="9"/>
  <c r="S57" i="9"/>
  <c r="T57" i="9"/>
  <c r="BB58" i="3"/>
  <c r="BC58" i="3"/>
  <c r="BD58" i="3"/>
  <c r="BE58" i="3"/>
  <c r="BF58" i="3"/>
  <c r="BA58" i="3"/>
  <c r="U57" i="9"/>
  <c r="C58" i="9"/>
  <c r="D58" i="9"/>
  <c r="E58" i="9"/>
  <c r="F58" i="9"/>
  <c r="G58" i="9"/>
  <c r="H58" i="9"/>
  <c r="BG59" i="3"/>
  <c r="BH59" i="3"/>
  <c r="BI59" i="3"/>
  <c r="BJ59" i="3"/>
  <c r="BK59" i="3"/>
  <c r="AJ59" i="3"/>
  <c r="I58" i="9"/>
  <c r="J58" i="9"/>
  <c r="K58" i="9"/>
  <c r="L58" i="9"/>
  <c r="M58" i="9"/>
  <c r="N58" i="9"/>
  <c r="O58" i="9"/>
  <c r="P58" i="9"/>
  <c r="Q58" i="9"/>
  <c r="R58" i="9"/>
  <c r="S58" i="9"/>
  <c r="T58" i="9"/>
  <c r="BB59" i="3"/>
  <c r="BC59" i="3"/>
  <c r="BD59" i="3"/>
  <c r="BE59" i="3"/>
  <c r="BF59" i="3"/>
  <c r="BA59" i="3"/>
  <c r="U58" i="9"/>
  <c r="C46" i="9"/>
  <c r="D46" i="9"/>
  <c r="E46" i="9"/>
  <c r="F46" i="9"/>
  <c r="G46" i="9"/>
  <c r="H46" i="9"/>
  <c r="BG47" i="3"/>
  <c r="BH47" i="3"/>
  <c r="BI47" i="3"/>
  <c r="BJ47" i="3"/>
  <c r="BK47" i="3"/>
  <c r="AJ47" i="3"/>
  <c r="I46" i="9"/>
  <c r="J46" i="9"/>
  <c r="K46" i="9"/>
  <c r="L46" i="9"/>
  <c r="M46" i="9"/>
  <c r="N46" i="9"/>
  <c r="O46" i="9"/>
  <c r="P46" i="9"/>
  <c r="Q46" i="9"/>
  <c r="R46" i="9"/>
  <c r="S46" i="9"/>
  <c r="T46" i="9"/>
  <c r="BB47" i="3"/>
  <c r="BC47" i="3"/>
  <c r="BD47" i="3"/>
  <c r="BE47" i="3"/>
  <c r="BF47" i="3"/>
  <c r="BA47" i="3"/>
  <c r="U46" i="9"/>
  <c r="C47" i="9"/>
  <c r="D47" i="9"/>
  <c r="E47" i="9"/>
  <c r="F47" i="9"/>
  <c r="G47" i="9"/>
  <c r="H47" i="9"/>
  <c r="BG48" i="3"/>
  <c r="BH48" i="3"/>
  <c r="BI48" i="3"/>
  <c r="BJ48" i="3"/>
  <c r="BK48" i="3"/>
  <c r="AJ48" i="3"/>
  <c r="I47" i="9"/>
  <c r="J47" i="9"/>
  <c r="K47" i="9"/>
  <c r="L47" i="9"/>
  <c r="M47" i="9"/>
  <c r="N47" i="9"/>
  <c r="O47" i="9"/>
  <c r="P47" i="9"/>
  <c r="Q47" i="9"/>
  <c r="R47" i="9"/>
  <c r="S47" i="9"/>
  <c r="T47" i="9"/>
  <c r="BB48" i="3"/>
  <c r="BC48" i="3"/>
  <c r="BD48" i="3"/>
  <c r="BE48" i="3"/>
  <c r="BF48" i="3"/>
  <c r="BA48" i="3"/>
  <c r="U47" i="9"/>
  <c r="C48" i="9"/>
  <c r="D48" i="9"/>
  <c r="E48" i="9"/>
  <c r="F48" i="9"/>
  <c r="G48" i="9"/>
  <c r="H48" i="9"/>
  <c r="BG49" i="3"/>
  <c r="BH49" i="3"/>
  <c r="BI49" i="3"/>
  <c r="BJ49" i="3"/>
  <c r="BK49" i="3"/>
  <c r="AJ49" i="3"/>
  <c r="I48" i="9"/>
  <c r="J48" i="9"/>
  <c r="K48" i="9"/>
  <c r="L48" i="9"/>
  <c r="M48" i="9"/>
  <c r="N48" i="9"/>
  <c r="O48" i="9"/>
  <c r="P48" i="9"/>
  <c r="Q48" i="9"/>
  <c r="R48" i="9"/>
  <c r="S48" i="9"/>
  <c r="T48" i="9"/>
  <c r="BB49" i="3"/>
  <c r="BC49" i="3"/>
  <c r="BD49" i="3"/>
  <c r="BE49" i="3"/>
  <c r="BF49" i="3"/>
  <c r="BA49" i="3"/>
  <c r="U48" i="9"/>
  <c r="C49" i="9"/>
  <c r="D49" i="9"/>
  <c r="E49" i="9"/>
  <c r="F49" i="9"/>
  <c r="G49" i="9"/>
  <c r="H49" i="9"/>
  <c r="BG50" i="3"/>
  <c r="BH50" i="3"/>
  <c r="BI50" i="3"/>
  <c r="BJ50" i="3"/>
  <c r="BK50" i="3"/>
  <c r="AJ50" i="3"/>
  <c r="I49" i="9"/>
  <c r="J49" i="9"/>
  <c r="K49" i="9"/>
  <c r="L49" i="9"/>
  <c r="M49" i="9"/>
  <c r="N49" i="9"/>
  <c r="O49" i="9"/>
  <c r="P49" i="9"/>
  <c r="Q49" i="9"/>
  <c r="R49" i="9"/>
  <c r="S49" i="9"/>
  <c r="T49" i="9"/>
  <c r="BB50" i="3"/>
  <c r="BC50" i="3"/>
  <c r="BD50" i="3"/>
  <c r="BE50" i="3"/>
  <c r="BF50" i="3"/>
  <c r="BA50" i="3"/>
  <c r="U49" i="9"/>
  <c r="C50" i="9"/>
  <c r="D50" i="9"/>
  <c r="E50" i="9"/>
  <c r="F50" i="9"/>
  <c r="G50" i="9"/>
  <c r="H50" i="9"/>
  <c r="BG51" i="3"/>
  <c r="BH51" i="3"/>
  <c r="BI51" i="3"/>
  <c r="BJ51" i="3"/>
  <c r="BK51" i="3"/>
  <c r="AJ51" i="3"/>
  <c r="I50" i="9"/>
  <c r="J50" i="9"/>
  <c r="K50" i="9"/>
  <c r="L50" i="9"/>
  <c r="M50" i="9"/>
  <c r="N50" i="9"/>
  <c r="O50" i="9"/>
  <c r="P50" i="9"/>
  <c r="Q50" i="9"/>
  <c r="R50" i="9"/>
  <c r="S50" i="9"/>
  <c r="T50" i="9"/>
  <c r="BB51" i="3"/>
  <c r="BC51" i="3"/>
  <c r="BD51" i="3"/>
  <c r="BE51" i="3"/>
  <c r="BF51" i="3"/>
  <c r="BA51" i="3"/>
  <c r="U50" i="9"/>
  <c r="C51" i="9"/>
  <c r="D51" i="9"/>
  <c r="E51" i="9"/>
  <c r="F51" i="9"/>
  <c r="G51" i="9"/>
  <c r="H51" i="9"/>
  <c r="BG52" i="3"/>
  <c r="BH52" i="3"/>
  <c r="BI52" i="3"/>
  <c r="BJ52" i="3"/>
  <c r="BK52" i="3"/>
  <c r="AJ52" i="3"/>
  <c r="I51" i="9"/>
  <c r="J51" i="9"/>
  <c r="K51" i="9"/>
  <c r="L51" i="9"/>
  <c r="M51" i="9"/>
  <c r="N51" i="9"/>
  <c r="O51" i="9"/>
  <c r="P51" i="9"/>
  <c r="Q51" i="9"/>
  <c r="R51" i="9"/>
  <c r="S51" i="9"/>
  <c r="T51" i="9"/>
  <c r="BB52" i="3"/>
  <c r="BC52" i="3"/>
  <c r="BD52" i="3"/>
  <c r="BE52" i="3"/>
  <c r="BF52" i="3"/>
  <c r="BA52" i="3"/>
  <c r="U51" i="9"/>
  <c r="C52" i="9"/>
  <c r="D52" i="9"/>
  <c r="E52" i="9"/>
  <c r="F52" i="9"/>
  <c r="G52" i="9"/>
  <c r="H52" i="9"/>
  <c r="BG53" i="3"/>
  <c r="BH53" i="3"/>
  <c r="BI53" i="3"/>
  <c r="BJ53" i="3"/>
  <c r="BK53" i="3"/>
  <c r="AJ53" i="3"/>
  <c r="I52" i="9"/>
  <c r="J52" i="9"/>
  <c r="K52" i="9"/>
  <c r="L52" i="9"/>
  <c r="M52" i="9"/>
  <c r="N52" i="9"/>
  <c r="O52" i="9"/>
  <c r="P52" i="9"/>
  <c r="Q52" i="9"/>
  <c r="R52" i="9"/>
  <c r="S52" i="9"/>
  <c r="T52" i="9"/>
  <c r="BB53" i="3"/>
  <c r="BC53" i="3"/>
  <c r="BD53" i="3"/>
  <c r="BE53" i="3"/>
  <c r="BF53" i="3"/>
  <c r="BA53" i="3"/>
  <c r="U52" i="9"/>
  <c r="C53" i="9"/>
  <c r="D53" i="9"/>
  <c r="E53" i="9"/>
  <c r="F53" i="9"/>
  <c r="G53" i="9"/>
  <c r="H53" i="9"/>
  <c r="BG54" i="3"/>
  <c r="BH54" i="3"/>
  <c r="BI54" i="3"/>
  <c r="BJ54" i="3"/>
  <c r="BK54" i="3"/>
  <c r="AJ54" i="3"/>
  <c r="I53" i="9"/>
  <c r="J53" i="9"/>
  <c r="K53" i="9"/>
  <c r="L53" i="9"/>
  <c r="M53" i="9"/>
  <c r="N53" i="9"/>
  <c r="O53" i="9"/>
  <c r="P53" i="9"/>
  <c r="Q53" i="9"/>
  <c r="R53" i="9"/>
  <c r="S53" i="9"/>
  <c r="T53" i="9"/>
  <c r="BB54" i="3"/>
  <c r="BC54" i="3"/>
  <c r="BD54" i="3"/>
  <c r="BE54" i="3"/>
  <c r="BF54" i="3"/>
  <c r="BA54" i="3"/>
  <c r="U53" i="9"/>
  <c r="C54" i="9"/>
  <c r="D54" i="9"/>
  <c r="E54" i="9"/>
  <c r="F54" i="9"/>
  <c r="G54" i="9"/>
  <c r="H54" i="9"/>
  <c r="BG55" i="3"/>
  <c r="BH55" i="3"/>
  <c r="BI55" i="3"/>
  <c r="BJ55" i="3"/>
  <c r="BK55" i="3"/>
  <c r="AJ55" i="3"/>
  <c r="I54" i="9"/>
  <c r="J54" i="9"/>
  <c r="K54" i="9"/>
  <c r="L54" i="9"/>
  <c r="M54" i="9"/>
  <c r="N54" i="9"/>
  <c r="O54" i="9"/>
  <c r="P54" i="9"/>
  <c r="Q54" i="9"/>
  <c r="R54" i="9"/>
  <c r="S54" i="9"/>
  <c r="T54" i="9"/>
  <c r="BB55" i="3"/>
  <c r="BC55" i="3"/>
  <c r="BD55" i="3"/>
  <c r="BE55" i="3"/>
  <c r="BF55" i="3"/>
  <c r="BA55" i="3"/>
  <c r="U54" i="9"/>
  <c r="A6" i="8"/>
  <c r="B6" i="8"/>
  <c r="C6" i="8"/>
  <c r="D6" i="8"/>
  <c r="L47" i="3"/>
  <c r="R8" i="2"/>
  <c r="S8" i="2"/>
  <c r="T8" i="2"/>
  <c r="U8" i="2"/>
  <c r="V8" i="2"/>
  <c r="K8" i="2"/>
  <c r="E6" i="8"/>
  <c r="F6" i="8"/>
  <c r="A7" i="8"/>
  <c r="B7" i="8"/>
  <c r="C7" i="8"/>
  <c r="D7" i="8"/>
  <c r="L59" i="3"/>
  <c r="R9" i="2"/>
  <c r="S9" i="2"/>
  <c r="T9" i="2"/>
  <c r="U9" i="2"/>
  <c r="V9" i="2"/>
  <c r="K9" i="2"/>
  <c r="E7" i="8"/>
  <c r="F7" i="8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AQ21" i="1"/>
  <c r="AR21" i="1"/>
  <c r="AS21" i="1"/>
  <c r="AT21" i="1"/>
  <c r="AU21" i="1"/>
  <c r="T21" i="1"/>
  <c r="N18" i="7"/>
  <c r="AV21" i="1"/>
  <c r="AW21" i="1"/>
  <c r="AX21" i="1"/>
  <c r="AY21" i="1"/>
  <c r="AZ21" i="1"/>
  <c r="U21" i="1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L19" i="3"/>
  <c r="AQ22" i="1"/>
  <c r="AR22" i="1"/>
  <c r="AS22" i="1"/>
  <c r="AT22" i="1"/>
  <c r="AU22" i="1"/>
  <c r="T22" i="1"/>
  <c r="N19" i="7"/>
  <c r="AV22" i="1"/>
  <c r="AW22" i="1"/>
  <c r="AX22" i="1"/>
  <c r="AY22" i="1"/>
  <c r="AZ22" i="1"/>
  <c r="U22" i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AQ23" i="1"/>
  <c r="AR23" i="1"/>
  <c r="AS23" i="1"/>
  <c r="AT23" i="1"/>
  <c r="AU23" i="1"/>
  <c r="T23" i="1"/>
  <c r="N20" i="7"/>
  <c r="AV23" i="1"/>
  <c r="AW23" i="1"/>
  <c r="AX23" i="1"/>
  <c r="AY23" i="1"/>
  <c r="AZ23" i="1"/>
  <c r="U23" i="1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L46" i="3"/>
  <c r="AQ24" i="1"/>
  <c r="AR24" i="1"/>
  <c r="AS24" i="1"/>
  <c r="AT24" i="1"/>
  <c r="AU24" i="1"/>
  <c r="T24" i="1"/>
  <c r="N21" i="7"/>
  <c r="AV24" i="1"/>
  <c r="AW24" i="1"/>
  <c r="AX24" i="1"/>
  <c r="AY24" i="1"/>
  <c r="AZ24" i="1"/>
  <c r="U24" i="1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AQ25" i="1"/>
  <c r="AR25" i="1"/>
  <c r="AS25" i="1"/>
  <c r="AT25" i="1"/>
  <c r="AU25" i="1"/>
  <c r="T25" i="1"/>
  <c r="N22" i="7"/>
  <c r="AV25" i="1"/>
  <c r="AW25" i="1"/>
  <c r="AX25" i="1"/>
  <c r="AY25" i="1"/>
  <c r="AZ25" i="1"/>
  <c r="U25" i="1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AQ26" i="1"/>
  <c r="AR26" i="1"/>
  <c r="AS26" i="1"/>
  <c r="AT26" i="1"/>
  <c r="AU26" i="1"/>
  <c r="T26" i="1"/>
  <c r="N23" i="7"/>
  <c r="AV26" i="1"/>
  <c r="AW26" i="1"/>
  <c r="AX26" i="1"/>
  <c r="AY26" i="1"/>
  <c r="AZ26" i="1"/>
  <c r="U26" i="1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AQ27" i="1"/>
  <c r="AR27" i="1"/>
  <c r="AS27" i="1"/>
  <c r="AT27" i="1"/>
  <c r="AU27" i="1"/>
  <c r="T27" i="1"/>
  <c r="N24" i="7"/>
  <c r="AV27" i="1"/>
  <c r="AW27" i="1"/>
  <c r="AX27" i="1"/>
  <c r="AY27" i="1"/>
  <c r="AZ27" i="1"/>
  <c r="U27" i="1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L6" i="3"/>
  <c r="AQ28" i="1"/>
  <c r="AR28" i="1"/>
  <c r="AS28" i="1"/>
  <c r="AT28" i="1"/>
  <c r="AU28" i="1"/>
  <c r="T28" i="1"/>
  <c r="N25" i="7"/>
  <c r="AV28" i="1"/>
  <c r="AW28" i="1"/>
  <c r="AX28" i="1"/>
  <c r="AY28" i="1"/>
  <c r="AZ28" i="1"/>
  <c r="U28" i="1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AQ29" i="1"/>
  <c r="AR29" i="1"/>
  <c r="AS29" i="1"/>
  <c r="AT29" i="1"/>
  <c r="AU29" i="1"/>
  <c r="T29" i="1"/>
  <c r="N26" i="7"/>
  <c r="AV29" i="1"/>
  <c r="AW29" i="1"/>
  <c r="AX29" i="1"/>
  <c r="AY29" i="1"/>
  <c r="AZ29" i="1"/>
  <c r="U29" i="1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AQ30" i="1"/>
  <c r="AR30" i="1"/>
  <c r="AS30" i="1"/>
  <c r="AT30" i="1"/>
  <c r="AU30" i="1"/>
  <c r="T30" i="1"/>
  <c r="N27" i="7"/>
  <c r="AV30" i="1"/>
  <c r="AW30" i="1"/>
  <c r="AX30" i="1"/>
  <c r="AY30" i="1"/>
  <c r="AZ30" i="1"/>
  <c r="U30" i="1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AQ31" i="1"/>
  <c r="AR31" i="1"/>
  <c r="AS31" i="1"/>
  <c r="AT31" i="1"/>
  <c r="AU31" i="1"/>
  <c r="T31" i="1"/>
  <c r="N28" i="7"/>
  <c r="AV31" i="1"/>
  <c r="AW31" i="1"/>
  <c r="AX31" i="1"/>
  <c r="AY31" i="1"/>
  <c r="AZ31" i="1"/>
  <c r="U31" i="1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AQ32" i="1"/>
  <c r="AR32" i="1"/>
  <c r="AS32" i="1"/>
  <c r="AT32" i="1"/>
  <c r="AU32" i="1"/>
  <c r="T32" i="1"/>
  <c r="N29" i="7"/>
  <c r="AV32" i="1"/>
  <c r="AW32" i="1"/>
  <c r="AX32" i="1"/>
  <c r="AY32" i="1"/>
  <c r="AZ32" i="1"/>
  <c r="U32" i="1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J32" i="1"/>
  <c r="Q32" i="1"/>
  <c r="G32" i="1"/>
  <c r="P32" i="1"/>
  <c r="I32" i="1"/>
  <c r="D32" i="1"/>
  <c r="B32" i="1"/>
  <c r="A32" i="1"/>
  <c r="A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T20" i="16"/>
  <c r="S20" i="16"/>
  <c r="R20" i="16"/>
  <c r="Q20" i="16"/>
  <c r="I20" i="16"/>
  <c r="G7" i="1"/>
  <c r="B7" i="1"/>
  <c r="G8" i="1"/>
  <c r="B8" i="1"/>
  <c r="G9" i="1"/>
  <c r="B9" i="1"/>
  <c r="G10" i="1"/>
  <c r="B10" i="1"/>
  <c r="G11" i="1"/>
  <c r="B11" i="1"/>
  <c r="G12" i="1"/>
  <c r="B12" i="1"/>
  <c r="G13" i="1"/>
  <c r="B13" i="1"/>
  <c r="G14" i="1"/>
  <c r="B14" i="1"/>
  <c r="G15" i="1"/>
  <c r="B15" i="1"/>
  <c r="G16" i="1"/>
  <c r="B16" i="1"/>
  <c r="G17" i="1"/>
  <c r="B17" i="1"/>
  <c r="G18" i="1"/>
  <c r="B18" i="1"/>
  <c r="G19" i="1"/>
  <c r="B19" i="1"/>
  <c r="G20" i="1"/>
  <c r="B20" i="1"/>
  <c r="G21" i="1"/>
  <c r="B21" i="1"/>
  <c r="G22" i="1"/>
  <c r="B22" i="1"/>
  <c r="G23" i="1"/>
  <c r="B23" i="1"/>
  <c r="G24" i="1"/>
  <c r="B24" i="1"/>
  <c r="G25" i="1"/>
  <c r="B25" i="1"/>
  <c r="G26" i="1"/>
  <c r="B26" i="1"/>
  <c r="G27" i="1"/>
  <c r="B27" i="1"/>
  <c r="G28" i="1"/>
  <c r="B28" i="1"/>
  <c r="G29" i="1"/>
  <c r="B29" i="1"/>
  <c r="G30" i="1"/>
  <c r="B30" i="1"/>
  <c r="G31" i="1"/>
  <c r="B31" i="1"/>
  <c r="P20" i="16"/>
  <c r="H20" i="16"/>
  <c r="O20" i="16"/>
  <c r="G20" i="16"/>
  <c r="N20" i="16"/>
  <c r="F9" i="2"/>
  <c r="J20" i="16"/>
  <c r="K20" i="16"/>
  <c r="L20" i="16"/>
  <c r="M20" i="16"/>
  <c r="K59" i="3"/>
  <c r="T59" i="3"/>
  <c r="BN59" i="3"/>
  <c r="K57" i="3"/>
  <c r="L57" i="3"/>
  <c r="T57" i="3"/>
  <c r="K58" i="3"/>
  <c r="BN57" i="3"/>
  <c r="L58" i="3"/>
  <c r="T58" i="3"/>
  <c r="BN58" i="3"/>
  <c r="K50" i="3"/>
  <c r="L50" i="3"/>
  <c r="T50" i="3"/>
  <c r="K51" i="3"/>
  <c r="K52" i="3"/>
  <c r="K53" i="3"/>
  <c r="K54" i="3"/>
  <c r="L51" i="3"/>
  <c r="L52" i="3"/>
  <c r="L53" i="3"/>
  <c r="L54" i="3"/>
  <c r="K55" i="3"/>
  <c r="L55" i="3"/>
  <c r="K56" i="3"/>
  <c r="L56" i="3"/>
  <c r="K49" i="3"/>
  <c r="BN50" i="3"/>
  <c r="T51" i="3"/>
  <c r="BN51" i="3"/>
  <c r="T52" i="3"/>
  <c r="BN52" i="3"/>
  <c r="T53" i="3"/>
  <c r="BN53" i="3"/>
  <c r="T54" i="3"/>
  <c r="BN54" i="3"/>
  <c r="T55" i="3"/>
  <c r="BN55" i="3"/>
  <c r="T56" i="3"/>
  <c r="BN56" i="3"/>
  <c r="BN49" i="3"/>
  <c r="T49" i="3"/>
  <c r="L49" i="3"/>
  <c r="BN48" i="3"/>
  <c r="K48" i="3"/>
  <c r="T48" i="3"/>
  <c r="L48" i="3"/>
  <c r="E9" i="2"/>
  <c r="C9" i="2"/>
  <c r="L9" i="2"/>
  <c r="B9" i="2"/>
  <c r="A9" i="2"/>
  <c r="BN47" i="3"/>
  <c r="K47" i="3"/>
  <c r="T47" i="3"/>
  <c r="C8" i="2"/>
  <c r="L8" i="2"/>
  <c r="F8" i="2"/>
  <c r="E8" i="2"/>
  <c r="B8" i="2"/>
  <c r="A8" i="2"/>
  <c r="AJ31" i="1"/>
  <c r="Q31" i="1"/>
  <c r="A13" i="16"/>
  <c r="P31" i="1"/>
  <c r="I31" i="1"/>
  <c r="D31" i="1"/>
  <c r="A31" i="1"/>
  <c r="AJ30" i="1"/>
  <c r="Q30" i="1"/>
  <c r="P30" i="1"/>
  <c r="D30" i="1"/>
  <c r="A30" i="1"/>
  <c r="AJ29" i="1"/>
  <c r="Q29" i="1"/>
  <c r="P29" i="1"/>
  <c r="I29" i="1"/>
  <c r="D29" i="1"/>
  <c r="A29" i="1"/>
  <c r="AJ28" i="1"/>
  <c r="Q28" i="1"/>
  <c r="P28" i="1"/>
  <c r="D28" i="1"/>
  <c r="A28" i="1"/>
  <c r="AJ27" i="1"/>
  <c r="Q27" i="1"/>
  <c r="P27" i="1"/>
  <c r="I27" i="1"/>
  <c r="D27" i="1"/>
  <c r="A27" i="1"/>
  <c r="AJ26" i="1"/>
  <c r="Q26" i="1"/>
  <c r="P26" i="1"/>
  <c r="I26" i="1"/>
  <c r="D26" i="1"/>
  <c r="A26" i="1"/>
  <c r="AJ25" i="1"/>
  <c r="Q25" i="1"/>
  <c r="P25" i="1"/>
  <c r="I25" i="1"/>
  <c r="D25" i="1"/>
  <c r="A25" i="1"/>
  <c r="AJ24" i="1"/>
  <c r="Q24" i="1"/>
  <c r="P24" i="1"/>
  <c r="D24" i="1"/>
  <c r="A24" i="1"/>
  <c r="AJ23" i="1"/>
  <c r="Q23" i="1"/>
  <c r="P23" i="1"/>
  <c r="I23" i="1"/>
  <c r="D23" i="1"/>
  <c r="A23" i="1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T19" i="16"/>
  <c r="S19" i="16"/>
  <c r="R19" i="16"/>
  <c r="Q19" i="16"/>
  <c r="A21" i="1"/>
  <c r="A22" i="1"/>
  <c r="I19" i="16"/>
  <c r="P19" i="16"/>
  <c r="H19" i="16"/>
  <c r="O19" i="16"/>
  <c r="G19" i="16"/>
  <c r="N19" i="16"/>
  <c r="J19" i="16"/>
  <c r="K19" i="16"/>
  <c r="L19" i="16"/>
  <c r="M19" i="16"/>
  <c r="A19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T18" i="16"/>
  <c r="S18" i="16"/>
  <c r="R18" i="16"/>
  <c r="Q18" i="16"/>
  <c r="I18" i="16"/>
  <c r="P18" i="16"/>
  <c r="H18" i="16"/>
  <c r="O18" i="16"/>
  <c r="G18" i="16"/>
  <c r="N18" i="16"/>
  <c r="J18" i="16"/>
  <c r="K18" i="16"/>
  <c r="L18" i="16"/>
  <c r="M18" i="16"/>
  <c r="A18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T17" i="16"/>
  <c r="S17" i="16"/>
  <c r="R17" i="16"/>
  <c r="Q17" i="16"/>
  <c r="I17" i="16"/>
  <c r="P17" i="16"/>
  <c r="H17" i="16"/>
  <c r="O17" i="16"/>
  <c r="G17" i="16"/>
  <c r="N17" i="16"/>
  <c r="J17" i="16"/>
  <c r="K17" i="16"/>
  <c r="L17" i="16"/>
  <c r="M17" i="16"/>
  <c r="A17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T16" i="16"/>
  <c r="S16" i="16"/>
  <c r="R16" i="16"/>
  <c r="Q16" i="16"/>
  <c r="I16" i="16"/>
  <c r="P16" i="16"/>
  <c r="H16" i="16"/>
  <c r="O16" i="16"/>
  <c r="G16" i="16"/>
  <c r="N16" i="16"/>
  <c r="J16" i="16"/>
  <c r="K16" i="16"/>
  <c r="L16" i="16"/>
  <c r="M16" i="16"/>
  <c r="A16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T15" i="16"/>
  <c r="S15" i="16"/>
  <c r="R15" i="16"/>
  <c r="Q15" i="16"/>
  <c r="I15" i="16"/>
  <c r="P15" i="16"/>
  <c r="H15" i="16"/>
  <c r="O15" i="16"/>
  <c r="G15" i="16"/>
  <c r="N15" i="16"/>
  <c r="J15" i="16"/>
  <c r="K15" i="16"/>
  <c r="L15" i="16"/>
  <c r="M15" i="16"/>
  <c r="A15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T14" i="16"/>
  <c r="S14" i="16"/>
  <c r="R14" i="16"/>
  <c r="Q14" i="16"/>
  <c r="I14" i="16"/>
  <c r="P14" i="16"/>
  <c r="H14" i="16"/>
  <c r="O14" i="16"/>
  <c r="G14" i="16"/>
  <c r="N14" i="16"/>
  <c r="J14" i="16"/>
  <c r="K14" i="16"/>
  <c r="L14" i="16"/>
  <c r="M14" i="16"/>
  <c r="A14" i="16"/>
  <c r="AJ22" i="1"/>
  <c r="Q22" i="1"/>
  <c r="Q13" i="16"/>
  <c r="P22" i="1"/>
  <c r="D22" i="1"/>
  <c r="AJ21" i="1"/>
  <c r="Q21" i="1"/>
  <c r="P21" i="1"/>
  <c r="I21" i="1"/>
  <c r="D21" i="1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T13" i="16"/>
  <c r="S13" i="16"/>
  <c r="R13" i="16"/>
  <c r="I13" i="16"/>
  <c r="P13" i="16"/>
  <c r="H13" i="16"/>
  <c r="O13" i="16"/>
  <c r="G13" i="16"/>
  <c r="N13" i="16"/>
  <c r="J13" i="16"/>
  <c r="K13" i="16"/>
  <c r="L13" i="16"/>
  <c r="M13" i="16"/>
  <c r="A6" i="9"/>
  <c r="C6" i="9"/>
  <c r="D6" i="9"/>
  <c r="E6" i="9"/>
  <c r="F6" i="9"/>
  <c r="G6" i="9"/>
  <c r="H6" i="9"/>
  <c r="BG7" i="3"/>
  <c r="BH7" i="3"/>
  <c r="BI7" i="3"/>
  <c r="BJ7" i="3"/>
  <c r="BK7" i="3"/>
  <c r="AJ7" i="3"/>
  <c r="I6" i="9"/>
  <c r="J6" i="9"/>
  <c r="K6" i="9"/>
  <c r="L6" i="9"/>
  <c r="M6" i="9"/>
  <c r="N6" i="9"/>
  <c r="O6" i="9"/>
  <c r="P6" i="9"/>
  <c r="Q6" i="9"/>
  <c r="R6" i="9"/>
  <c r="S6" i="9"/>
  <c r="T6" i="9"/>
  <c r="BB7" i="3"/>
  <c r="BC7" i="3"/>
  <c r="BD7" i="3"/>
  <c r="BE7" i="3"/>
  <c r="BF7" i="3"/>
  <c r="BA7" i="3"/>
  <c r="U6" i="9"/>
  <c r="A7" i="9"/>
  <c r="C7" i="9"/>
  <c r="D7" i="9"/>
  <c r="E7" i="9"/>
  <c r="F7" i="9"/>
  <c r="G7" i="9"/>
  <c r="H7" i="9"/>
  <c r="BG8" i="3"/>
  <c r="BH8" i="3"/>
  <c r="BI8" i="3"/>
  <c r="BJ8" i="3"/>
  <c r="BK8" i="3"/>
  <c r="AJ8" i="3"/>
  <c r="I7" i="9"/>
  <c r="J7" i="9"/>
  <c r="K7" i="9"/>
  <c r="L7" i="9"/>
  <c r="M7" i="9"/>
  <c r="N7" i="9"/>
  <c r="O7" i="9"/>
  <c r="P7" i="9"/>
  <c r="Q7" i="9"/>
  <c r="R7" i="9"/>
  <c r="S7" i="9"/>
  <c r="T7" i="9"/>
  <c r="BB8" i="3"/>
  <c r="BC8" i="3"/>
  <c r="BD8" i="3"/>
  <c r="BE8" i="3"/>
  <c r="BF8" i="3"/>
  <c r="BA8" i="3"/>
  <c r="U7" i="9"/>
  <c r="A8" i="9"/>
  <c r="C8" i="9"/>
  <c r="D8" i="9"/>
  <c r="E8" i="9"/>
  <c r="F8" i="9"/>
  <c r="G8" i="9"/>
  <c r="H8" i="9"/>
  <c r="BG9" i="3"/>
  <c r="BH9" i="3"/>
  <c r="BI9" i="3"/>
  <c r="BJ9" i="3"/>
  <c r="BK9" i="3"/>
  <c r="AJ9" i="3"/>
  <c r="I8" i="9"/>
  <c r="J8" i="9"/>
  <c r="K8" i="9"/>
  <c r="L8" i="9"/>
  <c r="M8" i="9"/>
  <c r="N8" i="9"/>
  <c r="O8" i="9"/>
  <c r="P8" i="9"/>
  <c r="Q8" i="9"/>
  <c r="R8" i="9"/>
  <c r="S8" i="9"/>
  <c r="T8" i="9"/>
  <c r="BB9" i="3"/>
  <c r="BC9" i="3"/>
  <c r="BD9" i="3"/>
  <c r="BE9" i="3"/>
  <c r="BF9" i="3"/>
  <c r="BA9" i="3"/>
  <c r="U8" i="9"/>
  <c r="A9" i="9"/>
  <c r="C9" i="9"/>
  <c r="D9" i="9"/>
  <c r="E9" i="9"/>
  <c r="F9" i="9"/>
  <c r="G9" i="9"/>
  <c r="H9" i="9"/>
  <c r="BG10" i="3"/>
  <c r="BH10" i="3"/>
  <c r="BI10" i="3"/>
  <c r="BJ10" i="3"/>
  <c r="BK10" i="3"/>
  <c r="AJ10" i="3"/>
  <c r="I9" i="9"/>
  <c r="J9" i="9"/>
  <c r="K9" i="9"/>
  <c r="L9" i="9"/>
  <c r="M9" i="9"/>
  <c r="N9" i="9"/>
  <c r="O9" i="9"/>
  <c r="P9" i="9"/>
  <c r="Q9" i="9"/>
  <c r="R9" i="9"/>
  <c r="S9" i="9"/>
  <c r="T9" i="9"/>
  <c r="BB10" i="3"/>
  <c r="BC10" i="3"/>
  <c r="BD10" i="3"/>
  <c r="BE10" i="3"/>
  <c r="BF10" i="3"/>
  <c r="BA10" i="3"/>
  <c r="U9" i="9"/>
  <c r="A10" i="9"/>
  <c r="C10" i="9"/>
  <c r="D10" i="9"/>
  <c r="E10" i="9"/>
  <c r="F10" i="9"/>
  <c r="G10" i="9"/>
  <c r="H10" i="9"/>
  <c r="BG11" i="3"/>
  <c r="BH11" i="3"/>
  <c r="BI11" i="3"/>
  <c r="BJ11" i="3"/>
  <c r="BK11" i="3"/>
  <c r="AJ11" i="3"/>
  <c r="I10" i="9"/>
  <c r="J10" i="9"/>
  <c r="K10" i="9"/>
  <c r="L10" i="9"/>
  <c r="M10" i="9"/>
  <c r="N10" i="9"/>
  <c r="O10" i="9"/>
  <c r="P10" i="9"/>
  <c r="Q10" i="9"/>
  <c r="R10" i="9"/>
  <c r="S10" i="9"/>
  <c r="T10" i="9"/>
  <c r="BB11" i="3"/>
  <c r="BC11" i="3"/>
  <c r="BD11" i="3"/>
  <c r="BE11" i="3"/>
  <c r="BF11" i="3"/>
  <c r="BA11" i="3"/>
  <c r="U10" i="9"/>
  <c r="A11" i="9"/>
  <c r="C11" i="9"/>
  <c r="D11" i="9"/>
  <c r="E11" i="9"/>
  <c r="F11" i="9"/>
  <c r="G11" i="9"/>
  <c r="H11" i="9"/>
  <c r="BG12" i="3"/>
  <c r="BH12" i="3"/>
  <c r="BI12" i="3"/>
  <c r="BJ12" i="3"/>
  <c r="BK12" i="3"/>
  <c r="AJ12" i="3"/>
  <c r="I11" i="9"/>
  <c r="J11" i="9"/>
  <c r="K11" i="9"/>
  <c r="L11" i="9"/>
  <c r="M11" i="9"/>
  <c r="N11" i="9"/>
  <c r="O11" i="9"/>
  <c r="P11" i="9"/>
  <c r="Q11" i="9"/>
  <c r="R11" i="9"/>
  <c r="S11" i="9"/>
  <c r="T11" i="9"/>
  <c r="BB12" i="3"/>
  <c r="BC12" i="3"/>
  <c r="BD12" i="3"/>
  <c r="BE12" i="3"/>
  <c r="BF12" i="3"/>
  <c r="BA12" i="3"/>
  <c r="U11" i="9"/>
  <c r="A12" i="9"/>
  <c r="C12" i="9"/>
  <c r="D12" i="9"/>
  <c r="E12" i="9"/>
  <c r="F12" i="9"/>
  <c r="G12" i="9"/>
  <c r="H12" i="9"/>
  <c r="BG13" i="3"/>
  <c r="BH13" i="3"/>
  <c r="BI13" i="3"/>
  <c r="BJ13" i="3"/>
  <c r="BK13" i="3"/>
  <c r="AJ13" i="3"/>
  <c r="I12" i="9"/>
  <c r="J12" i="9"/>
  <c r="K12" i="9"/>
  <c r="L12" i="9"/>
  <c r="M12" i="9"/>
  <c r="N12" i="9"/>
  <c r="O12" i="9"/>
  <c r="P12" i="9"/>
  <c r="Q12" i="9"/>
  <c r="R12" i="9"/>
  <c r="S12" i="9"/>
  <c r="T12" i="9"/>
  <c r="BB13" i="3"/>
  <c r="BC13" i="3"/>
  <c r="BD13" i="3"/>
  <c r="BE13" i="3"/>
  <c r="BF13" i="3"/>
  <c r="BA13" i="3"/>
  <c r="U12" i="9"/>
  <c r="A13" i="9"/>
  <c r="C13" i="9"/>
  <c r="D13" i="9"/>
  <c r="E13" i="9"/>
  <c r="F13" i="9"/>
  <c r="G13" i="9"/>
  <c r="H13" i="9"/>
  <c r="BG14" i="3"/>
  <c r="BH14" i="3"/>
  <c r="BI14" i="3"/>
  <c r="BJ14" i="3"/>
  <c r="BK14" i="3"/>
  <c r="AJ14" i="3"/>
  <c r="I13" i="9"/>
  <c r="J13" i="9"/>
  <c r="K13" i="9"/>
  <c r="L13" i="9"/>
  <c r="M13" i="9"/>
  <c r="N13" i="9"/>
  <c r="O13" i="9"/>
  <c r="P13" i="9"/>
  <c r="Q13" i="9"/>
  <c r="R13" i="9"/>
  <c r="S13" i="9"/>
  <c r="T13" i="9"/>
  <c r="BB14" i="3"/>
  <c r="BC14" i="3"/>
  <c r="BD14" i="3"/>
  <c r="BE14" i="3"/>
  <c r="BF14" i="3"/>
  <c r="BA14" i="3"/>
  <c r="U13" i="9"/>
  <c r="A14" i="9"/>
  <c r="C14" i="9"/>
  <c r="D14" i="9"/>
  <c r="E14" i="9"/>
  <c r="F14" i="9"/>
  <c r="G14" i="9"/>
  <c r="H14" i="9"/>
  <c r="BG15" i="3"/>
  <c r="BH15" i="3"/>
  <c r="BI15" i="3"/>
  <c r="BJ15" i="3"/>
  <c r="BK15" i="3"/>
  <c r="AJ15" i="3"/>
  <c r="I14" i="9"/>
  <c r="J14" i="9"/>
  <c r="K14" i="9"/>
  <c r="L14" i="9"/>
  <c r="M14" i="9"/>
  <c r="N14" i="9"/>
  <c r="O14" i="9"/>
  <c r="P14" i="9"/>
  <c r="Q14" i="9"/>
  <c r="R14" i="9"/>
  <c r="S14" i="9"/>
  <c r="T14" i="9"/>
  <c r="BB15" i="3"/>
  <c r="BC15" i="3"/>
  <c r="BD15" i="3"/>
  <c r="BE15" i="3"/>
  <c r="BF15" i="3"/>
  <c r="BA15" i="3"/>
  <c r="U14" i="9"/>
  <c r="A15" i="9"/>
  <c r="C15" i="9"/>
  <c r="D15" i="9"/>
  <c r="E15" i="9"/>
  <c r="F15" i="9"/>
  <c r="G15" i="9"/>
  <c r="H15" i="9"/>
  <c r="BG16" i="3"/>
  <c r="BH16" i="3"/>
  <c r="BI16" i="3"/>
  <c r="BJ16" i="3"/>
  <c r="BK16" i="3"/>
  <c r="AJ16" i="3"/>
  <c r="I15" i="9"/>
  <c r="J15" i="9"/>
  <c r="K15" i="9"/>
  <c r="L15" i="9"/>
  <c r="M15" i="9"/>
  <c r="N15" i="9"/>
  <c r="O15" i="9"/>
  <c r="P15" i="9"/>
  <c r="Q15" i="9"/>
  <c r="R15" i="9"/>
  <c r="S15" i="9"/>
  <c r="T15" i="9"/>
  <c r="BB16" i="3"/>
  <c r="BC16" i="3"/>
  <c r="BD16" i="3"/>
  <c r="BE16" i="3"/>
  <c r="BF16" i="3"/>
  <c r="BA16" i="3"/>
  <c r="U15" i="9"/>
  <c r="A16" i="9"/>
  <c r="C16" i="9"/>
  <c r="D16" i="9"/>
  <c r="E16" i="9"/>
  <c r="F16" i="9"/>
  <c r="G16" i="9"/>
  <c r="H16" i="9"/>
  <c r="BG17" i="3"/>
  <c r="BH17" i="3"/>
  <c r="BI17" i="3"/>
  <c r="BJ17" i="3"/>
  <c r="BK17" i="3"/>
  <c r="AJ17" i="3"/>
  <c r="I16" i="9"/>
  <c r="J16" i="9"/>
  <c r="K16" i="9"/>
  <c r="L16" i="9"/>
  <c r="M16" i="9"/>
  <c r="N16" i="9"/>
  <c r="O16" i="9"/>
  <c r="P16" i="9"/>
  <c r="Q16" i="9"/>
  <c r="R16" i="9"/>
  <c r="S16" i="9"/>
  <c r="T16" i="9"/>
  <c r="BB17" i="3"/>
  <c r="BC17" i="3"/>
  <c r="BD17" i="3"/>
  <c r="BE17" i="3"/>
  <c r="BF17" i="3"/>
  <c r="BA17" i="3"/>
  <c r="U16" i="9"/>
  <c r="A17" i="9"/>
  <c r="C17" i="9"/>
  <c r="D17" i="9"/>
  <c r="E17" i="9"/>
  <c r="F17" i="9"/>
  <c r="G17" i="9"/>
  <c r="H17" i="9"/>
  <c r="BG18" i="3"/>
  <c r="BH18" i="3"/>
  <c r="BI18" i="3"/>
  <c r="BJ18" i="3"/>
  <c r="BK18" i="3"/>
  <c r="AJ18" i="3"/>
  <c r="I17" i="9"/>
  <c r="J17" i="9"/>
  <c r="K17" i="9"/>
  <c r="L17" i="9"/>
  <c r="M17" i="9"/>
  <c r="N17" i="9"/>
  <c r="O17" i="9"/>
  <c r="P17" i="9"/>
  <c r="Q17" i="9"/>
  <c r="R17" i="9"/>
  <c r="S17" i="9"/>
  <c r="T17" i="9"/>
  <c r="BB18" i="3"/>
  <c r="BC18" i="3"/>
  <c r="BD18" i="3"/>
  <c r="BE18" i="3"/>
  <c r="BF18" i="3"/>
  <c r="BA18" i="3"/>
  <c r="U17" i="9"/>
  <c r="A18" i="9"/>
  <c r="C18" i="9"/>
  <c r="D18" i="9"/>
  <c r="E18" i="9"/>
  <c r="F18" i="9"/>
  <c r="G18" i="9"/>
  <c r="H18" i="9"/>
  <c r="BG19" i="3"/>
  <c r="BH19" i="3"/>
  <c r="BI19" i="3"/>
  <c r="BJ19" i="3"/>
  <c r="BK19" i="3"/>
  <c r="AJ19" i="3"/>
  <c r="I18" i="9"/>
  <c r="J18" i="9"/>
  <c r="K18" i="9"/>
  <c r="L18" i="9"/>
  <c r="M18" i="9"/>
  <c r="N18" i="9"/>
  <c r="O18" i="9"/>
  <c r="P18" i="9"/>
  <c r="Q18" i="9"/>
  <c r="R18" i="9"/>
  <c r="S18" i="9"/>
  <c r="T18" i="9"/>
  <c r="BB19" i="3"/>
  <c r="BC19" i="3"/>
  <c r="BD19" i="3"/>
  <c r="BE19" i="3"/>
  <c r="BF19" i="3"/>
  <c r="BA19" i="3"/>
  <c r="U18" i="9"/>
  <c r="A19" i="9"/>
  <c r="C19" i="9"/>
  <c r="D19" i="9"/>
  <c r="E19" i="9"/>
  <c r="F19" i="9"/>
  <c r="G19" i="9"/>
  <c r="H19" i="9"/>
  <c r="BG20" i="3"/>
  <c r="BH20" i="3"/>
  <c r="BI20" i="3"/>
  <c r="BJ20" i="3"/>
  <c r="BK20" i="3"/>
  <c r="AJ20" i="3"/>
  <c r="I19" i="9"/>
  <c r="J19" i="9"/>
  <c r="K19" i="9"/>
  <c r="L19" i="9"/>
  <c r="M19" i="9"/>
  <c r="N19" i="9"/>
  <c r="O19" i="9"/>
  <c r="P19" i="9"/>
  <c r="Q19" i="9"/>
  <c r="R19" i="9"/>
  <c r="S19" i="9"/>
  <c r="T19" i="9"/>
  <c r="BB20" i="3"/>
  <c r="BC20" i="3"/>
  <c r="BD20" i="3"/>
  <c r="BE20" i="3"/>
  <c r="BF20" i="3"/>
  <c r="BA20" i="3"/>
  <c r="U19" i="9"/>
  <c r="A20" i="9"/>
  <c r="C20" i="9"/>
  <c r="D20" i="9"/>
  <c r="E20" i="9"/>
  <c r="F20" i="9"/>
  <c r="G20" i="9"/>
  <c r="H20" i="9"/>
  <c r="BG21" i="3"/>
  <c r="BH21" i="3"/>
  <c r="BI21" i="3"/>
  <c r="BJ21" i="3"/>
  <c r="BK21" i="3"/>
  <c r="AJ21" i="3"/>
  <c r="I20" i="9"/>
  <c r="J20" i="9"/>
  <c r="K20" i="9"/>
  <c r="L20" i="9"/>
  <c r="M20" i="9"/>
  <c r="N20" i="9"/>
  <c r="O20" i="9"/>
  <c r="P20" i="9"/>
  <c r="Q20" i="9"/>
  <c r="R20" i="9"/>
  <c r="S20" i="9"/>
  <c r="T20" i="9"/>
  <c r="BB21" i="3"/>
  <c r="BC21" i="3"/>
  <c r="BD21" i="3"/>
  <c r="BE21" i="3"/>
  <c r="BF21" i="3"/>
  <c r="BA21" i="3"/>
  <c r="U20" i="9"/>
  <c r="A21" i="9"/>
  <c r="C21" i="9"/>
  <c r="D21" i="9"/>
  <c r="E21" i="9"/>
  <c r="F21" i="9"/>
  <c r="G21" i="9"/>
  <c r="H21" i="9"/>
  <c r="BG22" i="3"/>
  <c r="BH22" i="3"/>
  <c r="BI22" i="3"/>
  <c r="BJ22" i="3"/>
  <c r="BK22" i="3"/>
  <c r="AJ22" i="3"/>
  <c r="I21" i="9"/>
  <c r="J21" i="9"/>
  <c r="K21" i="9"/>
  <c r="L21" i="9"/>
  <c r="M21" i="9"/>
  <c r="N21" i="9"/>
  <c r="O21" i="9"/>
  <c r="P21" i="9"/>
  <c r="Q21" i="9"/>
  <c r="R21" i="9"/>
  <c r="S21" i="9"/>
  <c r="T21" i="9"/>
  <c r="BB22" i="3"/>
  <c r="BC22" i="3"/>
  <c r="BD22" i="3"/>
  <c r="BE22" i="3"/>
  <c r="BF22" i="3"/>
  <c r="BA22" i="3"/>
  <c r="U21" i="9"/>
  <c r="A22" i="9"/>
  <c r="C22" i="9"/>
  <c r="D22" i="9"/>
  <c r="E22" i="9"/>
  <c r="F22" i="9"/>
  <c r="G22" i="9"/>
  <c r="H22" i="9"/>
  <c r="BG23" i="3"/>
  <c r="BH23" i="3"/>
  <c r="BI23" i="3"/>
  <c r="BJ23" i="3"/>
  <c r="BK23" i="3"/>
  <c r="AJ23" i="3"/>
  <c r="I22" i="9"/>
  <c r="J22" i="9"/>
  <c r="K22" i="9"/>
  <c r="L22" i="9"/>
  <c r="M22" i="9"/>
  <c r="N22" i="9"/>
  <c r="O22" i="9"/>
  <c r="P22" i="9"/>
  <c r="Q22" i="9"/>
  <c r="R22" i="9"/>
  <c r="S22" i="9"/>
  <c r="T22" i="9"/>
  <c r="BB23" i="3"/>
  <c r="BC23" i="3"/>
  <c r="BD23" i="3"/>
  <c r="BE23" i="3"/>
  <c r="BF23" i="3"/>
  <c r="BA23" i="3"/>
  <c r="U22" i="9"/>
  <c r="A23" i="9"/>
  <c r="C23" i="9"/>
  <c r="D23" i="9"/>
  <c r="E23" i="9"/>
  <c r="F23" i="9"/>
  <c r="G23" i="9"/>
  <c r="H23" i="9"/>
  <c r="BG24" i="3"/>
  <c r="BH24" i="3"/>
  <c r="BI24" i="3"/>
  <c r="BJ24" i="3"/>
  <c r="BK24" i="3"/>
  <c r="AJ24" i="3"/>
  <c r="I23" i="9"/>
  <c r="J23" i="9"/>
  <c r="K23" i="9"/>
  <c r="L23" i="9"/>
  <c r="M23" i="9"/>
  <c r="N23" i="9"/>
  <c r="O23" i="9"/>
  <c r="P23" i="9"/>
  <c r="Q23" i="9"/>
  <c r="R23" i="9"/>
  <c r="S23" i="9"/>
  <c r="T23" i="9"/>
  <c r="BB24" i="3"/>
  <c r="BC24" i="3"/>
  <c r="BD24" i="3"/>
  <c r="BE24" i="3"/>
  <c r="BF24" i="3"/>
  <c r="BA24" i="3"/>
  <c r="U23" i="9"/>
  <c r="A24" i="9"/>
  <c r="C24" i="9"/>
  <c r="D24" i="9"/>
  <c r="E24" i="9"/>
  <c r="F24" i="9"/>
  <c r="G24" i="9"/>
  <c r="H24" i="9"/>
  <c r="BG25" i="3"/>
  <c r="BH25" i="3"/>
  <c r="BI25" i="3"/>
  <c r="BJ25" i="3"/>
  <c r="BK25" i="3"/>
  <c r="AJ25" i="3"/>
  <c r="I24" i="9"/>
  <c r="J24" i="9"/>
  <c r="K24" i="9"/>
  <c r="L24" i="9"/>
  <c r="M24" i="9"/>
  <c r="N24" i="9"/>
  <c r="O24" i="9"/>
  <c r="P24" i="9"/>
  <c r="Q24" i="9"/>
  <c r="R24" i="9"/>
  <c r="S24" i="9"/>
  <c r="T24" i="9"/>
  <c r="BB25" i="3"/>
  <c r="BC25" i="3"/>
  <c r="BD25" i="3"/>
  <c r="BE25" i="3"/>
  <c r="BF25" i="3"/>
  <c r="BA25" i="3"/>
  <c r="U24" i="9"/>
  <c r="A25" i="9"/>
  <c r="C25" i="9"/>
  <c r="D25" i="9"/>
  <c r="E25" i="9"/>
  <c r="F25" i="9"/>
  <c r="G25" i="9"/>
  <c r="H25" i="9"/>
  <c r="BG26" i="3"/>
  <c r="BH26" i="3"/>
  <c r="BI26" i="3"/>
  <c r="BJ26" i="3"/>
  <c r="BK26" i="3"/>
  <c r="AJ26" i="3"/>
  <c r="I25" i="9"/>
  <c r="J25" i="9"/>
  <c r="K25" i="9"/>
  <c r="L25" i="9"/>
  <c r="M25" i="9"/>
  <c r="N25" i="9"/>
  <c r="O25" i="9"/>
  <c r="P25" i="9"/>
  <c r="Q25" i="9"/>
  <c r="R25" i="9"/>
  <c r="S25" i="9"/>
  <c r="T25" i="9"/>
  <c r="BB26" i="3"/>
  <c r="BC26" i="3"/>
  <c r="BD26" i="3"/>
  <c r="BE26" i="3"/>
  <c r="BF26" i="3"/>
  <c r="BA26" i="3"/>
  <c r="U25" i="9"/>
  <c r="A26" i="9"/>
  <c r="C26" i="9"/>
  <c r="D26" i="9"/>
  <c r="E26" i="9"/>
  <c r="F26" i="9"/>
  <c r="G26" i="9"/>
  <c r="H26" i="9"/>
  <c r="BG27" i="3"/>
  <c r="BH27" i="3"/>
  <c r="BI27" i="3"/>
  <c r="BJ27" i="3"/>
  <c r="BK27" i="3"/>
  <c r="AJ27" i="3"/>
  <c r="I26" i="9"/>
  <c r="J26" i="9"/>
  <c r="K26" i="9"/>
  <c r="L26" i="9"/>
  <c r="M26" i="9"/>
  <c r="N26" i="9"/>
  <c r="O26" i="9"/>
  <c r="P26" i="9"/>
  <c r="Q26" i="9"/>
  <c r="R26" i="9"/>
  <c r="S26" i="9"/>
  <c r="T26" i="9"/>
  <c r="BB27" i="3"/>
  <c r="BC27" i="3"/>
  <c r="BD27" i="3"/>
  <c r="BE27" i="3"/>
  <c r="BF27" i="3"/>
  <c r="BA27" i="3"/>
  <c r="U26" i="9"/>
  <c r="A27" i="9"/>
  <c r="C27" i="9"/>
  <c r="D27" i="9"/>
  <c r="E27" i="9"/>
  <c r="F27" i="9"/>
  <c r="G27" i="9"/>
  <c r="H27" i="9"/>
  <c r="BG28" i="3"/>
  <c r="BH28" i="3"/>
  <c r="BI28" i="3"/>
  <c r="BJ28" i="3"/>
  <c r="BK28" i="3"/>
  <c r="AJ28" i="3"/>
  <c r="I27" i="9"/>
  <c r="J27" i="9"/>
  <c r="K27" i="9"/>
  <c r="L27" i="9"/>
  <c r="M27" i="9"/>
  <c r="N27" i="9"/>
  <c r="O27" i="9"/>
  <c r="P27" i="9"/>
  <c r="Q27" i="9"/>
  <c r="R27" i="9"/>
  <c r="S27" i="9"/>
  <c r="T27" i="9"/>
  <c r="BB28" i="3"/>
  <c r="BC28" i="3"/>
  <c r="BD28" i="3"/>
  <c r="BE28" i="3"/>
  <c r="BF28" i="3"/>
  <c r="BA28" i="3"/>
  <c r="U27" i="9"/>
  <c r="A28" i="9"/>
  <c r="C28" i="9"/>
  <c r="D28" i="9"/>
  <c r="E28" i="9"/>
  <c r="F28" i="9"/>
  <c r="G28" i="9"/>
  <c r="H28" i="9"/>
  <c r="BG29" i="3"/>
  <c r="BH29" i="3"/>
  <c r="BI29" i="3"/>
  <c r="BJ29" i="3"/>
  <c r="BK29" i="3"/>
  <c r="AJ29" i="3"/>
  <c r="I28" i="9"/>
  <c r="J28" i="9"/>
  <c r="K28" i="9"/>
  <c r="L28" i="9"/>
  <c r="M28" i="9"/>
  <c r="N28" i="9"/>
  <c r="O28" i="9"/>
  <c r="P28" i="9"/>
  <c r="Q28" i="9"/>
  <c r="R28" i="9"/>
  <c r="S28" i="9"/>
  <c r="T28" i="9"/>
  <c r="BB29" i="3"/>
  <c r="BC29" i="3"/>
  <c r="BD29" i="3"/>
  <c r="BE29" i="3"/>
  <c r="BF29" i="3"/>
  <c r="BA29" i="3"/>
  <c r="U28" i="9"/>
  <c r="A29" i="9"/>
  <c r="C29" i="9"/>
  <c r="D29" i="9"/>
  <c r="E29" i="9"/>
  <c r="F29" i="9"/>
  <c r="G29" i="9"/>
  <c r="H29" i="9"/>
  <c r="BG30" i="3"/>
  <c r="BH30" i="3"/>
  <c r="BI30" i="3"/>
  <c r="BJ30" i="3"/>
  <c r="BK30" i="3"/>
  <c r="AJ30" i="3"/>
  <c r="I29" i="9"/>
  <c r="J29" i="9"/>
  <c r="K29" i="9"/>
  <c r="L29" i="9"/>
  <c r="M29" i="9"/>
  <c r="N29" i="9"/>
  <c r="O29" i="9"/>
  <c r="P29" i="9"/>
  <c r="Q29" i="9"/>
  <c r="R29" i="9"/>
  <c r="S29" i="9"/>
  <c r="T29" i="9"/>
  <c r="BB30" i="3"/>
  <c r="BC30" i="3"/>
  <c r="BD30" i="3"/>
  <c r="BE30" i="3"/>
  <c r="BF30" i="3"/>
  <c r="BA30" i="3"/>
  <c r="U29" i="9"/>
  <c r="A30" i="9"/>
  <c r="C30" i="9"/>
  <c r="D30" i="9"/>
  <c r="E30" i="9"/>
  <c r="F30" i="9"/>
  <c r="G30" i="9"/>
  <c r="H30" i="9"/>
  <c r="BG31" i="3"/>
  <c r="BH31" i="3"/>
  <c r="BI31" i="3"/>
  <c r="BJ31" i="3"/>
  <c r="BK31" i="3"/>
  <c r="AJ31" i="3"/>
  <c r="I30" i="9"/>
  <c r="J30" i="9"/>
  <c r="K30" i="9"/>
  <c r="L30" i="9"/>
  <c r="M30" i="9"/>
  <c r="N30" i="9"/>
  <c r="O30" i="9"/>
  <c r="P30" i="9"/>
  <c r="Q30" i="9"/>
  <c r="R30" i="9"/>
  <c r="S30" i="9"/>
  <c r="T30" i="9"/>
  <c r="BB31" i="3"/>
  <c r="BC31" i="3"/>
  <c r="BD31" i="3"/>
  <c r="BE31" i="3"/>
  <c r="BF31" i="3"/>
  <c r="BA31" i="3"/>
  <c r="U30" i="9"/>
  <c r="A31" i="9"/>
  <c r="C31" i="9"/>
  <c r="D31" i="9"/>
  <c r="E31" i="9"/>
  <c r="F31" i="9"/>
  <c r="G31" i="9"/>
  <c r="H31" i="9"/>
  <c r="BG32" i="3"/>
  <c r="BH32" i="3"/>
  <c r="BI32" i="3"/>
  <c r="BJ32" i="3"/>
  <c r="BK32" i="3"/>
  <c r="AJ32" i="3"/>
  <c r="I31" i="9"/>
  <c r="J31" i="9"/>
  <c r="K31" i="9"/>
  <c r="L31" i="9"/>
  <c r="M31" i="9"/>
  <c r="N31" i="9"/>
  <c r="O31" i="9"/>
  <c r="P31" i="9"/>
  <c r="Q31" i="9"/>
  <c r="R31" i="9"/>
  <c r="S31" i="9"/>
  <c r="T31" i="9"/>
  <c r="BB32" i="3"/>
  <c r="BC32" i="3"/>
  <c r="BD32" i="3"/>
  <c r="BE32" i="3"/>
  <c r="BF32" i="3"/>
  <c r="BA32" i="3"/>
  <c r="U31" i="9"/>
  <c r="A32" i="9"/>
  <c r="C32" i="9"/>
  <c r="D32" i="9"/>
  <c r="E32" i="9"/>
  <c r="F32" i="9"/>
  <c r="G32" i="9"/>
  <c r="H32" i="9"/>
  <c r="BG33" i="3"/>
  <c r="BH33" i="3"/>
  <c r="BI33" i="3"/>
  <c r="BJ33" i="3"/>
  <c r="BK33" i="3"/>
  <c r="AJ33" i="3"/>
  <c r="I32" i="9"/>
  <c r="J32" i="9"/>
  <c r="K32" i="9"/>
  <c r="L32" i="9"/>
  <c r="M32" i="9"/>
  <c r="N32" i="9"/>
  <c r="O32" i="9"/>
  <c r="P32" i="9"/>
  <c r="Q32" i="9"/>
  <c r="R32" i="9"/>
  <c r="S32" i="9"/>
  <c r="T32" i="9"/>
  <c r="BB33" i="3"/>
  <c r="BC33" i="3"/>
  <c r="BD33" i="3"/>
  <c r="BE33" i="3"/>
  <c r="BF33" i="3"/>
  <c r="BA33" i="3"/>
  <c r="U32" i="9"/>
  <c r="A33" i="9"/>
  <c r="C33" i="9"/>
  <c r="D33" i="9"/>
  <c r="E33" i="9"/>
  <c r="F33" i="9"/>
  <c r="G33" i="9"/>
  <c r="H33" i="9"/>
  <c r="BG34" i="3"/>
  <c r="BH34" i="3"/>
  <c r="BI34" i="3"/>
  <c r="BJ34" i="3"/>
  <c r="BK34" i="3"/>
  <c r="AJ34" i="3"/>
  <c r="I33" i="9"/>
  <c r="J33" i="9"/>
  <c r="K33" i="9"/>
  <c r="L33" i="9"/>
  <c r="M33" i="9"/>
  <c r="N33" i="9"/>
  <c r="O33" i="9"/>
  <c r="P33" i="9"/>
  <c r="Q33" i="9"/>
  <c r="R33" i="9"/>
  <c r="S33" i="9"/>
  <c r="T33" i="9"/>
  <c r="BB34" i="3"/>
  <c r="BC34" i="3"/>
  <c r="BD34" i="3"/>
  <c r="BE34" i="3"/>
  <c r="BF34" i="3"/>
  <c r="BA34" i="3"/>
  <c r="U33" i="9"/>
  <c r="A34" i="9"/>
  <c r="C34" i="9"/>
  <c r="D34" i="9"/>
  <c r="E34" i="9"/>
  <c r="F34" i="9"/>
  <c r="G34" i="9"/>
  <c r="H34" i="9"/>
  <c r="BG35" i="3"/>
  <c r="BH35" i="3"/>
  <c r="BI35" i="3"/>
  <c r="BJ35" i="3"/>
  <c r="BK35" i="3"/>
  <c r="AJ35" i="3"/>
  <c r="I34" i="9"/>
  <c r="J34" i="9"/>
  <c r="K34" i="9"/>
  <c r="L34" i="9"/>
  <c r="M34" i="9"/>
  <c r="N34" i="9"/>
  <c r="O34" i="9"/>
  <c r="P34" i="9"/>
  <c r="Q34" i="9"/>
  <c r="R34" i="9"/>
  <c r="S34" i="9"/>
  <c r="T34" i="9"/>
  <c r="BB35" i="3"/>
  <c r="BC35" i="3"/>
  <c r="BD35" i="3"/>
  <c r="BE35" i="3"/>
  <c r="BF35" i="3"/>
  <c r="BA35" i="3"/>
  <c r="U34" i="9"/>
  <c r="A35" i="9"/>
  <c r="C35" i="9"/>
  <c r="D35" i="9"/>
  <c r="E35" i="9"/>
  <c r="F35" i="9"/>
  <c r="G35" i="9"/>
  <c r="H35" i="9"/>
  <c r="BG36" i="3"/>
  <c r="BH36" i="3"/>
  <c r="BI36" i="3"/>
  <c r="BJ36" i="3"/>
  <c r="BK36" i="3"/>
  <c r="AJ36" i="3"/>
  <c r="I35" i="9"/>
  <c r="J35" i="9"/>
  <c r="K35" i="9"/>
  <c r="L35" i="9"/>
  <c r="M35" i="9"/>
  <c r="N35" i="9"/>
  <c r="O35" i="9"/>
  <c r="P35" i="9"/>
  <c r="Q35" i="9"/>
  <c r="R35" i="9"/>
  <c r="S35" i="9"/>
  <c r="T35" i="9"/>
  <c r="BB36" i="3"/>
  <c r="BC36" i="3"/>
  <c r="BD36" i="3"/>
  <c r="BE36" i="3"/>
  <c r="BF36" i="3"/>
  <c r="BA36" i="3"/>
  <c r="U35" i="9"/>
  <c r="A36" i="9"/>
  <c r="C36" i="9"/>
  <c r="D36" i="9"/>
  <c r="E36" i="9"/>
  <c r="F36" i="9"/>
  <c r="G36" i="9"/>
  <c r="H36" i="9"/>
  <c r="BG37" i="3"/>
  <c r="BH37" i="3"/>
  <c r="BI37" i="3"/>
  <c r="BJ37" i="3"/>
  <c r="BK37" i="3"/>
  <c r="AJ37" i="3"/>
  <c r="I36" i="9"/>
  <c r="J36" i="9"/>
  <c r="K36" i="9"/>
  <c r="L36" i="9"/>
  <c r="M36" i="9"/>
  <c r="N36" i="9"/>
  <c r="O36" i="9"/>
  <c r="P36" i="9"/>
  <c r="Q36" i="9"/>
  <c r="R36" i="9"/>
  <c r="S36" i="9"/>
  <c r="T36" i="9"/>
  <c r="BB37" i="3"/>
  <c r="BC37" i="3"/>
  <c r="BD37" i="3"/>
  <c r="BE37" i="3"/>
  <c r="BF37" i="3"/>
  <c r="BA37" i="3"/>
  <c r="U36" i="9"/>
  <c r="A37" i="9"/>
  <c r="C37" i="9"/>
  <c r="D37" i="9"/>
  <c r="E37" i="9"/>
  <c r="F37" i="9"/>
  <c r="G37" i="9"/>
  <c r="H37" i="9"/>
  <c r="BG38" i="3"/>
  <c r="BH38" i="3"/>
  <c r="BI38" i="3"/>
  <c r="BJ38" i="3"/>
  <c r="BK38" i="3"/>
  <c r="AJ38" i="3"/>
  <c r="I37" i="9"/>
  <c r="J37" i="9"/>
  <c r="K37" i="9"/>
  <c r="L37" i="9"/>
  <c r="M37" i="9"/>
  <c r="N37" i="9"/>
  <c r="O37" i="9"/>
  <c r="P37" i="9"/>
  <c r="Q37" i="9"/>
  <c r="R37" i="9"/>
  <c r="S37" i="9"/>
  <c r="T37" i="9"/>
  <c r="BB38" i="3"/>
  <c r="BC38" i="3"/>
  <c r="BD38" i="3"/>
  <c r="BE38" i="3"/>
  <c r="BF38" i="3"/>
  <c r="BA38" i="3"/>
  <c r="U37" i="9"/>
  <c r="A38" i="9"/>
  <c r="C38" i="9"/>
  <c r="D38" i="9"/>
  <c r="E38" i="9"/>
  <c r="F38" i="9"/>
  <c r="G38" i="9"/>
  <c r="H38" i="9"/>
  <c r="BG39" i="3"/>
  <c r="BH39" i="3"/>
  <c r="BI39" i="3"/>
  <c r="BJ39" i="3"/>
  <c r="BK39" i="3"/>
  <c r="AJ39" i="3"/>
  <c r="I38" i="9"/>
  <c r="J38" i="9"/>
  <c r="K38" i="9"/>
  <c r="L38" i="9"/>
  <c r="M38" i="9"/>
  <c r="N38" i="9"/>
  <c r="O38" i="9"/>
  <c r="P38" i="9"/>
  <c r="Q38" i="9"/>
  <c r="R38" i="9"/>
  <c r="S38" i="9"/>
  <c r="T38" i="9"/>
  <c r="BB39" i="3"/>
  <c r="BC39" i="3"/>
  <c r="BD39" i="3"/>
  <c r="BE39" i="3"/>
  <c r="BF39" i="3"/>
  <c r="BA39" i="3"/>
  <c r="U38" i="9"/>
  <c r="A39" i="9"/>
  <c r="C39" i="9"/>
  <c r="D39" i="9"/>
  <c r="E39" i="9"/>
  <c r="F39" i="9"/>
  <c r="G39" i="9"/>
  <c r="H39" i="9"/>
  <c r="BG40" i="3"/>
  <c r="BH40" i="3"/>
  <c r="BI40" i="3"/>
  <c r="BJ40" i="3"/>
  <c r="BK40" i="3"/>
  <c r="AJ40" i="3"/>
  <c r="I39" i="9"/>
  <c r="J39" i="9"/>
  <c r="K39" i="9"/>
  <c r="L39" i="9"/>
  <c r="M39" i="9"/>
  <c r="N39" i="9"/>
  <c r="O39" i="9"/>
  <c r="P39" i="9"/>
  <c r="Q39" i="9"/>
  <c r="R39" i="9"/>
  <c r="S39" i="9"/>
  <c r="T39" i="9"/>
  <c r="BB40" i="3"/>
  <c r="BC40" i="3"/>
  <c r="BD40" i="3"/>
  <c r="BE40" i="3"/>
  <c r="BF40" i="3"/>
  <c r="BA40" i="3"/>
  <c r="U39" i="9"/>
  <c r="A40" i="9"/>
  <c r="C40" i="9"/>
  <c r="D40" i="9"/>
  <c r="E40" i="9"/>
  <c r="F40" i="9"/>
  <c r="G40" i="9"/>
  <c r="H40" i="9"/>
  <c r="BG41" i="3"/>
  <c r="BH41" i="3"/>
  <c r="BI41" i="3"/>
  <c r="BJ41" i="3"/>
  <c r="BK41" i="3"/>
  <c r="AJ41" i="3"/>
  <c r="I40" i="9"/>
  <c r="J40" i="9"/>
  <c r="K40" i="9"/>
  <c r="L40" i="9"/>
  <c r="M40" i="9"/>
  <c r="N40" i="9"/>
  <c r="O40" i="9"/>
  <c r="P40" i="9"/>
  <c r="Q40" i="9"/>
  <c r="R40" i="9"/>
  <c r="S40" i="9"/>
  <c r="T40" i="9"/>
  <c r="BB41" i="3"/>
  <c r="BC41" i="3"/>
  <c r="BD41" i="3"/>
  <c r="BE41" i="3"/>
  <c r="BF41" i="3"/>
  <c r="BA41" i="3"/>
  <c r="U40" i="9"/>
  <c r="C41" i="9"/>
  <c r="D41" i="9"/>
  <c r="E41" i="9"/>
  <c r="F41" i="9"/>
  <c r="G41" i="9"/>
  <c r="H41" i="9"/>
  <c r="BG42" i="3"/>
  <c r="BH42" i="3"/>
  <c r="BI42" i="3"/>
  <c r="BJ42" i="3"/>
  <c r="BK42" i="3"/>
  <c r="AJ42" i="3"/>
  <c r="I41" i="9"/>
  <c r="J41" i="9"/>
  <c r="K41" i="9"/>
  <c r="L41" i="9"/>
  <c r="M41" i="9"/>
  <c r="N41" i="9"/>
  <c r="O41" i="9"/>
  <c r="P41" i="9"/>
  <c r="Q41" i="9"/>
  <c r="R41" i="9"/>
  <c r="S41" i="9"/>
  <c r="T41" i="9"/>
  <c r="BB42" i="3"/>
  <c r="BC42" i="3"/>
  <c r="BD42" i="3"/>
  <c r="BE42" i="3"/>
  <c r="BF42" i="3"/>
  <c r="BA42" i="3"/>
  <c r="U41" i="9"/>
  <c r="C42" i="9"/>
  <c r="D42" i="9"/>
  <c r="E42" i="9"/>
  <c r="F42" i="9"/>
  <c r="G42" i="9"/>
  <c r="H42" i="9"/>
  <c r="BG43" i="3"/>
  <c r="BH43" i="3"/>
  <c r="BI43" i="3"/>
  <c r="BJ43" i="3"/>
  <c r="BK43" i="3"/>
  <c r="AJ43" i="3"/>
  <c r="I42" i="9"/>
  <c r="J42" i="9"/>
  <c r="K42" i="9"/>
  <c r="L42" i="9"/>
  <c r="M42" i="9"/>
  <c r="N42" i="9"/>
  <c r="O42" i="9"/>
  <c r="P42" i="9"/>
  <c r="Q42" i="9"/>
  <c r="R42" i="9"/>
  <c r="S42" i="9"/>
  <c r="T42" i="9"/>
  <c r="BB43" i="3"/>
  <c r="BC43" i="3"/>
  <c r="BD43" i="3"/>
  <c r="BE43" i="3"/>
  <c r="BF43" i="3"/>
  <c r="BA43" i="3"/>
  <c r="U42" i="9"/>
  <c r="C43" i="9"/>
  <c r="D43" i="9"/>
  <c r="E43" i="9"/>
  <c r="F43" i="9"/>
  <c r="G43" i="9"/>
  <c r="H43" i="9"/>
  <c r="BG44" i="3"/>
  <c r="BH44" i="3"/>
  <c r="BI44" i="3"/>
  <c r="BJ44" i="3"/>
  <c r="BK44" i="3"/>
  <c r="AJ44" i="3"/>
  <c r="I43" i="9"/>
  <c r="J43" i="9"/>
  <c r="K43" i="9"/>
  <c r="L43" i="9"/>
  <c r="M43" i="9"/>
  <c r="N43" i="9"/>
  <c r="O43" i="9"/>
  <c r="P43" i="9"/>
  <c r="Q43" i="9"/>
  <c r="R43" i="9"/>
  <c r="S43" i="9"/>
  <c r="T43" i="9"/>
  <c r="BB44" i="3"/>
  <c r="BC44" i="3"/>
  <c r="BD44" i="3"/>
  <c r="BE44" i="3"/>
  <c r="BF44" i="3"/>
  <c r="BA44" i="3"/>
  <c r="U43" i="9"/>
  <c r="C44" i="9"/>
  <c r="D44" i="9"/>
  <c r="E44" i="9"/>
  <c r="F44" i="9"/>
  <c r="G44" i="9"/>
  <c r="H44" i="9"/>
  <c r="BG45" i="3"/>
  <c r="BH45" i="3"/>
  <c r="BI45" i="3"/>
  <c r="BJ45" i="3"/>
  <c r="BK45" i="3"/>
  <c r="AJ45" i="3"/>
  <c r="I44" i="9"/>
  <c r="J44" i="9"/>
  <c r="K44" i="9"/>
  <c r="L44" i="9"/>
  <c r="M44" i="9"/>
  <c r="N44" i="9"/>
  <c r="O44" i="9"/>
  <c r="P44" i="9"/>
  <c r="Q44" i="9"/>
  <c r="R44" i="9"/>
  <c r="S44" i="9"/>
  <c r="T44" i="9"/>
  <c r="BB45" i="3"/>
  <c r="BC45" i="3"/>
  <c r="BD45" i="3"/>
  <c r="BE45" i="3"/>
  <c r="BF45" i="3"/>
  <c r="BA45" i="3"/>
  <c r="U44" i="9"/>
  <c r="C45" i="9"/>
  <c r="D45" i="9"/>
  <c r="E45" i="9"/>
  <c r="F45" i="9"/>
  <c r="G45" i="9"/>
  <c r="H45" i="9"/>
  <c r="BG46" i="3"/>
  <c r="BH46" i="3"/>
  <c r="BI46" i="3"/>
  <c r="BJ46" i="3"/>
  <c r="BK46" i="3"/>
  <c r="AJ46" i="3"/>
  <c r="I45" i="9"/>
  <c r="J45" i="9"/>
  <c r="K45" i="9"/>
  <c r="L45" i="9"/>
  <c r="M45" i="9"/>
  <c r="N45" i="9"/>
  <c r="O45" i="9"/>
  <c r="P45" i="9"/>
  <c r="Q45" i="9"/>
  <c r="R45" i="9"/>
  <c r="S45" i="9"/>
  <c r="T45" i="9"/>
  <c r="BB46" i="3"/>
  <c r="BC46" i="3"/>
  <c r="BD46" i="3"/>
  <c r="BE46" i="3"/>
  <c r="BF46" i="3"/>
  <c r="BA46" i="3"/>
  <c r="U45" i="9"/>
  <c r="A17" i="7"/>
  <c r="B17" i="7"/>
  <c r="C17" i="7"/>
  <c r="D17" i="7"/>
  <c r="E17" i="7"/>
  <c r="F17" i="7"/>
  <c r="G17" i="7"/>
  <c r="H17" i="7"/>
  <c r="I17" i="7"/>
  <c r="P20" i="1"/>
  <c r="J17" i="7"/>
  <c r="K17" i="7"/>
  <c r="L17" i="7"/>
  <c r="M17" i="7"/>
  <c r="AQ20" i="1"/>
  <c r="AR20" i="1"/>
  <c r="AS20" i="1"/>
  <c r="AT20" i="1"/>
  <c r="AU20" i="1"/>
  <c r="T20" i="1"/>
  <c r="N17" i="7"/>
  <c r="AV20" i="1"/>
  <c r="AW20" i="1"/>
  <c r="AX20" i="1"/>
  <c r="AY20" i="1"/>
  <c r="AZ20" i="1"/>
  <c r="U20" i="1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5" i="7"/>
  <c r="B5" i="7"/>
  <c r="C5" i="7"/>
  <c r="D5" i="7"/>
  <c r="E5" i="7"/>
  <c r="F5" i="7"/>
  <c r="G5" i="7"/>
  <c r="H5" i="7"/>
  <c r="I5" i="7"/>
  <c r="P8" i="1"/>
  <c r="J5" i="7"/>
  <c r="K5" i="7"/>
  <c r="L5" i="7"/>
  <c r="M5" i="7"/>
  <c r="AQ8" i="1"/>
  <c r="AR8" i="1"/>
  <c r="AS8" i="1"/>
  <c r="AT8" i="1"/>
  <c r="AU8" i="1"/>
  <c r="T8" i="1"/>
  <c r="N5" i="7"/>
  <c r="AV8" i="1"/>
  <c r="AW8" i="1"/>
  <c r="AX8" i="1"/>
  <c r="AY8" i="1"/>
  <c r="AZ8" i="1"/>
  <c r="U8" i="1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6" i="7"/>
  <c r="B6" i="7"/>
  <c r="C6" i="7"/>
  <c r="D6" i="7"/>
  <c r="E6" i="7"/>
  <c r="F6" i="7"/>
  <c r="G6" i="7"/>
  <c r="H6" i="7"/>
  <c r="I6" i="7"/>
  <c r="P9" i="1"/>
  <c r="J6" i="7"/>
  <c r="K6" i="7"/>
  <c r="L6" i="7"/>
  <c r="M6" i="7"/>
  <c r="AQ9" i="1"/>
  <c r="AR9" i="1"/>
  <c r="AS9" i="1"/>
  <c r="AT9" i="1"/>
  <c r="AU9" i="1"/>
  <c r="T9" i="1"/>
  <c r="N6" i="7"/>
  <c r="AV9" i="1"/>
  <c r="AW9" i="1"/>
  <c r="AX9" i="1"/>
  <c r="AY9" i="1"/>
  <c r="AZ9" i="1"/>
  <c r="U9" i="1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7" i="7"/>
  <c r="B7" i="7"/>
  <c r="C7" i="7"/>
  <c r="D7" i="7"/>
  <c r="E7" i="7"/>
  <c r="F7" i="7"/>
  <c r="G7" i="7"/>
  <c r="H7" i="7"/>
  <c r="I7" i="7"/>
  <c r="P10" i="1"/>
  <c r="J7" i="7"/>
  <c r="K7" i="7"/>
  <c r="L7" i="7"/>
  <c r="M7" i="7"/>
  <c r="AQ10" i="1"/>
  <c r="AR10" i="1"/>
  <c r="AS10" i="1"/>
  <c r="AT10" i="1"/>
  <c r="AU10" i="1"/>
  <c r="T10" i="1"/>
  <c r="N7" i="7"/>
  <c r="AV10" i="1"/>
  <c r="AW10" i="1"/>
  <c r="AX10" i="1"/>
  <c r="AY10" i="1"/>
  <c r="AZ10" i="1"/>
  <c r="U10" i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8" i="7"/>
  <c r="B8" i="7"/>
  <c r="C8" i="7"/>
  <c r="D8" i="7"/>
  <c r="E8" i="7"/>
  <c r="F8" i="7"/>
  <c r="G8" i="7"/>
  <c r="H8" i="7"/>
  <c r="I8" i="7"/>
  <c r="P11" i="1"/>
  <c r="J8" i="7"/>
  <c r="K8" i="7"/>
  <c r="L8" i="7"/>
  <c r="M8" i="7"/>
  <c r="AQ11" i="1"/>
  <c r="AR11" i="1"/>
  <c r="AS11" i="1"/>
  <c r="AT11" i="1"/>
  <c r="AU11" i="1"/>
  <c r="T11" i="1"/>
  <c r="N8" i="7"/>
  <c r="AV11" i="1"/>
  <c r="AW11" i="1"/>
  <c r="AX11" i="1"/>
  <c r="AY11" i="1"/>
  <c r="AZ11" i="1"/>
  <c r="U11" i="1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9" i="7"/>
  <c r="B9" i="7"/>
  <c r="C9" i="7"/>
  <c r="D9" i="7"/>
  <c r="E9" i="7"/>
  <c r="F9" i="7"/>
  <c r="G9" i="7"/>
  <c r="H9" i="7"/>
  <c r="I9" i="7"/>
  <c r="P12" i="1"/>
  <c r="J9" i="7"/>
  <c r="K9" i="7"/>
  <c r="L9" i="7"/>
  <c r="M9" i="7"/>
  <c r="AQ12" i="1"/>
  <c r="AR12" i="1"/>
  <c r="AS12" i="1"/>
  <c r="AT12" i="1"/>
  <c r="AU12" i="1"/>
  <c r="T12" i="1"/>
  <c r="N9" i="7"/>
  <c r="AV12" i="1"/>
  <c r="AW12" i="1"/>
  <c r="AX12" i="1"/>
  <c r="AY12" i="1"/>
  <c r="AZ12" i="1"/>
  <c r="U12" i="1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10" i="7"/>
  <c r="B10" i="7"/>
  <c r="C10" i="7"/>
  <c r="D10" i="7"/>
  <c r="E10" i="7"/>
  <c r="F10" i="7"/>
  <c r="G10" i="7"/>
  <c r="H10" i="7"/>
  <c r="I10" i="7"/>
  <c r="AQ8" i="16"/>
  <c r="S8" i="16"/>
  <c r="P13" i="1"/>
  <c r="J10" i="7"/>
  <c r="Q13" i="1"/>
  <c r="K10" i="7"/>
  <c r="L10" i="7"/>
  <c r="M10" i="7"/>
  <c r="L11" i="3"/>
  <c r="AQ13" i="1"/>
  <c r="AR13" i="1"/>
  <c r="AS13" i="1"/>
  <c r="AT13" i="1"/>
  <c r="AU13" i="1"/>
  <c r="T13" i="1"/>
  <c r="N10" i="7"/>
  <c r="AV13" i="1"/>
  <c r="AW13" i="1"/>
  <c r="AX13" i="1"/>
  <c r="AY13" i="1"/>
  <c r="AZ13" i="1"/>
  <c r="U13" i="1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11" i="7"/>
  <c r="B11" i="7"/>
  <c r="C11" i="7"/>
  <c r="D11" i="7"/>
  <c r="E11" i="7"/>
  <c r="F11" i="7"/>
  <c r="G11" i="7"/>
  <c r="H11" i="7"/>
  <c r="I11" i="7"/>
  <c r="P14" i="1"/>
  <c r="J11" i="7"/>
  <c r="K11" i="7"/>
  <c r="L11" i="7"/>
  <c r="M11" i="7"/>
  <c r="AQ14" i="1"/>
  <c r="AR14" i="1"/>
  <c r="AS14" i="1"/>
  <c r="AT14" i="1"/>
  <c r="AU14" i="1"/>
  <c r="T14" i="1"/>
  <c r="N11" i="7"/>
  <c r="AV14" i="1"/>
  <c r="AW14" i="1"/>
  <c r="AX14" i="1"/>
  <c r="AY14" i="1"/>
  <c r="AZ14" i="1"/>
  <c r="U14" i="1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12" i="7"/>
  <c r="B12" i="7"/>
  <c r="C12" i="7"/>
  <c r="D12" i="7"/>
  <c r="E12" i="7"/>
  <c r="F12" i="7"/>
  <c r="G12" i="7"/>
  <c r="H12" i="7"/>
  <c r="I12" i="7"/>
  <c r="P15" i="1"/>
  <c r="J12" i="7"/>
  <c r="K12" i="7"/>
  <c r="L12" i="7"/>
  <c r="M12" i="7"/>
  <c r="AQ15" i="1"/>
  <c r="AR15" i="1"/>
  <c r="AS15" i="1"/>
  <c r="AT15" i="1"/>
  <c r="AU15" i="1"/>
  <c r="T15" i="1"/>
  <c r="N12" i="7"/>
  <c r="AV15" i="1"/>
  <c r="AW15" i="1"/>
  <c r="AX15" i="1"/>
  <c r="AY15" i="1"/>
  <c r="AZ15" i="1"/>
  <c r="U15" i="1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13" i="7"/>
  <c r="B13" i="7"/>
  <c r="C13" i="7"/>
  <c r="D13" i="7"/>
  <c r="E13" i="7"/>
  <c r="F13" i="7"/>
  <c r="G13" i="7"/>
  <c r="H13" i="7"/>
  <c r="I13" i="7"/>
  <c r="P16" i="1"/>
  <c r="J13" i="7"/>
  <c r="K13" i="7"/>
  <c r="L13" i="7"/>
  <c r="M13" i="7"/>
  <c r="AQ16" i="1"/>
  <c r="AR16" i="1"/>
  <c r="AS16" i="1"/>
  <c r="AT16" i="1"/>
  <c r="AU16" i="1"/>
  <c r="T16" i="1"/>
  <c r="N13" i="7"/>
  <c r="AV16" i="1"/>
  <c r="AW16" i="1"/>
  <c r="AX16" i="1"/>
  <c r="AY16" i="1"/>
  <c r="AZ16" i="1"/>
  <c r="U16" i="1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14" i="7"/>
  <c r="B14" i="7"/>
  <c r="C14" i="7"/>
  <c r="D14" i="7"/>
  <c r="E14" i="7"/>
  <c r="F14" i="7"/>
  <c r="G14" i="7"/>
  <c r="H14" i="7"/>
  <c r="I14" i="7"/>
  <c r="P17" i="1"/>
  <c r="J14" i="7"/>
  <c r="K14" i="7"/>
  <c r="L14" i="7"/>
  <c r="M14" i="7"/>
  <c r="AQ17" i="1"/>
  <c r="AR17" i="1"/>
  <c r="AS17" i="1"/>
  <c r="AT17" i="1"/>
  <c r="AU17" i="1"/>
  <c r="T17" i="1"/>
  <c r="N14" i="7"/>
  <c r="AV17" i="1"/>
  <c r="AW17" i="1"/>
  <c r="AX17" i="1"/>
  <c r="AY17" i="1"/>
  <c r="AZ17" i="1"/>
  <c r="U17" i="1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15" i="7"/>
  <c r="B15" i="7"/>
  <c r="C15" i="7"/>
  <c r="D15" i="7"/>
  <c r="E15" i="7"/>
  <c r="F15" i="7"/>
  <c r="G15" i="7"/>
  <c r="H15" i="7"/>
  <c r="I15" i="7"/>
  <c r="P18" i="1"/>
  <c r="J15" i="7"/>
  <c r="K15" i="7"/>
  <c r="L15" i="7"/>
  <c r="M15" i="7"/>
  <c r="AQ18" i="1"/>
  <c r="AR18" i="1"/>
  <c r="AS18" i="1"/>
  <c r="AT18" i="1"/>
  <c r="AU18" i="1"/>
  <c r="T18" i="1"/>
  <c r="N15" i="7"/>
  <c r="AV18" i="1"/>
  <c r="AW18" i="1"/>
  <c r="AX18" i="1"/>
  <c r="AY18" i="1"/>
  <c r="AZ18" i="1"/>
  <c r="U18" i="1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16" i="7"/>
  <c r="B16" i="7"/>
  <c r="C16" i="7"/>
  <c r="D16" i="7"/>
  <c r="E16" i="7"/>
  <c r="F16" i="7"/>
  <c r="G16" i="7"/>
  <c r="H16" i="7"/>
  <c r="I16" i="7"/>
  <c r="P19" i="1"/>
  <c r="J16" i="7"/>
  <c r="K16" i="7"/>
  <c r="L16" i="7"/>
  <c r="M16" i="7"/>
  <c r="AQ19" i="1"/>
  <c r="AR19" i="1"/>
  <c r="AS19" i="1"/>
  <c r="AT19" i="1"/>
  <c r="AU19" i="1"/>
  <c r="T19" i="1"/>
  <c r="N16" i="7"/>
  <c r="AV19" i="1"/>
  <c r="AW19" i="1"/>
  <c r="AX19" i="1"/>
  <c r="AY19" i="1"/>
  <c r="AZ19" i="1"/>
  <c r="U19" i="1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O12" i="16"/>
  <c r="AQ12" i="16"/>
  <c r="S12" i="16"/>
  <c r="AJ20" i="1"/>
  <c r="Q20" i="1"/>
  <c r="D20" i="1"/>
  <c r="A20" i="1"/>
  <c r="AJ19" i="1"/>
  <c r="Q19" i="1"/>
  <c r="I19" i="1"/>
  <c r="D19" i="1"/>
  <c r="A19" i="1"/>
  <c r="AJ18" i="1"/>
  <c r="Q18" i="1"/>
  <c r="I18" i="1"/>
  <c r="D18" i="1"/>
  <c r="A18" i="1"/>
  <c r="Q9" i="1"/>
  <c r="AJ17" i="1"/>
  <c r="Q17" i="1"/>
  <c r="AQ10" i="16"/>
  <c r="S10" i="16"/>
  <c r="D17" i="1"/>
  <c r="A17" i="1"/>
  <c r="AJ16" i="1"/>
  <c r="Q16" i="1"/>
  <c r="I16" i="1"/>
  <c r="D16" i="1"/>
  <c r="A16" i="1"/>
  <c r="AV12" i="16"/>
  <c r="AU12" i="16"/>
  <c r="AT12" i="16"/>
  <c r="AS12" i="16"/>
  <c r="AR12" i="16"/>
  <c r="AP12" i="16"/>
  <c r="AN12" i="16"/>
  <c r="AM12" i="16"/>
  <c r="AL12" i="16"/>
  <c r="AK12" i="16"/>
  <c r="T12" i="16"/>
  <c r="R12" i="16"/>
  <c r="Q12" i="16"/>
  <c r="D7" i="1"/>
  <c r="A7" i="1"/>
  <c r="D8" i="1"/>
  <c r="A8" i="1"/>
  <c r="D9" i="1"/>
  <c r="A9" i="1"/>
  <c r="D10" i="1"/>
  <c r="A10" i="1"/>
  <c r="D11" i="1"/>
  <c r="A11" i="1"/>
  <c r="D12" i="1"/>
  <c r="A12" i="1"/>
  <c r="D13" i="1"/>
  <c r="A13" i="1"/>
  <c r="D14" i="1"/>
  <c r="A14" i="1"/>
  <c r="D15" i="1"/>
  <c r="A15" i="1"/>
  <c r="I12" i="16"/>
  <c r="P12" i="16"/>
  <c r="H12" i="16"/>
  <c r="O12" i="16"/>
  <c r="G12" i="16"/>
  <c r="N12" i="16"/>
  <c r="J12" i="16"/>
  <c r="K12" i="16"/>
  <c r="L12" i="16"/>
  <c r="M12" i="16"/>
  <c r="A12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T11" i="16"/>
  <c r="S11" i="16"/>
  <c r="R11" i="16"/>
  <c r="Q11" i="16"/>
  <c r="I11" i="16"/>
  <c r="P11" i="16"/>
  <c r="H11" i="16"/>
  <c r="O11" i="16"/>
  <c r="G11" i="16"/>
  <c r="N11" i="16"/>
  <c r="J11" i="16"/>
  <c r="K11" i="16"/>
  <c r="L11" i="16"/>
  <c r="M11" i="16"/>
  <c r="A11" i="16"/>
  <c r="AV10" i="16"/>
  <c r="AU10" i="16"/>
  <c r="AT10" i="16"/>
  <c r="AS10" i="16"/>
  <c r="AR10" i="16"/>
  <c r="AP10" i="16"/>
  <c r="AO10" i="16"/>
  <c r="AN10" i="16"/>
  <c r="AM10" i="16"/>
  <c r="AL10" i="16"/>
  <c r="AK10" i="16"/>
  <c r="T10" i="16"/>
  <c r="R10" i="16"/>
  <c r="Q10" i="16"/>
  <c r="I10" i="16"/>
  <c r="P10" i="16"/>
  <c r="H10" i="16"/>
  <c r="O10" i="16"/>
  <c r="G10" i="16"/>
  <c r="N10" i="16"/>
  <c r="J10" i="16"/>
  <c r="K10" i="16"/>
  <c r="L10" i="16"/>
  <c r="M10" i="16"/>
  <c r="A10" i="16"/>
  <c r="BN46" i="3"/>
  <c r="K46" i="3"/>
  <c r="T46" i="3"/>
  <c r="AJ15" i="1"/>
  <c r="Q15" i="1"/>
  <c r="AO9" i="16"/>
  <c r="AP9" i="16"/>
  <c r="AQ9" i="16"/>
  <c r="S9" i="16"/>
  <c r="Q9" i="16"/>
  <c r="AJ14" i="1"/>
  <c r="Q14" i="1"/>
  <c r="AK9" i="16"/>
  <c r="AM9" i="16"/>
  <c r="R9" i="16"/>
  <c r="I14" i="1"/>
  <c r="AV9" i="16"/>
  <c r="AU9" i="16"/>
  <c r="AT9" i="16"/>
  <c r="AS9" i="16"/>
  <c r="AR9" i="16"/>
  <c r="AN9" i="16"/>
  <c r="AL9" i="16"/>
  <c r="T9" i="16"/>
  <c r="I9" i="16"/>
  <c r="P9" i="16"/>
  <c r="H9" i="16"/>
  <c r="O9" i="16"/>
  <c r="G9" i="16"/>
  <c r="N9" i="16"/>
  <c r="J9" i="16"/>
  <c r="K9" i="16"/>
  <c r="L9" i="16"/>
  <c r="M9" i="16"/>
  <c r="A9" i="16"/>
  <c r="AJ12" i="1"/>
  <c r="Q12" i="1"/>
  <c r="Q6" i="16"/>
  <c r="Q7" i="16"/>
  <c r="Q8" i="16"/>
  <c r="AK8" i="16"/>
  <c r="AM8" i="16"/>
  <c r="R8" i="16"/>
  <c r="I12" i="1"/>
  <c r="A4" i="16"/>
  <c r="A5" i="16"/>
  <c r="A6" i="16"/>
  <c r="A7" i="16"/>
  <c r="A8" i="16"/>
  <c r="K10" i="3"/>
  <c r="K11" i="3"/>
  <c r="K12" i="3"/>
  <c r="K13" i="3"/>
  <c r="K14" i="3"/>
  <c r="K15" i="3"/>
  <c r="K16" i="3"/>
  <c r="K17" i="3"/>
  <c r="K18" i="3"/>
  <c r="K19" i="3"/>
  <c r="K5" i="3"/>
  <c r="K6" i="3"/>
  <c r="K7" i="3"/>
  <c r="K8" i="3"/>
  <c r="L5" i="3"/>
  <c r="L7" i="3"/>
  <c r="L8" i="3"/>
  <c r="K9" i="3"/>
  <c r="L9" i="3"/>
  <c r="L10" i="3"/>
  <c r="L12" i="3"/>
  <c r="L13" i="3"/>
  <c r="L14" i="3"/>
  <c r="L15" i="3"/>
  <c r="L16" i="3"/>
  <c r="L17" i="3"/>
  <c r="L18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7" i="1"/>
  <c r="AT7" i="1"/>
  <c r="AS7" i="1"/>
  <c r="AR7" i="1"/>
  <c r="AQ7" i="1"/>
  <c r="AP8" i="16"/>
  <c r="AO8" i="16"/>
  <c r="AJ13" i="1"/>
  <c r="Q8" i="1"/>
  <c r="Q10" i="1"/>
  <c r="Q11" i="1"/>
  <c r="Q7" i="1"/>
  <c r="AV8" i="16"/>
  <c r="AU8" i="16"/>
  <c r="AT8" i="16"/>
  <c r="AS8" i="16"/>
  <c r="AR8" i="16"/>
  <c r="AN8" i="16"/>
  <c r="AL8" i="16"/>
  <c r="T8" i="16"/>
  <c r="I8" i="16"/>
  <c r="P8" i="16"/>
  <c r="H8" i="16"/>
  <c r="O8" i="16"/>
  <c r="G8" i="16"/>
  <c r="N8" i="16"/>
  <c r="J8" i="16"/>
  <c r="K8" i="16"/>
  <c r="L8" i="16"/>
  <c r="M8" i="16"/>
  <c r="P4" i="7"/>
  <c r="Q4" i="7"/>
  <c r="R4" i="7"/>
  <c r="AB4" i="7"/>
  <c r="AQ5" i="16"/>
  <c r="AP5" i="16"/>
  <c r="S5" i="16"/>
  <c r="P7" i="1"/>
  <c r="Q5" i="16"/>
  <c r="Q4" i="16"/>
  <c r="AS5" i="16"/>
  <c r="AT5" i="16"/>
  <c r="AU5" i="16"/>
  <c r="AV5" i="16"/>
  <c r="T5" i="16"/>
  <c r="AS6" i="16"/>
  <c r="AT6" i="16"/>
  <c r="AU6" i="16"/>
  <c r="AV6" i="16"/>
  <c r="T6" i="16"/>
  <c r="AS7" i="16"/>
  <c r="AT7" i="16"/>
  <c r="AU7" i="16"/>
  <c r="AV7" i="16"/>
  <c r="T7" i="16"/>
  <c r="AS4" i="16"/>
  <c r="AT4" i="16"/>
  <c r="AU4" i="16"/>
  <c r="AV4" i="16"/>
  <c r="T4" i="16"/>
  <c r="AO5" i="16"/>
  <c r="AR5" i="16"/>
  <c r="AO6" i="16"/>
  <c r="AP6" i="16"/>
  <c r="AQ6" i="16"/>
  <c r="AR6" i="16"/>
  <c r="S6" i="16"/>
  <c r="AO7" i="16"/>
  <c r="AP7" i="16"/>
  <c r="AQ7" i="16"/>
  <c r="AR7" i="16"/>
  <c r="S7" i="16"/>
  <c r="AO4" i="16"/>
  <c r="AP4" i="16"/>
  <c r="AQ4" i="16"/>
  <c r="AR4" i="16"/>
  <c r="S4" i="16"/>
  <c r="AK5" i="16"/>
  <c r="AL5" i="16"/>
  <c r="AM5" i="16"/>
  <c r="AN5" i="16"/>
  <c r="R5" i="16"/>
  <c r="AK6" i="16"/>
  <c r="AL6" i="16"/>
  <c r="AM6" i="16"/>
  <c r="AN6" i="16"/>
  <c r="R6" i="16"/>
  <c r="AK7" i="16"/>
  <c r="AL7" i="16"/>
  <c r="AM7" i="16"/>
  <c r="AN7" i="16"/>
  <c r="R7" i="16"/>
  <c r="AK4" i="16"/>
  <c r="AL4" i="16"/>
  <c r="AM4" i="16"/>
  <c r="AN4" i="16"/>
  <c r="R4" i="16"/>
  <c r="G5" i="16"/>
  <c r="N5" i="16"/>
  <c r="H5" i="16"/>
  <c r="O5" i="16"/>
  <c r="I5" i="16"/>
  <c r="P5" i="16"/>
  <c r="G6" i="16"/>
  <c r="N6" i="16"/>
  <c r="H6" i="16"/>
  <c r="O6" i="16"/>
  <c r="I6" i="16"/>
  <c r="P6" i="16"/>
  <c r="G7" i="16"/>
  <c r="N7" i="16"/>
  <c r="H7" i="16"/>
  <c r="O7" i="16"/>
  <c r="I7" i="16"/>
  <c r="P7" i="16"/>
  <c r="H4" i="16"/>
  <c r="O4" i="16"/>
  <c r="I4" i="16"/>
  <c r="P4" i="16"/>
  <c r="G4" i="16"/>
  <c r="N4" i="16"/>
  <c r="L7" i="2"/>
  <c r="F5" i="8"/>
  <c r="L6" i="2"/>
  <c r="F4" i="8"/>
  <c r="AJ8" i="1"/>
  <c r="AJ9" i="1"/>
  <c r="AJ10" i="1"/>
  <c r="AJ11" i="1"/>
  <c r="AA4" i="7"/>
  <c r="AJ7" i="1"/>
  <c r="AC4" i="7"/>
  <c r="I11" i="1"/>
  <c r="I9" i="1"/>
  <c r="I8" i="1"/>
  <c r="I10" i="1"/>
  <c r="Z4" i="7"/>
  <c r="Y4" i="7"/>
  <c r="X4" i="7"/>
  <c r="T44" i="3"/>
  <c r="T45" i="3"/>
  <c r="A5" i="9"/>
  <c r="T6" i="3"/>
  <c r="C5" i="9"/>
  <c r="D5" i="9"/>
  <c r="E5" i="9"/>
  <c r="F5" i="9"/>
  <c r="G5" i="9"/>
  <c r="H5" i="9"/>
  <c r="BG6" i="3"/>
  <c r="BH6" i="3"/>
  <c r="BI6" i="3"/>
  <c r="BJ6" i="3"/>
  <c r="BK6" i="3"/>
  <c r="AJ6" i="3"/>
  <c r="I5" i="9"/>
  <c r="J5" i="9"/>
  <c r="K5" i="9"/>
  <c r="L5" i="9"/>
  <c r="M5" i="9"/>
  <c r="N5" i="9"/>
  <c r="O5" i="9"/>
  <c r="P5" i="9"/>
  <c r="Q5" i="9"/>
  <c r="R5" i="9"/>
  <c r="S5" i="9"/>
  <c r="T5" i="9"/>
  <c r="BB6" i="3"/>
  <c r="BC6" i="3"/>
  <c r="BD6" i="3"/>
  <c r="BE6" i="3"/>
  <c r="BF6" i="3"/>
  <c r="BA6" i="3"/>
  <c r="U5" i="9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BN44" i="3"/>
  <c r="BN45" i="3"/>
  <c r="F6" i="2"/>
  <c r="F7" i="2"/>
  <c r="K4" i="16"/>
  <c r="L4" i="16"/>
  <c r="K5" i="16"/>
  <c r="L5" i="16"/>
  <c r="K6" i="16"/>
  <c r="L6" i="16"/>
  <c r="K7" i="16"/>
  <c r="L7" i="16"/>
  <c r="J5" i="16"/>
  <c r="J6" i="16"/>
  <c r="J7" i="16"/>
  <c r="J4" i="16"/>
  <c r="BN9" i="3"/>
  <c r="BN8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4" i="3"/>
  <c r="BN15" i="3"/>
  <c r="BN16" i="3"/>
  <c r="BN17" i="3"/>
  <c r="BN18" i="3"/>
  <c r="BN19" i="3"/>
  <c r="I7" i="1"/>
  <c r="C7" i="2"/>
  <c r="B7" i="2"/>
  <c r="A7" i="2"/>
  <c r="A6" i="2"/>
  <c r="E7" i="2"/>
  <c r="BB5" i="3"/>
  <c r="BC5" i="3"/>
  <c r="BD5" i="3"/>
  <c r="BE5" i="3"/>
  <c r="BF5" i="3"/>
  <c r="BA5" i="3"/>
  <c r="U4" i="9"/>
  <c r="T4" i="9"/>
  <c r="S4" i="9"/>
  <c r="R4" i="9"/>
  <c r="Q4" i="9"/>
  <c r="P4" i="9"/>
  <c r="O4" i="9"/>
  <c r="N4" i="9"/>
  <c r="M4" i="9"/>
  <c r="L4" i="9"/>
  <c r="K4" i="9"/>
  <c r="J4" i="9"/>
  <c r="BG5" i="3"/>
  <c r="BH5" i="3"/>
  <c r="BI5" i="3"/>
  <c r="BJ5" i="3"/>
  <c r="BK5" i="3"/>
  <c r="AJ5" i="3"/>
  <c r="I4" i="9"/>
  <c r="H4" i="9"/>
  <c r="G4" i="9"/>
  <c r="F4" i="9"/>
  <c r="E4" i="9"/>
  <c r="D4" i="9"/>
  <c r="T5" i="3"/>
  <c r="C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BN11" i="3"/>
  <c r="BN12" i="3"/>
  <c r="BN13" i="3"/>
  <c r="BN10" i="3"/>
  <c r="BN7" i="3"/>
  <c r="BN6" i="3"/>
  <c r="BN5" i="3"/>
  <c r="V6" i="2"/>
  <c r="U6" i="2"/>
  <c r="T6" i="2"/>
  <c r="S6" i="2"/>
  <c r="R6" i="2"/>
  <c r="K6" i="2"/>
  <c r="U7" i="1"/>
  <c r="T7" i="1"/>
  <c r="M5" i="16"/>
  <c r="M6" i="16"/>
  <c r="M7" i="16"/>
  <c r="M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
单体
穿透
发散
十字
贯穿
横扫
范围
随机
全体
全体追踪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U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Z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<sst xmlns="http://schemas.openxmlformats.org/spreadsheetml/2006/main" count="1212" uniqueCount="501">
  <si>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</si>
  <si>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</si>
  <si>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</si>
  <si>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</si>
  <si>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</si>
  <si>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</si>
  <si>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</si>
  <si>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</si>
  <si>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</si>
  <si>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</si>
  <si>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</si>
  <si>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</si>
  <si>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</si>
  <si>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</si>
  <si>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</si>
  <si>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</si>
  <si>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</si>
  <si>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</si>
  <si>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</si>
  <si>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</si>
  <si>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</si>
  <si>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</si>
  <si>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</si>
  <si>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</si>
  <si>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</si>
  <si>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</si>
  <si>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</si>
  <si>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</si>
  <si>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</si>
  <si>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</si>
  <si>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</si>
  <si>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</si>
  <si>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</si>
  <si>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</si>
  <si>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</si>
  <si>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</si>
  <si>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</si>
  <si>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</si>
  <si>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</si>
  <si>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</si>
  <si>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</si>
  <si>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</si>
  <si>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</si>
  <si>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</si>
  <si>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</si>
  <si>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</si>
  <si>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</si>
  <si>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</si>
  <si>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</si>
  <si>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</si>
  <si>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</si>
  <si>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</si>
  <si>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</si>
  <si>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</si>
  <si>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</si>
  <si>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</si>
  <si>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</si>
  <si>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</si>
  <si>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</si>
  <si>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</si>
  <si>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</si>
  <si>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</si>
  <si>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</si>
  <si>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</si>
  <si>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</si>
  <si>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</si>
  <si>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</si>
  <si>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</si>
  <si>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</si>
  <si>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</si>
  <si>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</si>
  <si>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</si>
  <si>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</si>
  <si>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</si>
  <si>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</si>
  <si>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</si>
  <si>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</si>
  <si>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</si>
  <si>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</si>
  <si>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</si>
  <si>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</si>
  <si>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</si>
  <si>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</si>
  <si>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</si>
  <si>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</si>
  <si>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</si>
  <si>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</si>
  <si>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</si>
  <si>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</si>
  <si>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</si>
  <si>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</si>
  <si>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</si>
  <si>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</si>
  <si>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</si>
  <si>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</si>
  <si>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</si>
  <si>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</si>
  <si>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</si>
  <si>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</si>
  <si>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</si>
  <si>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</si>
  <si>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</si>
  <si>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</si>
  <si>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</si>
  <si>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</si>
  <si>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</si>
  <si>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</si>
  <si>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</si>
  <si>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</si>
  <si>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</si>
  <si>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</si>
  <si>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</si>
  <si>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</si>
  <si>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</si>
  <si>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</si>
  <si>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</si>
  <si>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</si>
  <si>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</si>
  <si>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</si>
  <si>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</si>
  <si>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</si>
  <si>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</si>
  <si>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</si>
  <si>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</si>
  <si>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</si>
  <si>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</si>
  <si>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</si>
  <si>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</si>
  <si>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</si>
  <si>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</si>
  <si>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</si>
  <si>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</si>
  <si>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</si>
  <si>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</si>
  <si>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</si>
  <si>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</si>
  <si>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</si>
  <si>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</si>
  <si>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</si>
  <si>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</si>
  <si>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</si>
  <si>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</si>
  <si>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</si>
  <si>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</si>
  <si>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</si>
  <si>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</si>
  <si>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</si>
  <si>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</si>
  <si>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</si>
  <si>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</si>
  <si>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</si>
  <si>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</si>
  <si>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</si>
  <si>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</si>
  <si>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</si>
  <si>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</si>
  <si>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</si>
  <si>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</si>
  <si>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</si>
  <si>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</si>
  <si>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</si>
  <si>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</si>
  <si>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</si>
  <si>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</si>
  <si>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</si>
  <si>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</si>
  <si>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</si>
  <si>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</si>
  <si>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</si>
  <si>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</si>
  <si>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</si>
  <si>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</si>
  <si>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</si>
  <si>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</si>
  <si>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</si>
  <si>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</si>
  <si>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</si>
  <si>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</si>
  <si>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</si>
  <si>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</si>
  <si>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</si>
  <si>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</si>
  <si>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</si>
  <si>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</si>
  <si>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</si>
  <si>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</si>
  <si>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</si>
  <si>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</si>
  <si>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</si>
  <si>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</si>
  <si>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</si>
  <si>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</si>
  <si>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</si>
  <si>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</si>
  <si>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</si>
  <si>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</si>
  <si>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</si>
  <si>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</si>
  <si>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</si>
  <si>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</si>
  <si>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</si>
  <si>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</si>
  <si>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</si>
  <si>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</si>
  <si>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</si>
  <si>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</si>
  <si>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</si>
  <si>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</si>
  <si>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</si>
  <si>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</si>
  <si>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</si>
  <si>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</si>
  <si>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</si>
  <si>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</si>
  <si>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</si>
  <si>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</si>
  <si>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</si>
  <si>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</si>
  <si>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</si>
  <si>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</si>
  <si>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</si>
  <si>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</si>
  <si>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</si>
  <si>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</si>
  <si>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</si>
  <si>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</si>
  <si>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</si>
  <si>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</si>
  <si>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</si>
  <si>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</si>
  <si>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</si>
  <si>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</si>
  <si>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</si>
  <si>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</si>
  <si>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</si>
  <si>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</si>
  <si>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</si>
  <si>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</si>
  <si>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</si>
  <si>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</si>
  <si>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</si>
  <si>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</si>
  <si>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</si>
  <si>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</si>
  <si>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</si>
  <si>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</si>
  <si>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</si>
  <si>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</si>
  <si>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</si>
  <si>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</si>
  <si>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</si>
  <si>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</si>
  <si>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</si>
  <si>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</si>
  <si>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</si>
  <si>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</si>
  <si>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</si>
  <si>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</si>
  <si>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</si>
  <si>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</si>
  <si>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</si>
  <si>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</si>
  <si>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</si>
  <si>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</si>
  <si>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</si>
  <si>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</si>
  <si>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</si>
  <si>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</si>
  <si>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</si>
  <si>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</si>
  <si>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</si>
  <si>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</si>
  <si>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</si>
  <si>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</si>
  <si>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</si>
  <si>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</si>
  <si>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</si>
  <si>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</si>
  <si>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</si>
  <si>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</si>
  <si>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</si>
  <si>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</si>
  <si>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</si>
  <si>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</si>
  <si>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</si>
  <si>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</si>
  <si>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</si>
  <si>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</si>
  <si>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</si>
  <si>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</si>
  <si>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</si>
  <si>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</si>
  <si>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</si>
  <si>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</si>
  <si>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</si>
  <si>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</si>
  <si>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</si>
  <si>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</si>
  <si>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</si>
  <si>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</si>
  <si>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</si>
  <si>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</si>
  <si>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</si>
  <si>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</si>
  <si>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</si>
  <si>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</si>
  <si>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</si>
  <si>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</si>
  <si>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</si>
  <si>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</si>
  <si>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</si>
  <si>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</si>
  <si>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</si>
  <si>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</si>
  <si>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</si>
  <si>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</si>
  <si>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</si>
  <si>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</si>
  <si>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</si>
  <si>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</si>
  <si>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</si>
  <si>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</si>
  <si>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</si>
  <si>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</si>
  <si>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</si>
  <si>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</si>
  <si>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</si>
  <si>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</si>
  <si>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</si>
  <si>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</si>
  <si>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</si>
  <si>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</si>
  <si>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</si>
  <si>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</si>
  <si>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</si>
  <si>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</si>
  <si>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</si>
  <si>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</si>
  <si>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</si>
  <si>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</si>
  <si>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</si>
  <si>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</si>
  <si>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</si>
  <si>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</si>
  <si>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</si>
  <si>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</si>
  <si>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</si>
  <si>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</si>
  <si>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</si>
  <si>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</si>
  <si>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</si>
  <si>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</si>
  <si>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</si>
  <si>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</si>
  <si>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</si>
  <si>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</si>
  <si>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</si>
  <si>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</si>
  <si>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</si>
  <si>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</si>
  <si>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</si>
  <si>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</si>
  <si>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</si>
  <si>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</si>
  <si>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</si>
  <si>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</si>
  <si>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</si>
  <si>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</si>
  <si>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</si>
  <si>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</si>
  <si>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</si>
  <si>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</si>
  <si>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</si>
  <si>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</si>
  <si>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</si>
  <si>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</si>
  <si>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</si>
  <si>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</si>
  <si>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</si>
  <si>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</si>
  <si>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</si>
  <si>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</si>
  <si>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</si>
  <si>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</si>
  <si>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</si>
  <si>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</si>
  <si>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</si>
  <si>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</si>
  <si>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</si>
  <si>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</si>
  <si>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</si>
  <si>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</si>
  <si>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</si>
  <si>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</si>
  <si>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</si>
  <si>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</si>
  <si>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</si>
  <si>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</si>
  <si>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</si>
  <si>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</si>
  <si>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</si>
  <si>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</si>
  <si>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</si>
  <si>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</si>
  <si>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</si>
  <si>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</si>
  <si>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</si>
  <si>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</si>
  <si>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</si>
  <si>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</si>
  <si>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</si>
  <si>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</si>
  <si>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</si>
  <si>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</si>
  <si>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</si>
  <si>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</si>
  <si>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</si>
  <si>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</si>
  <si>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</si>
  <si>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</si>
  <si>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</si>
  <si>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</si>
  <si>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</si>
  <si>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</si>
  <si>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</si>
  <si>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</si>
  <si>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</si>
  <si>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</si>
  <si>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</si>
  <si>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</si>
  <si>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</si>
  <si>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</si>
  <si>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小蘑菇</t>
    <rPh sb="0" eb="1">
      <t>xiao'mo'g</t>
    </rPh>
    <phoneticPr fontId="1" type="noConversion"/>
  </si>
  <si>
    <t>食人花</t>
    <rPh sb="0" eb="1">
      <t>shi'ren'hua</t>
    </rPh>
    <phoneticPr fontId="1" type="noConversion"/>
  </si>
  <si>
    <t>树妖</t>
    <rPh sb="0" eb="1">
      <t>shu'yao</t>
    </rPh>
    <phoneticPr fontId="1" type="noConversion"/>
  </si>
  <si>
    <t>狂暴莉莉丝</t>
    <rPh sb="0" eb="1">
      <t>kuang'bao</t>
    </rPh>
    <rPh sb="2" eb="3">
      <t>l'l's</t>
    </rPh>
    <phoneticPr fontId="1" type="noConversion"/>
  </si>
  <si>
    <t>小蘑菇</t>
    <rPh sb="0" eb="1">
      <t>xiao</t>
    </rPh>
    <rPh sb="1" eb="2">
      <t>mo'g</t>
    </rPh>
    <phoneticPr fontId="1" type="noConversion"/>
  </si>
  <si>
    <t>小花精</t>
    <rPh sb="0" eb="1">
      <t>xiao</t>
    </rPh>
    <rPh sb="1" eb="2">
      <t>hua</t>
    </rPh>
    <rPh sb="2" eb="3">
      <t>jing'ling</t>
    </rPh>
    <phoneticPr fontId="1" type="noConversion"/>
  </si>
  <si>
    <t>小花精</t>
    <rPh sb="0" eb="1">
      <t>xiao</t>
    </rPh>
    <rPh sb="1" eb="2">
      <t>hua</t>
    </rPh>
    <rPh sb="2" eb="3">
      <t>jing'l</t>
    </rPh>
    <phoneticPr fontId="1" type="noConversion"/>
  </si>
  <si>
    <t>毒蘑菇</t>
    <rPh sb="0" eb="1">
      <t>du</t>
    </rPh>
    <rPh sb="1" eb="2">
      <t>mo'gu</t>
    </rPh>
    <phoneticPr fontId="1" type="noConversion"/>
  </si>
  <si>
    <t>使敌方全体中毒。</t>
    <rPh sb="0" eb="1">
      <t>shi</t>
    </rPh>
    <rPh sb="1" eb="2">
      <t>di'f</t>
    </rPh>
    <rPh sb="3" eb="4">
      <t>quan't</t>
    </rPh>
    <rPh sb="5" eb="6">
      <t>zhong'd</t>
    </rPh>
    <phoneticPr fontId="1" type="noConversion"/>
  </si>
  <si>
    <t>怪主动中毒</t>
    <rPh sb="0" eb="1">
      <t>guai</t>
    </rPh>
    <rPh sb="1" eb="2">
      <t>zhu'd</t>
    </rPh>
    <rPh sb="3" eb="4">
      <t>zhong'du</t>
    </rPh>
    <phoneticPr fontId="2" type="noConversion"/>
  </si>
  <si>
    <t>蓝玫瑰</t>
    <rPh sb="0" eb="1">
      <t>lan'mei'g</t>
    </rPh>
    <phoneticPr fontId="1" type="noConversion"/>
  </si>
  <si>
    <t>2星光圈</t>
    <rPh sb="1" eb="2">
      <t>xing</t>
    </rPh>
    <rPh sb="2" eb="3">
      <t>guang'quan</t>
    </rPh>
    <phoneticPr fontId="1" type="noConversion"/>
  </si>
  <si>
    <t>诅咒</t>
    <phoneticPr fontId="1" type="noConversion"/>
  </si>
  <si>
    <t>黄蜂怪</t>
    <rPh sb="0" eb="1">
      <t>huang'feng</t>
    </rPh>
    <rPh sb="2" eb="3">
      <t>guai</t>
    </rPh>
    <phoneticPr fontId="1" type="noConversion"/>
  </si>
  <si>
    <t>甲虫精</t>
    <rPh sb="0" eb="1">
      <t>jia'chong</t>
    </rPh>
    <rPh sb="2" eb="3">
      <t>jing</t>
    </rPh>
    <phoneticPr fontId="1" type="noConversion"/>
  </si>
  <si>
    <t>藤蔓怪</t>
    <rPh sb="0" eb="1">
      <t>teng'man</t>
    </rPh>
    <rPh sb="2" eb="3">
      <t>guai</t>
    </rPh>
    <phoneticPr fontId="1" type="noConversion"/>
  </si>
  <si>
    <t>对敌方单体造成大伤害</t>
    <rPh sb="0" eb="1">
      <t>dui</t>
    </rPh>
    <rPh sb="1" eb="2">
      <t>di'f</t>
    </rPh>
    <rPh sb="3" eb="4">
      <t>dan't</t>
    </rPh>
    <rPh sb="5" eb="6">
      <t>zao'c</t>
    </rPh>
    <rPh sb="7" eb="8">
      <t>da</t>
    </rPh>
    <rPh sb="8" eb="9">
      <t>shang'h</t>
    </rPh>
    <phoneticPr fontId="1" type="noConversion"/>
  </si>
  <si>
    <t>狂龙刺</t>
    <rPh sb="1" eb="2">
      <t>ci</t>
    </rPh>
    <phoneticPr fontId="1" type="noConversion"/>
  </si>
  <si>
    <t>全体追踪</t>
    <rPh sb="0" eb="1">
      <t>quan't</t>
    </rPh>
    <rPh sb="2" eb="3">
      <t>zhui'zong</t>
    </rPh>
    <phoneticPr fontId="1" type="noConversion"/>
  </si>
  <si>
    <t>必定反击</t>
    <rPh sb="0" eb="1">
      <t>bi'ding</t>
    </rPh>
    <rPh sb="2" eb="3">
      <t>fan'j</t>
    </rPh>
    <phoneticPr fontId="1" type="noConversion"/>
  </si>
  <si>
    <t>藤蔓怪</t>
    <rPh sb="0" eb="1">
      <t>teng'm</t>
    </rPh>
    <rPh sb="2" eb="3">
      <t>guai</t>
    </rPh>
    <phoneticPr fontId="1" type="noConversion"/>
  </si>
  <si>
    <t>单体眩晕</t>
    <rPh sb="0" eb="1">
      <t>dan't</t>
    </rPh>
    <rPh sb="2" eb="3">
      <t>xuan'yun</t>
    </rPh>
    <phoneticPr fontId="2" type="noConversion"/>
  </si>
  <si>
    <t>回春术</t>
    <rPh sb="0" eb="1">
      <t>hui</t>
    </rPh>
    <rPh sb="1" eb="2">
      <t>chun</t>
    </rPh>
    <rPh sb="2" eb="3">
      <t>shu</t>
    </rPh>
    <phoneticPr fontId="1" type="noConversion"/>
  </si>
  <si>
    <t>毒躯蘑菇</t>
    <rPh sb="0" eb="1">
      <t>du</t>
    </rPh>
    <rPh sb="1" eb="2">
      <t>qu'ti</t>
    </rPh>
    <rPh sb="2" eb="3">
      <t>mo'gu</t>
    </rPh>
    <phoneticPr fontId="1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</si>
  <si>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1" type="noConversion"/>
  </si>
  <si>
    <t>毒躯树妖</t>
    <rPh sb="0" eb="1">
      <t>du</t>
    </rPh>
    <rPh sb="1" eb="2">
      <t>qu'ti</t>
    </rPh>
    <rPh sb="2" eb="3">
      <t>shu'yao</t>
    </rPh>
    <phoneticPr fontId="1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</si>
  <si>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1" type="noConversion"/>
  </si>
  <si>
    <t>反击黄蜂怪</t>
    <rPh sb="0" eb="1">
      <t>fan'ji</t>
    </rPh>
    <rPh sb="2" eb="3">
      <t>huang'feng</t>
    </rPh>
    <rPh sb="4" eb="5">
      <t>guai</t>
    </rPh>
    <phoneticPr fontId="1" type="noConversion"/>
  </si>
  <si>
    <t>反击甲虫精</t>
    <rPh sb="0" eb="1">
      <t>fan'j</t>
    </rPh>
    <rPh sb="2" eb="3">
      <t>jia'chong</t>
    </rPh>
    <rPh sb="4" eb="5">
      <t>jing</t>
    </rPh>
    <phoneticPr fontId="1" type="noConversion"/>
  </si>
  <si>
    <t>毒躯藤蔓怪</t>
    <rPh sb="0" eb="1">
      <t>du</t>
    </rPh>
    <rPh sb="1" eb="2">
      <t>qu'ti</t>
    </rPh>
    <rPh sb="2" eb="3">
      <t>teng'm</t>
    </rPh>
    <rPh sb="4" eb="5">
      <t>guai</t>
    </rPh>
    <phoneticPr fontId="1" type="noConversion"/>
  </si>
  <si>
    <t>毒躯树妖</t>
    <rPh sb="0" eb="1">
      <t>du</t>
    </rPh>
    <rPh sb="1" eb="2">
      <t>qu't</t>
    </rPh>
    <rPh sb="2" eb="3">
      <t>shu'yao</t>
    </rPh>
    <phoneticPr fontId="1" type="noConversion"/>
  </si>
  <si>
    <t>反击甲虫精</t>
    <rPh sb="0" eb="1">
      <t>fan'ji</t>
    </rPh>
    <rPh sb="2" eb="3">
      <t>jia'chong</t>
    </rPh>
    <rPh sb="4" eb="5">
      <t>jing</t>
    </rPh>
    <phoneticPr fontId="1" type="noConversion"/>
  </si>
  <si>
    <t>毒躯</t>
    <rPh sb="0" eb="1">
      <t>du</t>
    </rPh>
    <rPh sb="1" eb="2">
      <t>qu'ti</t>
    </rPh>
    <phoneticPr fontId="2" type="noConversion"/>
  </si>
  <si>
    <t>被攻击时，攻击者中毒</t>
    <rPh sb="0" eb="1">
      <t>bei</t>
    </rPh>
    <rPh sb="1" eb="2">
      <t>gong'j</t>
    </rPh>
    <rPh sb="3" eb="4">
      <t>shi</t>
    </rPh>
    <rPh sb="5" eb="6">
      <t>gong'j'zhe</t>
    </rPh>
    <rPh sb="8" eb="9">
      <t>zhong'du</t>
    </rPh>
    <phoneticPr fontId="1" type="noConversion"/>
  </si>
  <si>
    <t>受伤后</t>
    <rPh sb="0" eb="1">
      <t>shou'shang</t>
    </rPh>
    <rPh sb="2" eb="3">
      <t>hou</t>
    </rPh>
    <phoneticPr fontId="1" type="noConversion"/>
  </si>
  <si>
    <t>毒躯</t>
    <rPh sb="0" eb="1">
      <t>du</t>
    </rPh>
    <rPh sb="1" eb="2">
      <t>qu't</t>
    </rPh>
    <phoneticPr fontId="2" type="noConversion"/>
  </si>
  <si>
    <t>毒躯</t>
    <rPh sb="0" eb="1">
      <t>du</t>
    </rPh>
    <rPh sb="1" eb="2">
      <t>qu'ti</t>
    </rPh>
    <phoneticPr fontId="1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</si>
  <si>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1" type="noConversion"/>
  </si>
  <si>
    <t>每回合攻击增加</t>
    <rPh sb="0" eb="1">
      <t>mei'hui'h</t>
    </rPh>
    <rPh sb="3" eb="4">
      <t>gong'j</t>
    </rPh>
    <rPh sb="5" eb="6">
      <t>zeng'j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</si>
  <si>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</si>
  <si>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回合结束加攻10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</si>
  <si>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</si>
  <si>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回合结束加攻30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</si>
  <si>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回合结束加攻40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</si>
  <si>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</si>
  <si>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回合结束加攻60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</si>
  <si>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回合结束加攻70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</si>
  <si>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回合结束加攻80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</si>
  <si>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回合结束加攻90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</si>
  <si>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</si>
  <si>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</si>
  <si>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</si>
  <si>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世界boss莉莉丝</t>
    <rPh sb="0" eb="1">
      <t>shi'jie</t>
    </rPh>
    <rPh sb="6" eb="7">
      <t>l'l's</t>
    </rPh>
    <phoneticPr fontId="1" type="noConversion"/>
  </si>
  <si>
    <t>每回合加攻200</t>
    <rPh sb="0" eb="1">
      <t>mei'hui'h</t>
    </rPh>
    <rPh sb="3" eb="4">
      <t>jia'gong</t>
    </rPh>
    <rPh sb="4" eb="5">
      <t>gong</t>
    </rPh>
    <phoneticPr fontId="2" type="noConversion"/>
  </si>
  <si>
    <t>回合结束加攻200</t>
    <rPh sb="0" eb="1">
      <t>hui'h</t>
    </rPh>
    <rPh sb="2" eb="3">
      <t>jie'hsu</t>
    </rPh>
    <rPh sb="4" eb="5">
      <t>jia</t>
    </rPh>
    <rPh sb="5" eb="6">
      <t>gong</t>
    </rPh>
    <phoneticPr fontId="2" type="noConversion"/>
  </si>
  <si>
    <t>永久免疫流血</t>
    <rPh sb="0" eb="1">
      <t>yong'jiu</t>
    </rPh>
    <rPh sb="2" eb="3">
      <t>mian'yi</t>
    </rPh>
    <rPh sb="4" eb="5">
      <t>liu'x</t>
    </rPh>
    <phoneticPr fontId="2" type="noConversion"/>
  </si>
  <si>
    <t>永久免疫眩晕</t>
    <rPh sb="0" eb="1">
      <t>yong'jiu</t>
    </rPh>
    <rPh sb="2" eb="3">
      <t>mian'yi</t>
    </rPh>
    <rPh sb="4" eb="5">
      <t>xuan'yun</t>
    </rPh>
    <phoneticPr fontId="2" type="noConversion"/>
  </si>
  <si>
    <t>永久免疫混乱</t>
    <rPh sb="0" eb="1">
      <t>yong'jiu</t>
    </rPh>
    <rPh sb="2" eb="3">
      <t>mian'yi</t>
    </rPh>
    <rPh sb="4" eb="5">
      <t>hun'l</t>
    </rPh>
    <phoneticPr fontId="2" type="noConversion"/>
  </si>
  <si>
    <t>永久免疫负面状态</t>
    <rPh sb="0" eb="1">
      <t>yong'jiu</t>
    </rPh>
    <rPh sb="2" eb="3">
      <t>mian'yi</t>
    </rPh>
    <rPh sb="4" eb="5">
      <t>fu'mia</t>
    </rPh>
    <rPh sb="6" eb="7">
      <t>zhuang't</t>
    </rPh>
    <phoneticPr fontId="2" type="noConversion"/>
  </si>
  <si>
    <t>永久免疫负面状态</t>
    <rPh sb="0" eb="1">
      <t>yong'jiu</t>
    </rPh>
    <rPh sb="2" eb="3">
      <t>mian'yi</t>
    </rPh>
    <rPh sb="4" eb="5">
      <t>fu'm</t>
    </rPh>
    <rPh sb="6" eb="7">
      <t>zhuang't</t>
    </rPh>
    <phoneticPr fontId="2" type="noConversion"/>
  </si>
  <si>
    <t>免疫流血，眩晕，混乱</t>
    <rPh sb="0" eb="1">
      <t>mian'yi</t>
    </rPh>
    <rPh sb="2" eb="3">
      <t>liu'x</t>
    </rPh>
    <rPh sb="5" eb="6">
      <t>xuan'yun</t>
    </rPh>
    <rPh sb="8" eb="9">
      <t>hun'l</t>
    </rPh>
    <phoneticPr fontId="1" type="noConversion"/>
  </si>
  <si>
    <t>食人花瓣</t>
    <rPh sb="0" eb="1">
      <t>shi'ren</t>
    </rPh>
    <rPh sb="2" eb="3">
      <t>hua'ban</t>
    </rPh>
    <phoneticPr fontId="2" type="noConversion"/>
  </si>
  <si>
    <t>暴风雪</t>
    <rPh sb="0" eb="1">
      <t>bao'feng'xue</t>
    </rPh>
    <phoneticPr fontId="2" type="noConversion"/>
  </si>
  <si>
    <t>撞击</t>
    <rPh sb="0" eb="1">
      <t>zhuang'ji</t>
    </rPh>
    <phoneticPr fontId="2" type="noConversion"/>
  </si>
  <si>
    <t>花精之舞</t>
    <rPh sb="0" eb="1">
      <t>hua</t>
    </rPh>
    <rPh sb="1" eb="2">
      <t>jing</t>
    </rPh>
    <rPh sb="2" eb="3">
      <t>zhi</t>
    </rPh>
    <rPh sb="3" eb="4">
      <t>wu</t>
    </rPh>
    <phoneticPr fontId="2" type="noConversion"/>
  </si>
  <si>
    <t>剧毒孢子</t>
    <rPh sb="0" eb="1">
      <t>ju'du</t>
    </rPh>
    <rPh sb="2" eb="3">
      <t>bao'zi</t>
    </rPh>
    <phoneticPr fontId="2" type="noConversion"/>
  </si>
  <si>
    <t>黄蜂尾针</t>
    <rPh sb="0" eb="1">
      <t>huang'feng</t>
    </rPh>
    <rPh sb="2" eb="3">
      <t>wei'ba</t>
    </rPh>
    <rPh sb="3" eb="4">
      <t>zhen</t>
    </rPh>
    <phoneticPr fontId="2" type="noConversion"/>
  </si>
  <si>
    <t>藤蔓缠绕</t>
    <rPh sb="0" eb="1">
      <t>t'man</t>
    </rPh>
    <rPh sb="2" eb="3">
      <t>chan'r</t>
    </rPh>
    <phoneticPr fontId="2" type="noConversion"/>
  </si>
  <si>
    <t>映射名称</t>
    <rPh sb="0" eb="1">
      <t>ying'she</t>
    </rPh>
    <rPh sb="2" eb="3">
      <t>ming'c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</si>
</sst>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8" borderId="0" xfId="0" applyFill="1"/>
    <xf numFmtId="0" fontId="0" fillId="8" borderId="0" xfId="0" applyFont="1" applyFill="1" applyBorder="1" applyAlignment="1" applyProtection="1"/>
    <xf numFmtId="0" fontId="3" fillId="8" borderId="0" xfId="0" applyFont="1" applyFill="1" applyBorder="1" applyAlignment="1" applyProtection="1"/>
    <xf numFmtId="0" fontId="0" fillId="9" borderId="0" xfId="0" applyFill="1"/>
    <xf numFmtId="0" fontId="3" fillId="9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5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0" borderId="0" xfId="0" applyFill="1"/>
    <xf numFmtId="0" fontId="3" fillId="10" borderId="0" xfId="0" applyFont="1" applyFill="1" applyBorder="1" applyAlignment="1" applyProtection="1"/>
    <xf numFmtId="0" fontId="0" fillId="5" borderId="0" xfId="0" applyFont="1" applyFill="1"/>
    <xf numFmtId="0" fontId="0" fillId="8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workbookViewId="0">
      <pane xSplit="3" topLeftCell="N1" activePane="topRight" state="frozen"/>
      <selection pane="topRight" activeCell="AA5" sqref="AA5"/>
    </sheetView>
  </sheetViews>
  <sheetFormatPr baseColWidth="10" defaultRowHeight="15" x14ac:dyDescent="0.15"/>
  <cols>
    <col min="1" max="2" width="10.83203125" style="21"/>
    <col min="3" max="3" width="15.5" style="21" bestFit="1" customWidth="1"/>
    <col min="4" max="4" width="14.5" style="29" bestFit="1" customWidth="1"/>
    <col min="5" max="5" width="17.5" style="29" bestFit="1" customWidth="1"/>
    <col min="6" max="6" width="10.83203125" style="29"/>
    <col min="7" max="7" width="20.6640625" style="21" customWidth="1"/>
    <col min="8" max="12" width="19.5" style="21" bestFit="1" customWidth="1"/>
    <col min="13" max="13" width="75.5" style="21" customWidth="1"/>
    <col min="14" max="17" width="16.5" style="21" customWidth="1"/>
    <col min="18" max="18" width="40.5" style="21" customWidth="1"/>
    <col min="19" max="19" width="42.5" style="21" customWidth="1"/>
    <col min="20" max="21" width="16.5" style="21" customWidth="1"/>
    <col min="22" max="23" width="10.83203125" style="15" customWidth="1"/>
    <col min="24" max="24" width="12.5" style="15" customWidth="1"/>
    <col min="25" max="33" width="10.83203125" style="15" customWidth="1"/>
    <col min="34" max="35" width="10.83203125" style="21" customWidth="1"/>
    <col min="36" max="16384" width="10.83203125" style="21"/>
  </cols>
  <sheetData>
    <row r="1" spans="1:48" x14ac:dyDescent="0.15">
      <c r="G1" s="22" t="s">
        <v>237</v>
      </c>
      <c r="H1" s="22" t="s">
        <v>238</v>
      </c>
      <c r="I1" s="23" t="s">
        <v>239</v>
      </c>
      <c r="J1" s="22" t="s">
        <v>240</v>
      </c>
      <c r="K1" s="22" t="s">
        <v>241</v>
      </c>
      <c r="L1" s="22" t="s">
        <v>242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48" x14ac:dyDescent="0.15">
      <c r="G2" s="21" t="s">
        <v>227</v>
      </c>
      <c r="H2" s="21" t="s">
        <v>227</v>
      </c>
      <c r="I2" s="21" t="s">
        <v>227</v>
      </c>
      <c r="J2" s="21" t="s">
        <v>227</v>
      </c>
      <c r="K2" s="21" t="s">
        <v>227</v>
      </c>
      <c r="L2" s="21" t="s">
        <v>227</v>
      </c>
      <c r="M2" s="21" t="s">
        <v>234</v>
      </c>
    </row>
    <row r="3" spans="1:48" x14ac:dyDescent="0.15">
      <c r="B3" s="21" t="s">
        <v>231</v>
      </c>
      <c r="C3" s="21" t="s">
        <v>228</v>
      </c>
      <c r="D3" s="29" t="s">
        <v>132</v>
      </c>
      <c r="E3" s="29" t="s">
        <v>133</v>
      </c>
      <c r="F3" s="29" t="s">
        <v>134</v>
      </c>
      <c r="G3" s="21" t="s">
        <v>108</v>
      </c>
      <c r="H3" s="21" t="s">
        <v>109</v>
      </c>
      <c r="I3" s="21" t="s">
        <v>229</v>
      </c>
      <c r="J3" s="21" t="s">
        <v>132</v>
      </c>
      <c r="K3" s="21" t="s">
        <v>133</v>
      </c>
      <c r="L3" s="21" t="s">
        <v>134</v>
      </c>
      <c r="N3" s="21" t="s">
        <v>359</v>
      </c>
      <c r="O3" s="21" t="s">
        <v>360</v>
      </c>
      <c r="P3" s="21" t="s">
        <v>361</v>
      </c>
      <c r="Q3" s="21" t="s">
        <v>426</v>
      </c>
      <c r="R3" s="21" t="s">
        <v>423</v>
      </c>
      <c r="S3" s="21" t="s">
        <v>424</v>
      </c>
      <c r="T3" s="21" t="s">
        <v>425</v>
      </c>
      <c r="V3" s="15" t="s">
        <v>334</v>
      </c>
      <c r="W3" s="15" t="s">
        <v>335</v>
      </c>
      <c r="X3" s="2" t="s">
        <v>336</v>
      </c>
      <c r="Y3" s="2" t="s">
        <v>337</v>
      </c>
      <c r="Z3" s="15" t="s">
        <v>338</v>
      </c>
      <c r="AA3" s="15" t="s">
        <v>339</v>
      </c>
      <c r="AB3" s="2" t="s">
        <v>340</v>
      </c>
      <c r="AC3" s="2" t="s">
        <v>341</v>
      </c>
      <c r="AD3" s="15" t="s">
        <v>342</v>
      </c>
      <c r="AE3" s="15" t="s">
        <v>343</v>
      </c>
      <c r="AF3" s="2" t="s">
        <v>344</v>
      </c>
      <c r="AG3" s="2" t="s">
        <v>345</v>
      </c>
      <c r="AK3" s="15" t="s">
        <v>334</v>
      </c>
      <c r="AL3" s="15" t="s">
        <v>335</v>
      </c>
      <c r="AM3" s="2" t="s">
        <v>336</v>
      </c>
      <c r="AN3" s="2" t="s">
        <v>337</v>
      </c>
      <c r="AO3" s="15" t="s">
        <v>338</v>
      </c>
      <c r="AP3" s="15" t="s">
        <v>339</v>
      </c>
      <c r="AQ3" s="2" t="s">
        <v>340</v>
      </c>
      <c r="AR3" s="2" t="s">
        <v>341</v>
      </c>
      <c r="AS3" s="15" t="s">
        <v>342</v>
      </c>
      <c r="AT3" s="15" t="s">
        <v>343</v>
      </c>
      <c r="AU3" s="2" t="s">
        <v>344</v>
      </c>
      <c r="AV3" s="2" t="s">
        <v>345</v>
      </c>
    </row>
    <row r="4" spans="1:48" x14ac:dyDescent="0.15">
      <c r="A4" s="21" t="str">
        <f>C4</f>
        <v>小蘑菇</v>
      </c>
      <c r="B4" s="21">
        <v>1</v>
      </c>
      <c r="C4" s="21" t="s">
        <v>432</v>
      </c>
      <c r="G4" s="21">
        <f>_xlfn.IFNA(VLOOKUP($C4&amp;G$3&amp;G$2,主动技能!$A:$B,2,FALSE),"")</f>
        <v>20001001</v>
      </c>
      <c r="H4" s="21" t="str">
        <f>_xlfn.IFNA(VLOOKUP($C4&amp;H$3&amp;H$2,主动技能!$A:$B,2,FALSE),"")</f>
        <v/>
      </c>
      <c r="I4" s="21" t="str">
        <f>_xlfn.IFNA(VLOOKUP($C4&amp;I$3&amp;I$2,主动技能!$A:$B,2,FALSE),"")</f>
        <v/>
      </c>
      <c r="J4" s="21" t="str">
        <f>_xlfn.IFNA(VLOOKUP(D4,被动技能!$F:$G,2,FALSE),"")</f>
        <v/>
      </c>
      <c r="K4" s="21" t="str">
        <f>_xlfn.IFNA(VLOOKUP(E4,被动技能!$F:$G,2,FALSE),"")</f>
        <v/>
      </c>
      <c r="L4" s="21" t="str">
        <f>_xlfn.IFNA(VLOOKUP(F4,被动技能!$F:$G,2,FALSE),"")</f>
        <v/>
      </c>
      <c r="M4" s="22" t="str">
        <f>"{"&amp;IF(G4="","",G$1&amp;G4)&amp;IF(H4="","",H$1&amp;H4)&amp;IF(I4="","",I$1&amp;I4)&amp;IF(J4="","",J$1&amp;J4)&amp;IF(K4="","",K$1&amp;K4)&amp;IF(L4="","",L$1&amp;L4)&amp;"}"</f>
        <v>{"master1":20001001}</v>
      </c>
      <c r="N4" s="22" t="str">
        <f>_xlfn.IFNA(VLOOKUP(G4,主动技能!$B:$I,7,FALSE),"")</f>
        <v>撞击</v>
      </c>
      <c r="O4" s="22" t="str">
        <f>_xlfn.IFNA(VLOOKUP(H4,主动技能!$B:$I,7,FALSE),"")</f>
        <v/>
      </c>
      <c r="P4" s="22" t="str">
        <f>_xlfn.IFNA(VLOOKUP(I4,主动技能!$B:$I,7,FALSE),"")</f>
        <v/>
      </c>
      <c r="Q4" s="22">
        <f>B4</f>
        <v>1</v>
      </c>
      <c r="R4" s="22" t="str">
        <f>AK4&amp;"|"&amp;AL4&amp;"|"&amp;AM4&amp;"|"&amp;AN4</f>
        <v>eff_yixingguangquan|||</v>
      </c>
      <c r="S4" s="22" t="str">
        <f>AO4&amp;"|"&amp;AP4&amp;"|"&amp;AQ4&amp;"|"&amp;AR4</f>
        <v>|||</v>
      </c>
      <c r="T4" s="22" t="str">
        <f>AS4&amp;"|"&amp;AT4&amp;"|"&amp;AU4&amp;"|"&amp;AV4</f>
        <v>|||</v>
      </c>
      <c r="U4" s="22"/>
      <c r="V4" s="15" t="s">
        <v>346</v>
      </c>
      <c r="X4" s="2"/>
      <c r="Y4" s="2"/>
      <c r="AA4" s="25"/>
      <c r="AB4" s="25"/>
      <c r="AK4" s="21" t="str">
        <f>_xlfn.IFNA(VLOOKUP(V4,动画对应!$B:$C,2,FALSE),"")</f>
        <v>eff_yixingguangquan</v>
      </c>
      <c r="AL4" s="21" t="str">
        <f>_xlfn.IFNA(VLOOKUP(W4,动画对应!$B:$C,2,FALSE),"")</f>
        <v/>
      </c>
      <c r="AM4" s="21" t="str">
        <f>_xlfn.IFNA(VLOOKUP(X4,动画对应!$B:$C,2,FALSE),"")</f>
        <v/>
      </c>
      <c r="AN4" s="21" t="str">
        <f>_xlfn.IFNA(VLOOKUP(Y4,动画对应!$B:$C,2,FALSE),"")</f>
        <v/>
      </c>
      <c r="AO4" s="21" t="str">
        <f>_xlfn.IFNA(VLOOKUP(Z4,动画对应!$B:$C,2,FALSE),"")</f>
        <v/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</row>
    <row r="5" spans="1:48" x14ac:dyDescent="0.15">
      <c r="A5" s="21" t="str">
        <f t="shared" ref="A5:A7" si="0">C5</f>
        <v>食人花</v>
      </c>
      <c r="B5" s="21">
        <v>2</v>
      </c>
      <c r="C5" s="21" t="s">
        <v>433</v>
      </c>
      <c r="G5" s="21">
        <f>_xlfn.IFNA(VLOOKUP($C5&amp;G$3&amp;G$2,主动技能!$A:$B,2,FALSE),"")</f>
        <v>20002001</v>
      </c>
      <c r="H5" s="21">
        <f>_xlfn.IFNA(VLOOKUP($C5&amp;H$3&amp;H$2,主动技能!$A:$B,2,FALSE),"")</f>
        <v>20002002</v>
      </c>
      <c r="I5" s="21" t="str">
        <f>_xlfn.IFNA(VLOOKUP($C5&amp;I$3&amp;I$2,主动技能!$A:$B,2,FALSE),"")</f>
        <v/>
      </c>
      <c r="J5" s="21" t="str">
        <f>_xlfn.IFNA(VLOOKUP(D5,被动技能!$F:$G,2,FALSE),"")</f>
        <v/>
      </c>
      <c r="K5" s="21" t="str">
        <f>_xlfn.IFNA(VLOOKUP(E5,被动技能!$F:$G,2,FALSE),"")</f>
        <v/>
      </c>
      <c r="L5" s="21" t="str">
        <f>_xlfn.IFNA(VLOOKUP(F5,被动技能!$F:$G,2,FALSE),"")</f>
        <v/>
      </c>
      <c r="M5" s="22" t="str">
        <f t="shared" ref="M5:M7" si="1">"{"&amp;IF(G5="","",G$1&amp;G5)&amp;IF(H5="","",H$1&amp;H5)&amp;IF(I5="","",I$1&amp;I5)&amp;IF(J5="","",J$1&amp;J5)&amp;IF(K5="","",K$1&amp;K5)&amp;IF(L5="","",L$1&amp;L5)&amp;"}"</f>
        <v>{"master1":20002001,"master2":20002002}</v>
      </c>
      <c r="N5" s="22" t="str">
        <f>_xlfn.IFNA(VLOOKUP(G5,主动技能!$B:$I,7,FALSE),"")</f>
        <v>撞击</v>
      </c>
      <c r="O5" s="22" t="str">
        <f>_xlfn.IFNA(VLOOKUP(H5,主动技能!$B:$I,7,FALSE),"")</f>
        <v>食人花瓣</v>
      </c>
      <c r="P5" s="22" t="str">
        <f>_xlfn.IFNA(VLOOKUP(I5,主动技能!$B:$I,7,FALSE),"")</f>
        <v/>
      </c>
      <c r="Q5" s="22">
        <f t="shared" ref="Q5:Q7" si="2">B5</f>
        <v>2</v>
      </c>
      <c r="R5" s="22" t="str">
        <f t="shared" ref="R5:R7" si="3">AK5&amp;"|"&amp;AL5&amp;"|"&amp;AM5&amp;"|"&amp;AN5</f>
        <v>eff_yixingguangquan|||</v>
      </c>
      <c r="S5" s="22" t="str">
        <f t="shared" ref="S5:S7" si="4">AO5&amp;"|"&amp;AP5&amp;"|"&amp;AQ5&amp;"|"&amp;AR5</f>
        <v>eff_sixingguangquan|eff_lanmeigui||</v>
      </c>
      <c r="T5" s="22" t="str">
        <f t="shared" ref="T5:T7" si="5">AS5&amp;"|"&amp;AT5&amp;"|"&amp;AU5&amp;"|"&amp;AV5</f>
        <v>|||</v>
      </c>
      <c r="U5" s="22"/>
      <c r="V5" s="15" t="s">
        <v>346</v>
      </c>
      <c r="X5" s="2"/>
      <c r="Y5" s="2"/>
      <c r="Z5" s="15" t="s">
        <v>347</v>
      </c>
      <c r="AA5" s="15" t="s">
        <v>442</v>
      </c>
      <c r="AK5" s="21" t="str">
        <f>_xlfn.IFNA(VLOOKUP(V5,动画对应!$B:$C,2,FALSE),"")</f>
        <v>eff_yixingguangquan</v>
      </c>
      <c r="AL5" s="21" t="str">
        <f>_xlfn.IFNA(VLOOKUP(W5,动画对应!$B:$C,2,FALSE),"")</f>
        <v/>
      </c>
      <c r="AM5" s="21" t="str">
        <f>_xlfn.IFNA(VLOOKUP(X5,动画对应!$B:$C,2,FALSE),"")</f>
        <v/>
      </c>
      <c r="AN5" s="21" t="str">
        <f>_xlfn.IFNA(VLOOKUP(Y5,动画对应!$B:$C,2,FALSE),"")</f>
        <v/>
      </c>
      <c r="AO5" s="21" t="str">
        <f>_xlfn.IFNA(VLOOKUP(Z5,动画对应!$B:$C,2,FALSE),"")</f>
        <v>eff_sixingguangquan</v>
      </c>
      <c r="AP5" s="21" t="str">
        <f>_xlfn.IFNA(VLOOKUP(AA5,动画对应!$B:$C,2,FALSE),"")</f>
        <v>eff_lanmeigui</v>
      </c>
      <c r="AQ5" s="21" t="str">
        <f>_xlfn.IFNA(VLOOKUP(AB5,动画对应!$B:$C,2,FALSE),"")</f>
        <v/>
      </c>
      <c r="AR5" s="21" t="str">
        <f>_xlfn.IFNA(VLOOKUP(AC5,动画对应!$B:$C,2,FALSE),"")</f>
        <v/>
      </c>
      <c r="AS5" s="21" t="str">
        <f>_xlfn.IFNA(VLOOKUP(AD5,动画对应!$B:$C,2,FALSE),"")</f>
        <v/>
      </c>
      <c r="AT5" s="21" t="str">
        <f>_xlfn.IFNA(VLOOKUP(AE5,动画对应!$B:$C,2,FALSE),"")</f>
        <v/>
      </c>
      <c r="AU5" s="21" t="str">
        <f>_xlfn.IFNA(VLOOKUP(AF5,动画对应!$B:$C,2,FALSE),"")</f>
        <v/>
      </c>
      <c r="AV5" s="21" t="str">
        <f>_xlfn.IFNA(VLOOKUP(AG5,动画对应!$B:$C,2,FALSE),"")</f>
        <v/>
      </c>
    </row>
    <row r="6" spans="1:48" x14ac:dyDescent="0.15">
      <c r="A6" s="21" t="str">
        <f t="shared" si="0"/>
        <v>树妖</v>
      </c>
      <c r="B6" s="21">
        <v>3</v>
      </c>
      <c r="C6" s="21" t="s">
        <v>434</v>
      </c>
      <c r="G6" s="21">
        <f>_xlfn.IFNA(VLOOKUP($C6&amp;G$3&amp;G$2,主动技能!$A:$B,2,FALSE),"")</f>
        <v>20003001</v>
      </c>
      <c r="H6" s="21" t="str">
        <f>_xlfn.IFNA(VLOOKUP($C6&amp;H$3&amp;H$2,主动技能!$A:$B,2,FALSE),"")</f>
        <v/>
      </c>
      <c r="I6" s="21" t="str">
        <f>_xlfn.IFNA(VLOOKUP($C6&amp;I$3&amp;I$2,主动技能!$A:$B,2,FALSE),"")</f>
        <v/>
      </c>
      <c r="J6" s="21" t="str">
        <f>_xlfn.IFNA(VLOOKUP(D6,被动技能!$F:$G,2,FALSE),"")</f>
        <v/>
      </c>
      <c r="K6" s="21" t="str">
        <f>_xlfn.IFNA(VLOOKUP(E6,被动技能!$F:$G,2,FALSE),"")</f>
        <v/>
      </c>
      <c r="L6" s="21" t="str">
        <f>_xlfn.IFNA(VLOOKUP(F6,被动技能!$F:$G,2,FALSE),"")</f>
        <v/>
      </c>
      <c r="M6" s="22" t="str">
        <f t="shared" si="1"/>
        <v>{"master1":20003001}</v>
      </c>
      <c r="N6" s="22" t="str">
        <f>_xlfn.IFNA(VLOOKUP(G6,主动技能!$B:$I,7,FALSE),"")</f>
        <v>撞击</v>
      </c>
      <c r="O6" s="22" t="str">
        <f>_xlfn.IFNA(VLOOKUP(H6,主动技能!$B:$I,7,FALSE),"")</f>
        <v/>
      </c>
      <c r="P6" s="22" t="str">
        <f>_xlfn.IFNA(VLOOKUP(I6,主动技能!$B:$I,7,FALSE),"")</f>
        <v/>
      </c>
      <c r="Q6" s="22">
        <f t="shared" si="2"/>
        <v>3</v>
      </c>
      <c r="R6" s="22" t="str">
        <f t="shared" si="3"/>
        <v>eff_yixingguangquan|||</v>
      </c>
      <c r="S6" s="22" t="str">
        <f t="shared" si="4"/>
        <v>|||</v>
      </c>
      <c r="T6" s="22" t="str">
        <f t="shared" si="5"/>
        <v>|||</v>
      </c>
      <c r="U6" s="22"/>
      <c r="V6" s="15" t="s">
        <v>346</v>
      </c>
      <c r="X6" s="2"/>
      <c r="Y6" s="2"/>
      <c r="AK6" s="21" t="str">
        <f>_xlfn.IFNA(VLOOKUP(V6,动画对应!$B:$C,2,FALSE),"")</f>
        <v>eff_yixingguangquan</v>
      </c>
      <c r="AL6" s="21" t="str">
        <f>_xlfn.IFNA(VLOOKUP(W6,动画对应!$B:$C,2,FALSE),"")</f>
        <v/>
      </c>
      <c r="AM6" s="21" t="str">
        <f>_xlfn.IFNA(VLOOKUP(X6,动画对应!$B:$C,2,FALSE),"")</f>
        <v/>
      </c>
      <c r="AN6" s="21" t="str">
        <f>_xlfn.IFNA(VLOOKUP(Y6,动画对应!$B:$C,2,FALSE),"")</f>
        <v/>
      </c>
      <c r="AO6" s="21" t="str">
        <f>_xlfn.IFNA(VLOOKUP(Z6,动画对应!$B:$C,2,FALSE),"")</f>
        <v/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</row>
    <row r="7" spans="1:48" ht="18" customHeight="1" x14ac:dyDescent="0.15">
      <c r="A7" s="21" t="str">
        <f t="shared" si="0"/>
        <v>狂暴莉莉丝</v>
      </c>
      <c r="B7" s="21">
        <v>4</v>
      </c>
      <c r="C7" s="21" t="s">
        <v>435</v>
      </c>
      <c r="D7" s="24"/>
      <c r="E7" s="24"/>
      <c r="F7" s="24"/>
      <c r="G7" s="21">
        <f>_xlfn.IFNA(VLOOKUP($C7&amp;G$3&amp;G$2,主动技能!$A:$B,2,FALSE),"")</f>
        <v>20004001</v>
      </c>
      <c r="H7" s="21" t="str">
        <f>_xlfn.IFNA(VLOOKUP($C7&amp;H$3&amp;H$2,主动技能!$A:$B,2,FALSE),"")</f>
        <v/>
      </c>
      <c r="I7" s="21" t="str">
        <f>_xlfn.IFNA(VLOOKUP($C7&amp;I$3&amp;I$2,主动技能!$A:$B,2,FALSE),"")</f>
        <v/>
      </c>
      <c r="J7" s="21" t="str">
        <f>_xlfn.IFNA(VLOOKUP(D7,被动技能!$F:$G,2,FALSE),"")</f>
        <v/>
      </c>
      <c r="K7" s="21" t="str">
        <f>_xlfn.IFNA(VLOOKUP(E7,被动技能!$F:$G,2,FALSE),"")</f>
        <v/>
      </c>
      <c r="L7" s="21" t="str">
        <f>_xlfn.IFNA(VLOOKUP(F7,被动技能!$F:$G,2,FALSE),"")</f>
        <v/>
      </c>
      <c r="M7" s="22" t="str">
        <f t="shared" si="1"/>
        <v>{"master1":20004001}</v>
      </c>
      <c r="N7" s="22" t="str">
        <f>_xlfn.IFNA(VLOOKUP(G7,主动技能!$B:$I,7,FALSE),"")</f>
        <v>暴风雪</v>
      </c>
      <c r="O7" s="22" t="str">
        <f>_xlfn.IFNA(VLOOKUP(H7,主动技能!$B:$I,7,FALSE),"")</f>
        <v/>
      </c>
      <c r="P7" s="22" t="str">
        <f>_xlfn.IFNA(VLOOKUP(I7,主动技能!$B:$I,7,FALSE),"")</f>
        <v/>
      </c>
      <c r="Q7" s="22">
        <f t="shared" si="2"/>
        <v>4</v>
      </c>
      <c r="R7" s="22" t="str">
        <f t="shared" si="3"/>
        <v>eff_sixingguangquan||eff_xuepiaoqianli|</v>
      </c>
      <c r="S7" s="22" t="str">
        <f t="shared" si="4"/>
        <v>|||</v>
      </c>
      <c r="T7" s="22" t="str">
        <f t="shared" si="5"/>
        <v>|||</v>
      </c>
      <c r="U7" s="22"/>
      <c r="V7" s="15" t="s">
        <v>347</v>
      </c>
      <c r="X7" s="15" t="s">
        <v>411</v>
      </c>
      <c r="Y7" s="2"/>
      <c r="AA7" s="25"/>
      <c r="AB7" s="25"/>
      <c r="AK7" s="21" t="str">
        <f>_xlfn.IFNA(VLOOKUP(V7,动画对应!$B:$C,2,FALSE),"")</f>
        <v>eff_sixingguangquan</v>
      </c>
      <c r="AL7" s="21" t="str">
        <f>_xlfn.IFNA(VLOOKUP(W7,动画对应!$B:$C,2,FALSE),"")</f>
        <v/>
      </c>
      <c r="AM7" s="21" t="str">
        <f>_xlfn.IFNA(VLOOKUP(X7,动画对应!$B:$C,2,FALSE),"")</f>
        <v>eff_xuepiaoqianli</v>
      </c>
      <c r="AN7" s="21" t="str">
        <f>_xlfn.IFNA(VLOOKUP(Y7,动画对应!$B:$C,2,FALSE),"")</f>
        <v/>
      </c>
      <c r="AO7" s="21" t="str">
        <f>_xlfn.IFNA(VLOOKUP(Z7,动画对应!$B:$C,2,FALSE),"")</f>
        <v/>
      </c>
      <c r="AP7" s="21" t="str">
        <f>_xlfn.IFNA(VLOOKUP(AA7,动画对应!$B:$C,2,FALSE),"")</f>
        <v/>
      </c>
      <c r="AQ7" s="21" t="str">
        <f>_xlfn.IFNA(VLOOKUP(AB7,动画对应!$B:$C,2,FALSE),"")</f>
        <v/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</row>
    <row r="8" spans="1:48" ht="18" customHeight="1" x14ac:dyDescent="0.15">
      <c r="A8" s="21" t="str">
        <f t="shared" ref="A8" si="6">C8</f>
        <v>小花精</v>
      </c>
      <c r="B8" s="21">
        <v>5</v>
      </c>
      <c r="C8" t="s">
        <v>438</v>
      </c>
      <c r="D8" s="24"/>
      <c r="E8" s="24"/>
      <c r="F8" s="24"/>
      <c r="G8" s="21">
        <f>_xlfn.IFNA(VLOOKUP($C8&amp;G$3&amp;G$2,主动技能!$A:$B,2,FALSE),"")</f>
        <v>20005001</v>
      </c>
      <c r="H8" s="21">
        <f>_xlfn.IFNA(VLOOKUP($C8&amp;H$3&amp;H$2,主动技能!$A:$B,2,FALSE),"")</f>
        <v>20005002</v>
      </c>
      <c r="I8" s="21" t="str">
        <f>_xlfn.IFNA(VLOOKUP($C8&amp;I$3&amp;I$2,主动技能!$A:$B,2,FALSE),"")</f>
        <v/>
      </c>
      <c r="J8" s="21" t="str">
        <f>_xlfn.IFNA(VLOOKUP(D8,被动技能!$F:$G,2,FALSE),"")</f>
        <v/>
      </c>
      <c r="K8" s="21" t="str">
        <f>_xlfn.IFNA(VLOOKUP(E8,被动技能!$F:$G,2,FALSE),"")</f>
        <v/>
      </c>
      <c r="L8" s="21" t="str">
        <f>_xlfn.IFNA(VLOOKUP(F8,被动技能!$F:$G,2,FALSE),"")</f>
        <v/>
      </c>
      <c r="M8" s="22" t="str">
        <f t="shared" ref="M8" si="7">"{"&amp;IF(G8="","",G$1&amp;G8)&amp;IF(H8="","",H$1&amp;H8)&amp;IF(I8="","",I$1&amp;I8)&amp;IF(J8="","",J$1&amp;J8)&amp;IF(K8="","",K$1&amp;K8)&amp;IF(L8="","",L$1&amp;L8)&amp;"}"</f>
        <v>{"master1":20005001,"master2":20005002}</v>
      </c>
      <c r="N8" s="22" t="str">
        <f>_xlfn.IFNA(VLOOKUP(G8,主动技能!$B:$I,7,FALSE),"")</f>
        <v>撞击</v>
      </c>
      <c r="O8" s="22" t="str">
        <f>_xlfn.IFNA(VLOOKUP(H8,主动技能!$B:$I,7,FALSE),"")</f>
        <v>花精之舞</v>
      </c>
      <c r="P8" s="22" t="str">
        <f>_xlfn.IFNA(VLOOKUP(I8,主动技能!$B:$I,7,FALSE),"")</f>
        <v/>
      </c>
      <c r="Q8" s="22">
        <f t="shared" ref="Q8" si="8">B8</f>
        <v>5</v>
      </c>
      <c r="R8" s="22" t="str">
        <f t="shared" ref="R8" si="9">AK8&amp;"|"&amp;AL8&amp;"|"&amp;AM8&amp;"|"&amp;AN8</f>
        <v>eff_yixingguangquan|||</v>
      </c>
      <c r="S8" s="22" t="str">
        <f t="shared" ref="S8" si="10">AO8&amp;"|"&amp;AP8&amp;"|"&amp;AQ8&amp;"|"&amp;AR8</f>
        <v>eff_erxingguangquan||eff_huichunshu|</v>
      </c>
      <c r="T8" s="22" t="str">
        <f t="shared" ref="T8" si="11">AS8&amp;"|"&amp;AT8&amp;"|"&amp;AU8&amp;"|"&amp;AV8</f>
        <v>|||</v>
      </c>
      <c r="U8" s="22"/>
      <c r="V8" s="15" t="s">
        <v>346</v>
      </c>
      <c r="X8"/>
      <c r="Y8" s="2"/>
      <c r="Z8" s="15" t="s">
        <v>443</v>
      </c>
      <c r="AA8"/>
      <c r="AB8" t="s">
        <v>454</v>
      </c>
      <c r="AK8" s="21" t="str">
        <f>_xlfn.IFNA(VLOOKUP(V8,动画对应!$B:$C,2,FALSE),"")</f>
        <v>eff_yixingguangquan</v>
      </c>
      <c r="AL8" s="21" t="str">
        <f>_xlfn.IFNA(VLOOKUP(W8,动画对应!$B:$C,2,FALSE),"")</f>
        <v/>
      </c>
      <c r="AM8" s="21" t="str">
        <f>_xlfn.IFNA(VLOOKUP(X8,动画对应!$B:$C,2,FALSE),"")</f>
        <v/>
      </c>
      <c r="AN8" s="21" t="str">
        <f>_xlfn.IFNA(VLOOKUP(Y8,动画对应!$B:$C,2,FALSE),"")</f>
        <v/>
      </c>
      <c r="AO8" s="21" t="str">
        <f>_xlfn.IFNA(VLOOKUP(Z8,动画对应!$B:$C,2,FALSE),"")</f>
        <v>eff_erxingguangquan</v>
      </c>
      <c r="AP8" s="21" t="str">
        <f>_xlfn.IFNA(VLOOKUP(AA8,动画对应!$B:$C,2,FALSE),"")</f>
        <v/>
      </c>
      <c r="AQ8" s="21" t="str">
        <f>_xlfn.IFNA(VLOOKUP(AB8,动画对应!$B:$C,2,FALSE),"")</f>
        <v>eff_huichunshu</v>
      </c>
      <c r="AR8" s="21" t="str">
        <f>_xlfn.IFNA(VLOOKUP(AC8,动画对应!$B:$C,2,FALSE),"")</f>
        <v/>
      </c>
      <c r="AS8" s="21" t="str">
        <f>_xlfn.IFNA(VLOOKUP(AD8,动画对应!$B:$C,2,FALSE),"")</f>
        <v/>
      </c>
      <c r="AT8" s="21" t="str">
        <f>_xlfn.IFNA(VLOOKUP(AE8,动画对应!$B:$C,2,FALSE),"")</f>
        <v/>
      </c>
      <c r="AU8" s="21" t="str">
        <f>_xlfn.IFNA(VLOOKUP(AF8,动画对应!$B:$C,2,FALSE),"")</f>
        <v/>
      </c>
      <c r="AV8" s="21" t="str">
        <f>_xlfn.IFNA(VLOOKUP(AG8,动画对应!$B:$C,2,FALSE),"")</f>
        <v/>
      </c>
    </row>
    <row r="9" spans="1:48" ht="18" customHeight="1" x14ac:dyDescent="0.15">
      <c r="A9" s="21" t="str">
        <f t="shared" ref="A9" si="12">C9</f>
        <v>毒蘑菇</v>
      </c>
      <c r="B9" s="21">
        <v>6</v>
      </c>
      <c r="C9" t="s">
        <v>439</v>
      </c>
      <c r="D9" s="24"/>
      <c r="E9" s="24"/>
      <c r="F9" s="24"/>
      <c r="G9" s="21">
        <f>_xlfn.IFNA(VLOOKUP($C9&amp;G$3&amp;G$2,主动技能!$A:$B,2,FALSE),"")</f>
        <v>20006001</v>
      </c>
      <c r="H9" s="21">
        <f>_xlfn.IFNA(VLOOKUP($C9&amp;H$3&amp;H$2,主动技能!$A:$B,2,FALSE),"")</f>
        <v>20006002</v>
      </c>
      <c r="I9" s="21" t="str">
        <f>_xlfn.IFNA(VLOOKUP($C9&amp;I$3&amp;I$2,主动技能!$A:$B,2,FALSE),"")</f>
        <v/>
      </c>
      <c r="J9" s="21" t="str">
        <f>_xlfn.IFNA(VLOOKUP(D9,被动技能!$F:$G,2,FALSE),"")</f>
        <v/>
      </c>
      <c r="K9" s="21" t="str">
        <f>_xlfn.IFNA(VLOOKUP(E9,被动技能!$F:$G,2,FALSE),"")</f>
        <v/>
      </c>
      <c r="L9" s="21" t="str">
        <f>_xlfn.IFNA(VLOOKUP(F9,被动技能!$F:$G,2,FALSE),"")</f>
        <v/>
      </c>
      <c r="M9" s="22" t="str">
        <f t="shared" ref="M9" si="13">"{"&amp;IF(G9="","",G$1&amp;G9)&amp;IF(H9="","",H$1&amp;H9)&amp;IF(I9="","",I$1&amp;I9)&amp;IF(J9="","",J$1&amp;J9)&amp;IF(K9="","",K$1&amp;K9)&amp;IF(L9="","",L$1&amp;L9)&amp;"}"</f>
        <v>{"master1":20006001,"master2":20006002}</v>
      </c>
      <c r="N9" s="22" t="str">
        <f>_xlfn.IFNA(VLOOKUP(G9,主动技能!$B:$I,7,FALSE),"")</f>
        <v>撞击</v>
      </c>
      <c r="O9" s="22" t="str">
        <f>_xlfn.IFNA(VLOOKUP(H9,主动技能!$B:$I,7,FALSE),"")</f>
        <v>剧毒孢子</v>
      </c>
      <c r="P9" s="22" t="str">
        <f>_xlfn.IFNA(VLOOKUP(I9,主动技能!$B:$I,7,FALSE),"")</f>
        <v/>
      </c>
      <c r="Q9" s="22">
        <f t="shared" ref="Q9" si="14">B9</f>
        <v>6</v>
      </c>
      <c r="R9" s="22" t="str">
        <f t="shared" ref="R9" si="15">AK9&amp;"|"&amp;AL9&amp;"|"&amp;AM9&amp;"|"&amp;AN9</f>
        <v>eff_yixingguangquan|||</v>
      </c>
      <c r="S9" s="22" t="str">
        <f t="shared" ref="S9" si="16">AO9&amp;"|"&amp;AP9&amp;"|"&amp;AQ9&amp;"|"&amp;AR9</f>
        <v>eff_sixingguangquan||eff_zuzhou|</v>
      </c>
      <c r="T9" s="22" t="str">
        <f t="shared" ref="T9" si="17">AS9&amp;"|"&amp;AT9&amp;"|"&amp;AU9&amp;"|"&amp;AV9</f>
        <v>|||</v>
      </c>
      <c r="U9" s="22"/>
      <c r="V9" s="15" t="s">
        <v>346</v>
      </c>
      <c r="X9"/>
      <c r="Y9" s="2"/>
      <c r="Z9" s="15" t="s">
        <v>347</v>
      </c>
      <c r="AA9" s="25"/>
      <c r="AB9" s="25" t="s">
        <v>444</v>
      </c>
      <c r="AK9" s="21" t="str">
        <f>_xlfn.IFNA(VLOOKUP(V9,动画对应!$B:$C,2,FALSE),"")</f>
        <v>eff_yixingguangquan</v>
      </c>
      <c r="AL9" s="21" t="str">
        <f>_xlfn.IFNA(VLOOKUP(W9,动画对应!$B:$C,2,FALSE),"")</f>
        <v/>
      </c>
      <c r="AM9" s="21" t="str">
        <f>_xlfn.IFNA(VLOOKUP(X9,动画对应!$B:$C,2,FALSE),"")</f>
        <v/>
      </c>
      <c r="AN9" s="21" t="str">
        <f>_xlfn.IFNA(VLOOKUP(Y9,动画对应!$B:$C,2,FALSE),"")</f>
        <v/>
      </c>
      <c r="AO9" s="21" t="str">
        <f>_xlfn.IFNA(VLOOKUP(Z9,动画对应!$B:$C,2,FALSE),"")</f>
        <v>eff_sixingguangquan</v>
      </c>
      <c r="AP9" s="21" t="str">
        <f>_xlfn.IFNA(VLOOKUP(AA9,动画对应!$B:$C,2,FALSE),"")</f>
        <v/>
      </c>
      <c r="AQ9" s="21" t="str">
        <f>_xlfn.IFNA(VLOOKUP(AB9,动画对应!$B:$C,2,FALSE),"")</f>
        <v>eff_zuzhou</v>
      </c>
      <c r="AR9" s="21" t="str">
        <f>_xlfn.IFNA(VLOOKUP(AC9,动画对应!$B:$C,2,FALSE),"")</f>
        <v/>
      </c>
      <c r="AS9" s="21" t="str">
        <f>_xlfn.IFNA(VLOOKUP(AD9,动画对应!$B:$C,2,FALSE),"")</f>
        <v/>
      </c>
      <c r="AT9" s="21" t="str">
        <f>_xlfn.IFNA(VLOOKUP(AE9,动画对应!$B:$C,2,FALSE),"")</f>
        <v/>
      </c>
      <c r="AU9" s="21" t="str">
        <f>_xlfn.IFNA(VLOOKUP(AF9,动画对应!$B:$C,2,FALSE),"")</f>
        <v/>
      </c>
      <c r="AV9" s="21" t="str">
        <f>_xlfn.IFNA(VLOOKUP(AG9,动画对应!$B:$C,2,FALSE),"")</f>
        <v/>
      </c>
    </row>
    <row r="10" spans="1:48" ht="18" customHeight="1" x14ac:dyDescent="0.15">
      <c r="A10" s="21" t="str">
        <f t="shared" ref="A10" si="18">C10</f>
        <v>黄蜂怪</v>
      </c>
      <c r="B10" s="21">
        <v>7</v>
      </c>
      <c r="C10" t="s">
        <v>445</v>
      </c>
      <c r="D10" s="24"/>
      <c r="E10" s="24"/>
      <c r="F10" s="24"/>
      <c r="G10" s="21">
        <f>_xlfn.IFNA(VLOOKUP($C10&amp;G$3&amp;G$2,主动技能!$A:$B,2,FALSE),"")</f>
        <v>20007001</v>
      </c>
      <c r="H10" s="21">
        <f>_xlfn.IFNA(VLOOKUP($C10&amp;H$3&amp;H$2,主动技能!$A:$B,2,FALSE),"")</f>
        <v>20007002</v>
      </c>
      <c r="I10" s="21" t="str">
        <f>_xlfn.IFNA(VLOOKUP($C10&amp;I$3&amp;I$2,主动技能!$A:$B,2,FALSE),"")</f>
        <v/>
      </c>
      <c r="J10" s="21" t="str">
        <f>_xlfn.IFNA(VLOOKUP(D10,被动技能!$F:$G,2,FALSE),"")</f>
        <v/>
      </c>
      <c r="K10" s="21" t="str">
        <f>_xlfn.IFNA(VLOOKUP(E10,被动技能!$F:$G,2,FALSE),"")</f>
        <v/>
      </c>
      <c r="L10" s="21" t="str">
        <f>_xlfn.IFNA(VLOOKUP(F10,被动技能!$F:$G,2,FALSE),"")</f>
        <v/>
      </c>
      <c r="M10" s="22" t="str">
        <f t="shared" ref="M10" si="19">"{"&amp;IF(G10="","",G$1&amp;G10)&amp;IF(H10="","",H$1&amp;H10)&amp;IF(I10="","",I$1&amp;I10)&amp;IF(J10="","",J$1&amp;J10)&amp;IF(K10="","",K$1&amp;K10)&amp;IF(L10="","",L$1&amp;L10)&amp;"}"</f>
        <v>{"master1":20007001,"master2":20007002}</v>
      </c>
      <c r="N10" s="22" t="str">
        <f>_xlfn.IFNA(VLOOKUP(G10,主动技能!$B:$I,7,FALSE),"")</f>
        <v>撞击</v>
      </c>
      <c r="O10" s="22" t="str">
        <f>_xlfn.IFNA(VLOOKUP(H10,主动技能!$B:$I,7,FALSE),"")</f>
        <v>黄蜂尾针</v>
      </c>
      <c r="P10" s="22" t="str">
        <f>_xlfn.IFNA(VLOOKUP(I10,主动技能!$B:$I,7,FALSE),"")</f>
        <v/>
      </c>
      <c r="Q10" s="22">
        <f t="shared" ref="Q10" si="20">B10</f>
        <v>7</v>
      </c>
      <c r="R10" s="22" t="str">
        <f t="shared" ref="R10" si="21">AK10&amp;"|"&amp;AL10&amp;"|"&amp;AM10&amp;"|"&amp;AN10</f>
        <v>eff_yixingguangquan|||</v>
      </c>
      <c r="S10" s="22" t="str">
        <f t="shared" ref="S10" si="22">AO10&amp;"|"&amp;AP10&amp;"|"&amp;AQ10&amp;"|"&amp;AR10</f>
        <v>eff_sixingguangquan||eff_kuanglongci|</v>
      </c>
      <c r="T10" s="22" t="str">
        <f t="shared" ref="T10" si="23">AS10&amp;"|"&amp;AT10&amp;"|"&amp;AU10&amp;"|"&amp;AV10</f>
        <v>|||</v>
      </c>
      <c r="U10" s="22"/>
      <c r="V10" s="15" t="s">
        <v>346</v>
      </c>
      <c r="X10"/>
      <c r="Y10" s="2"/>
      <c r="Z10" s="15" t="s">
        <v>347</v>
      </c>
      <c r="AA10" s="25"/>
      <c r="AB10" s="25" t="s">
        <v>449</v>
      </c>
      <c r="AK10" s="21" t="str">
        <f>_xlfn.IFNA(VLOOKUP(V10,动画对应!$B:$C,2,FALSE),"")</f>
        <v>eff_yixingguangquan</v>
      </c>
      <c r="AL10" s="21" t="str">
        <f>_xlfn.IFNA(VLOOKUP(W10,动画对应!$B:$C,2,FALSE),"")</f>
        <v/>
      </c>
      <c r="AM10" s="21" t="str">
        <f>_xlfn.IFNA(VLOOKUP(X10,动画对应!$B:$C,2,FALSE),"")</f>
        <v/>
      </c>
      <c r="AN10" s="21" t="str">
        <f>_xlfn.IFNA(VLOOKUP(Y10,动画对应!$B:$C,2,FALSE),"")</f>
        <v/>
      </c>
      <c r="AO10" s="21" t="str">
        <f>_xlfn.IFNA(VLOOKUP(Z10,动画对应!$B:$C,2,FALSE),"")</f>
        <v>eff_sixingguangquan</v>
      </c>
      <c r="AP10" s="21" t="str">
        <f>_xlfn.IFNA(VLOOKUP(AA10,动画对应!$B:$C,2,FALSE),"")</f>
        <v/>
      </c>
      <c r="AQ10" s="21" t="str">
        <f>_xlfn.IFNA(VLOOKUP(AB10,动画对应!$B:$C,2,FALSE),"")</f>
        <v>eff_kuanglongci</v>
      </c>
      <c r="AR10" s="21" t="str">
        <f>_xlfn.IFNA(VLOOKUP(AC10,动画对应!$B:$C,2,FALSE),"")</f>
        <v/>
      </c>
      <c r="AS10" s="21" t="str">
        <f>_xlfn.IFNA(VLOOKUP(AD10,动画对应!$B:$C,2,FALSE),"")</f>
        <v/>
      </c>
      <c r="AT10" s="21" t="str">
        <f>_xlfn.IFNA(VLOOKUP(AE10,动画对应!$B:$C,2,FALSE),"")</f>
        <v/>
      </c>
      <c r="AU10" s="21" t="str">
        <f>_xlfn.IFNA(VLOOKUP(AF10,动画对应!$B:$C,2,FALSE),"")</f>
        <v/>
      </c>
      <c r="AV10" s="21" t="str">
        <f>_xlfn.IFNA(VLOOKUP(AG10,动画对应!$B:$C,2,FALSE),"")</f>
        <v/>
      </c>
    </row>
    <row r="11" spans="1:48" ht="18" customHeight="1" x14ac:dyDescent="0.15">
      <c r="A11" s="21" t="str">
        <f t="shared" ref="A11" si="24">C11</f>
        <v>甲虫精</v>
      </c>
      <c r="B11" s="21">
        <v>8</v>
      </c>
      <c r="C11" t="s">
        <v>446</v>
      </c>
      <c r="D11" s="24" t="s">
        <v>451</v>
      </c>
      <c r="E11" s="24"/>
      <c r="F11" s="24"/>
      <c r="G11" s="21">
        <f>_xlfn.IFNA(VLOOKUP($C11&amp;G$3&amp;G$2,主动技能!$A:$B,2,FALSE),"")</f>
        <v>20008001</v>
      </c>
      <c r="H11" s="21" t="str">
        <f>_xlfn.IFNA(VLOOKUP($C11&amp;H$3&amp;H$2,主动技能!$A:$B,2,FALSE),"")</f>
        <v/>
      </c>
      <c r="I11" s="21" t="str">
        <f>_xlfn.IFNA(VLOOKUP($C11&amp;I$3&amp;I$2,主动技能!$A:$B,2,FALSE),"")</f>
        <v/>
      </c>
      <c r="J11" s="21">
        <f>_xlfn.IFNA(VLOOKUP(D11,被动技能!$F:$G,2,FALSE),"")</f>
        <v>200002</v>
      </c>
      <c r="K11" s="21" t="str">
        <f>_xlfn.IFNA(VLOOKUP(E11,被动技能!$F:$G,2,FALSE),"")</f>
        <v/>
      </c>
      <c r="L11" s="21" t="str">
        <f>_xlfn.IFNA(VLOOKUP(F11,被动技能!$F:$G,2,FALSE),"")</f>
        <v/>
      </c>
      <c r="M11" s="22" t="str">
        <f t="shared" ref="M11" si="25">"{"&amp;IF(G11="","",G$1&amp;G11)&amp;IF(H11="","",H$1&amp;H11)&amp;IF(I11="","",I$1&amp;I11)&amp;IF(J11="","",J$1&amp;J11)&amp;IF(K11="","",K$1&amp;K11)&amp;IF(L11="","",L$1&amp;L11)&amp;"}"</f>
        <v>{"master1":20008001,"slave1":200002}</v>
      </c>
      <c r="N11" s="22" t="str">
        <f>_xlfn.IFNA(VLOOKUP(G11,主动技能!$B:$I,7,FALSE),"")</f>
        <v>撞击</v>
      </c>
      <c r="O11" s="22" t="str">
        <f>_xlfn.IFNA(VLOOKUP(H11,主动技能!$B:$I,7,FALSE),"")</f>
        <v/>
      </c>
      <c r="P11" s="22" t="str">
        <f>_xlfn.IFNA(VLOOKUP(I11,主动技能!$B:$I,7,FALSE),"")</f>
        <v/>
      </c>
      <c r="Q11" s="22">
        <f t="shared" ref="Q11" si="26">B11</f>
        <v>8</v>
      </c>
      <c r="R11" s="22" t="str">
        <f t="shared" ref="R11" si="27">AK11&amp;"|"&amp;AL11&amp;"|"&amp;AM11&amp;"|"&amp;AN11</f>
        <v>eff_yixingguangquan|||</v>
      </c>
      <c r="S11" s="22" t="str">
        <f t="shared" ref="S11" si="28">AO11&amp;"|"&amp;AP11&amp;"|"&amp;AQ11&amp;"|"&amp;AR11</f>
        <v>|||</v>
      </c>
      <c r="T11" s="22" t="str">
        <f t="shared" ref="T11" si="29">AS11&amp;"|"&amp;AT11&amp;"|"&amp;AU11&amp;"|"&amp;AV11</f>
        <v>|||</v>
      </c>
      <c r="U11" s="22"/>
      <c r="V11" s="15" t="s">
        <v>346</v>
      </c>
      <c r="X11"/>
      <c r="Y11" s="2"/>
      <c r="AA11" s="25"/>
      <c r="AB11" s="25"/>
      <c r="AK11" s="21" t="str">
        <f>_xlfn.IFNA(VLOOKUP(V11,动画对应!$B:$C,2,FALSE),"")</f>
        <v>eff_yixingguangquan</v>
      </c>
      <c r="AL11" s="21" t="str">
        <f>_xlfn.IFNA(VLOOKUP(W11,动画对应!$B:$C,2,FALSE),"")</f>
        <v/>
      </c>
      <c r="AM11" s="21" t="str">
        <f>_xlfn.IFNA(VLOOKUP(X11,动画对应!$B:$C,2,FALSE),"")</f>
        <v/>
      </c>
      <c r="AN11" s="21" t="str">
        <f>_xlfn.IFNA(VLOOKUP(Y11,动画对应!$B:$C,2,FALSE),"")</f>
        <v/>
      </c>
      <c r="AO11" s="21" t="str">
        <f>_xlfn.IFNA(VLOOKUP(Z11,动画对应!$B:$C,2,FALSE),"")</f>
        <v/>
      </c>
      <c r="AP11" s="21" t="str">
        <f>_xlfn.IFNA(VLOOKUP(AA11,动画对应!$B:$C,2,FALSE),"")</f>
        <v/>
      </c>
      <c r="AQ11" s="21" t="str">
        <f>_xlfn.IFNA(VLOOKUP(AB11,动画对应!$B:$C,2,FALSE),"")</f>
        <v/>
      </c>
      <c r="AR11" s="21" t="str">
        <f>_xlfn.IFNA(VLOOKUP(AC11,动画对应!$B:$C,2,FALSE),"")</f>
        <v/>
      </c>
      <c r="AS11" s="21" t="str">
        <f>_xlfn.IFNA(VLOOKUP(AD11,动画对应!$B:$C,2,FALSE),"")</f>
        <v/>
      </c>
      <c r="AT11" s="21" t="str">
        <f>_xlfn.IFNA(VLOOKUP(AE11,动画对应!$B:$C,2,FALSE),"")</f>
        <v/>
      </c>
      <c r="AU11" s="21" t="str">
        <f>_xlfn.IFNA(VLOOKUP(AF11,动画对应!$B:$C,2,FALSE),"")</f>
        <v/>
      </c>
      <c r="AV11" s="21" t="str">
        <f>_xlfn.IFNA(VLOOKUP(AG11,动画对应!$B:$C,2,FALSE),"")</f>
        <v/>
      </c>
    </row>
    <row r="12" spans="1:48" ht="18" customHeight="1" x14ac:dyDescent="0.15">
      <c r="A12" s="21" t="str">
        <f t="shared" ref="A12:A16" si="30">C12</f>
        <v>藤蔓怪</v>
      </c>
      <c r="B12" s="21">
        <v>9</v>
      </c>
      <c r="C12" t="s">
        <v>447</v>
      </c>
      <c r="D12" s="24"/>
      <c r="E12" s="24"/>
      <c r="F12" s="24"/>
      <c r="G12" s="21">
        <f>_xlfn.IFNA(VLOOKUP($C12&amp;G$3&amp;G$2,主动技能!$A:$B,2,FALSE),"")</f>
        <v>20009001</v>
      </c>
      <c r="H12" s="21">
        <f>_xlfn.IFNA(VLOOKUP($C12&amp;H$3&amp;H$2,主动技能!$A:$B,2,FALSE),"")</f>
        <v>20009002</v>
      </c>
      <c r="I12" s="21" t="str">
        <f>_xlfn.IFNA(VLOOKUP($C12&amp;I$3&amp;I$2,主动技能!$A:$B,2,FALSE),"")</f>
        <v/>
      </c>
      <c r="J12" s="21" t="str">
        <f>_xlfn.IFNA(VLOOKUP(D12,被动技能!$F:$G,2,FALSE),"")</f>
        <v/>
      </c>
      <c r="K12" s="21" t="str">
        <f>_xlfn.IFNA(VLOOKUP(E12,被动技能!$F:$G,2,FALSE),"")</f>
        <v/>
      </c>
      <c r="L12" s="21" t="str">
        <f>_xlfn.IFNA(VLOOKUP(F12,被动技能!$F:$G,2,FALSE),"")</f>
        <v/>
      </c>
      <c r="M12" s="22" t="str">
        <f t="shared" ref="M12:M16" si="31">"{"&amp;IF(G12="","",G$1&amp;G12)&amp;IF(H12="","",H$1&amp;H12)&amp;IF(I12="","",I$1&amp;I12)&amp;IF(J12="","",J$1&amp;J12)&amp;IF(K12="","",K$1&amp;K12)&amp;IF(L12="","",L$1&amp;L12)&amp;"}"</f>
        <v>{"master1":20009001,"master2":20009002}</v>
      </c>
      <c r="N12" s="22" t="str">
        <f>_xlfn.IFNA(VLOOKUP(G12,主动技能!$B:$I,7,FALSE),"")</f>
        <v>撞击</v>
      </c>
      <c r="O12" s="22" t="str">
        <f>_xlfn.IFNA(VLOOKUP(H12,主动技能!$B:$I,7,FALSE),"")</f>
        <v>藤蔓缠绕</v>
      </c>
      <c r="P12" s="22" t="str">
        <f>_xlfn.IFNA(VLOOKUP(I12,主动技能!$B:$I,7,FALSE),"")</f>
        <v/>
      </c>
      <c r="Q12" s="22">
        <f t="shared" ref="Q12:Q16" si="32">B12</f>
        <v>9</v>
      </c>
      <c r="R12" s="22" t="str">
        <f t="shared" ref="R12:R16" si="33">AK12&amp;"|"&amp;AL12&amp;"|"&amp;AM12&amp;"|"&amp;AN12</f>
        <v>eff_yixingguangquan|||</v>
      </c>
      <c r="S12" s="22" t="str">
        <f t="shared" ref="S12:S16" si="34">AO12&amp;"|"&amp;AP12&amp;"|"&amp;AQ12&amp;"|"&amp;AR12</f>
        <v>eff_sixingguangquan||eff_shufu|</v>
      </c>
      <c r="T12" s="22" t="str">
        <f t="shared" ref="T12:T16" si="35">AS12&amp;"|"&amp;AT12&amp;"|"&amp;AU12&amp;"|"&amp;AV12</f>
        <v>|||</v>
      </c>
      <c r="U12" s="22"/>
      <c r="V12" s="15" t="s">
        <v>346</v>
      </c>
      <c r="X12"/>
      <c r="Y12" s="2"/>
      <c r="Z12" s="15" t="s">
        <v>347</v>
      </c>
      <c r="AA12" s="25"/>
      <c r="AB12" t="s">
        <v>392</v>
      </c>
      <c r="AK12" s="21" t="str">
        <f>_xlfn.IFNA(VLOOKUP(V12,动画对应!$B:$C,2,FALSE),"")</f>
        <v>eff_yixingguangquan</v>
      </c>
      <c r="AL12" s="21" t="str">
        <f>_xlfn.IFNA(VLOOKUP(W12,动画对应!$B:$C,2,FALSE),"")</f>
        <v/>
      </c>
      <c r="AM12" s="21" t="str">
        <f>_xlfn.IFNA(VLOOKUP(X12,动画对应!$B:$C,2,FALSE),"")</f>
        <v/>
      </c>
      <c r="AN12" s="21" t="str">
        <f>_xlfn.IFNA(VLOOKUP(Y12,动画对应!$B:$C,2,FALSE),"")</f>
        <v/>
      </c>
      <c r="AO12" s="21" t="str">
        <f>_xlfn.IFNA(VLOOKUP(Z12,动画对应!$B:$C,2,FALSE),"")</f>
        <v>eff_sixingguangquan</v>
      </c>
      <c r="AP12" s="21" t="str">
        <f>_xlfn.IFNA(VLOOKUP(AA12,动画对应!$B:$C,2,FALSE),"")</f>
        <v/>
      </c>
      <c r="AQ12" s="21" t="str">
        <f>_xlfn.IFNA(VLOOKUP(AB12,动画对应!$B:$C,2,FALSE),"")</f>
        <v>eff_shufu</v>
      </c>
      <c r="AR12" s="21" t="str">
        <f>_xlfn.IFNA(VLOOKUP(AC12,动画对应!$B:$C,2,FALSE),"")</f>
        <v/>
      </c>
      <c r="AS12" s="21" t="str">
        <f>_xlfn.IFNA(VLOOKUP(AD12,动画对应!$B:$C,2,FALSE),"")</f>
        <v/>
      </c>
      <c r="AT12" s="21" t="str">
        <f>_xlfn.IFNA(VLOOKUP(AE12,动画对应!$B:$C,2,FALSE),"")</f>
        <v/>
      </c>
      <c r="AU12" s="21" t="str">
        <f>_xlfn.IFNA(VLOOKUP(AF12,动画对应!$B:$C,2,FALSE),"")</f>
        <v/>
      </c>
      <c r="AV12" s="21" t="str">
        <f>_xlfn.IFNA(VLOOKUP(AG12,动画对应!$B:$C,2,FALSE),"")</f>
        <v/>
      </c>
    </row>
    <row r="13" spans="1:48" ht="18" customHeight="1" x14ac:dyDescent="0.15">
      <c r="A13" s="21" t="str">
        <f t="shared" si="30"/>
        <v>超治疗小花精</v>
      </c>
      <c r="B13" s="21">
        <v>10</v>
      </c>
      <c r="C13" t="s">
        <v>469</v>
      </c>
      <c r="D13" s="24"/>
      <c r="E13" s="24"/>
      <c r="F13" s="24"/>
      <c r="G13" s="21">
        <f>_xlfn.IFNA(VLOOKUP($C13&amp;G$3&amp;G$2,主动技能!$A:$B,2,FALSE),"")</f>
        <v>20010001</v>
      </c>
      <c r="H13" s="21">
        <f>_xlfn.IFNA(VLOOKUP($C13&amp;H$3&amp;H$2,主动技能!$A:$B,2,FALSE),"")</f>
        <v>20010002</v>
      </c>
      <c r="I13" s="21" t="str">
        <f>_xlfn.IFNA(VLOOKUP($C13&amp;I$3&amp;I$2,主动技能!$A:$B,2,FALSE),"")</f>
        <v/>
      </c>
      <c r="J13" s="21" t="str">
        <f>_xlfn.IFNA(VLOOKUP(D13,被动技能!$F:$G,2,FALSE),"")</f>
        <v/>
      </c>
      <c r="K13" s="21" t="str">
        <f>_xlfn.IFNA(VLOOKUP(E13,被动技能!$F:$G,2,FALSE),"")</f>
        <v/>
      </c>
      <c r="L13" s="21" t="str">
        <f>_xlfn.IFNA(VLOOKUP(F13,被动技能!$F:$G,2,FALSE),"")</f>
        <v/>
      </c>
      <c r="M13" s="22" t="str">
        <f t="shared" si="31"/>
        <v>{"master1":20010001,"master2":20010002}</v>
      </c>
      <c r="N13" s="22" t="str">
        <f>_xlfn.IFNA(VLOOKUP(G13,主动技能!$B:$I,7,FALSE),"")</f>
        <v>撞击</v>
      </c>
      <c r="O13" s="22" t="str">
        <f>_xlfn.IFNA(VLOOKUP(H13,主动技能!$B:$I,7,FALSE),"")</f>
        <v>花精之舞</v>
      </c>
      <c r="P13" s="22" t="str">
        <f>_xlfn.IFNA(VLOOKUP(I13,主动技能!$B:$I,7,FALSE),"")</f>
        <v/>
      </c>
      <c r="Q13" s="22">
        <f t="shared" si="32"/>
        <v>10</v>
      </c>
      <c r="R13" s="22" t="str">
        <f t="shared" si="33"/>
        <v>eff_yixingguangquan|||</v>
      </c>
      <c r="S13" s="22" t="str">
        <f t="shared" si="34"/>
        <v>eff_erxingguangquan||eff_huichunshu|</v>
      </c>
      <c r="T13" s="22" t="str">
        <f t="shared" si="35"/>
        <v>|||</v>
      </c>
      <c r="U13" s="22"/>
      <c r="V13" s="15" t="s">
        <v>346</v>
      </c>
      <c r="X13"/>
      <c r="Y13" s="2"/>
      <c r="Z13" s="15" t="s">
        <v>443</v>
      </c>
      <c r="AA13"/>
      <c r="AB13" t="s">
        <v>454</v>
      </c>
      <c r="AK13" s="21" t="str">
        <f>_xlfn.IFNA(VLOOKUP(V13,动画对应!$B:$C,2,FALSE),"")</f>
        <v>eff_yixingguangquan</v>
      </c>
      <c r="AL13" s="21" t="str">
        <f>_xlfn.IFNA(VLOOKUP(W13,动画对应!$B:$C,2,FALSE),"")</f>
        <v/>
      </c>
      <c r="AM13" s="21" t="str">
        <f>_xlfn.IFNA(VLOOKUP(X13,动画对应!$B:$C,2,FALSE),"")</f>
        <v/>
      </c>
      <c r="AN13" s="21" t="str">
        <f>_xlfn.IFNA(VLOOKUP(Y13,动画对应!$B:$C,2,FALSE),"")</f>
        <v/>
      </c>
      <c r="AO13" s="21" t="str">
        <f>_xlfn.IFNA(VLOOKUP(Z13,动画对应!$B:$C,2,FALSE),"")</f>
        <v>eff_erxingguangquan</v>
      </c>
      <c r="AP13" s="21" t="str">
        <f>_xlfn.IFNA(VLOOKUP(AA13,动画对应!$B:$C,2,FALSE),"")</f>
        <v/>
      </c>
      <c r="AQ13" s="21" t="str">
        <f>_xlfn.IFNA(VLOOKUP(AB13,动画对应!$B:$C,2,FALSE),"")</f>
        <v>eff_huichunshu</v>
      </c>
      <c r="AR13" s="21" t="str">
        <f>_xlfn.IFNA(VLOOKUP(AC13,动画对应!$B:$C,2,FALSE),"")</f>
        <v/>
      </c>
      <c r="AS13" s="21" t="str">
        <f>_xlfn.IFNA(VLOOKUP(AD13,动画对应!$B:$C,2,FALSE),"")</f>
        <v/>
      </c>
      <c r="AT13" s="21" t="str">
        <f>_xlfn.IFNA(VLOOKUP(AE13,动画对应!$B:$C,2,FALSE),"")</f>
        <v/>
      </c>
      <c r="AU13" s="21" t="str">
        <f>_xlfn.IFNA(VLOOKUP(AF13,动画对应!$B:$C,2,FALSE),"")</f>
        <v/>
      </c>
      <c r="AV13" s="21" t="str">
        <f>_xlfn.IFNA(VLOOKUP(AG13,动画对应!$B:$C,2,FALSE),"")</f>
        <v/>
      </c>
    </row>
    <row r="14" spans="1:48" ht="18" customHeight="1" x14ac:dyDescent="0.15">
      <c r="A14" s="21" t="str">
        <f t="shared" si="30"/>
        <v>毒躯蘑菇</v>
      </c>
      <c r="B14" s="21">
        <v>11</v>
      </c>
      <c r="C14" t="s">
        <v>455</v>
      </c>
      <c r="D14" s="29" t="s">
        <v>468</v>
      </c>
      <c r="E14" s="24"/>
      <c r="F14" s="24"/>
      <c r="G14" s="21">
        <f>_xlfn.IFNA(VLOOKUP($C14&amp;G$3&amp;G$2,主动技能!$A:$B,2,FALSE),"")</f>
        <v>20011001</v>
      </c>
      <c r="H14" s="21">
        <f>_xlfn.IFNA(VLOOKUP($C14&amp;H$3&amp;H$2,主动技能!$A:$B,2,FALSE),"")</f>
        <v>20011002</v>
      </c>
      <c r="I14" s="21" t="str">
        <f>_xlfn.IFNA(VLOOKUP($C14&amp;I$3&amp;I$2,主动技能!$A:$B,2,FALSE),"")</f>
        <v/>
      </c>
      <c r="J14" s="21">
        <f>_xlfn.IFNA(VLOOKUP(D14,被动技能!$F:$G,2,FALSE),"")</f>
        <v>200003</v>
      </c>
      <c r="K14" s="21" t="str">
        <f>_xlfn.IFNA(VLOOKUP(E14,被动技能!$F:$G,2,FALSE),"")</f>
        <v/>
      </c>
      <c r="L14" s="21" t="str">
        <f>_xlfn.IFNA(VLOOKUP(F14,被动技能!$F:$G,2,FALSE),"")</f>
        <v/>
      </c>
      <c r="M14" s="22" t="str">
        <f t="shared" si="31"/>
        <v>{"master1":20011001,"master2":20011002,"slave1":200003}</v>
      </c>
      <c r="N14" s="22" t="str">
        <f>_xlfn.IFNA(VLOOKUP(G14,主动技能!$B:$I,7,FALSE),"")</f>
        <v>撞击</v>
      </c>
      <c r="O14" s="22" t="str">
        <f>_xlfn.IFNA(VLOOKUP(H14,主动技能!$B:$I,7,FALSE),"")</f>
        <v>剧毒孢子</v>
      </c>
      <c r="P14" s="22" t="str">
        <f>_xlfn.IFNA(VLOOKUP(I14,主动技能!$B:$I,7,FALSE),"")</f>
        <v/>
      </c>
      <c r="Q14" s="22">
        <f t="shared" si="32"/>
        <v>11</v>
      </c>
      <c r="R14" s="22" t="str">
        <f t="shared" si="33"/>
        <v>eff_yixingguangquan|||</v>
      </c>
      <c r="S14" s="22" t="str">
        <f t="shared" si="34"/>
        <v>eff_sixingguangquan||eff_zuzhou|</v>
      </c>
      <c r="T14" s="22" t="str">
        <f t="shared" si="35"/>
        <v>|||</v>
      </c>
      <c r="U14" s="22"/>
      <c r="V14" s="15" t="s">
        <v>346</v>
      </c>
      <c r="X14"/>
      <c r="Y14" s="2"/>
      <c r="Z14" s="15" t="s">
        <v>347</v>
      </c>
      <c r="AA14" s="25"/>
      <c r="AB14" s="25" t="s">
        <v>444</v>
      </c>
      <c r="AK14" s="21" t="str">
        <f>_xlfn.IFNA(VLOOKUP(V14,动画对应!$B:$C,2,FALSE),"")</f>
        <v>eff_yixingguangquan</v>
      </c>
      <c r="AL14" s="21" t="str">
        <f>_xlfn.IFNA(VLOOKUP(W14,动画对应!$B:$C,2,FALSE),"")</f>
        <v/>
      </c>
      <c r="AM14" s="21" t="str">
        <f>_xlfn.IFNA(VLOOKUP(X14,动画对应!$B:$C,2,FALSE),"")</f>
        <v/>
      </c>
      <c r="AN14" s="21" t="str">
        <f>_xlfn.IFNA(VLOOKUP(Y14,动画对应!$B:$C,2,FALSE),"")</f>
        <v/>
      </c>
      <c r="AO14" s="21" t="str">
        <f>_xlfn.IFNA(VLOOKUP(Z14,动画对应!$B:$C,2,FALSE),"")</f>
        <v>eff_sixingguangquan</v>
      </c>
      <c r="AP14" s="21" t="str">
        <f>_xlfn.IFNA(VLOOKUP(AA14,动画对应!$B:$C,2,FALSE),"")</f>
        <v/>
      </c>
      <c r="AQ14" s="21" t="str">
        <f>_xlfn.IFNA(VLOOKUP(AB14,动画对应!$B:$C,2,FALSE),"")</f>
        <v>eff_zuzhou</v>
      </c>
      <c r="AR14" s="21" t="str">
        <f>_xlfn.IFNA(VLOOKUP(AC14,动画对应!$B:$C,2,FALSE),"")</f>
        <v/>
      </c>
      <c r="AS14" s="21" t="str">
        <f>_xlfn.IFNA(VLOOKUP(AD14,动画对应!$B:$C,2,FALSE),"")</f>
        <v/>
      </c>
      <c r="AT14" s="21" t="str">
        <f>_xlfn.IFNA(VLOOKUP(AE14,动画对应!$B:$C,2,FALSE),"")</f>
        <v/>
      </c>
      <c r="AU14" s="21" t="str">
        <f>_xlfn.IFNA(VLOOKUP(AF14,动画对应!$B:$C,2,FALSE),"")</f>
        <v/>
      </c>
      <c r="AV14" s="21" t="str">
        <f>_xlfn.IFNA(VLOOKUP(AG14,动画对应!$B:$C,2,FALSE),"")</f>
        <v/>
      </c>
    </row>
    <row r="15" spans="1:48" ht="18" customHeight="1" x14ac:dyDescent="0.15">
      <c r="A15" s="21" t="str">
        <f t="shared" si="30"/>
        <v>毒躯甲虫精</v>
      </c>
      <c r="B15" s="21">
        <v>12</v>
      </c>
      <c r="C15" t="s">
        <v>456</v>
      </c>
      <c r="D15" s="29" t="s">
        <v>468</v>
      </c>
      <c r="E15" s="24"/>
      <c r="F15" s="24"/>
      <c r="G15" s="21">
        <f>_xlfn.IFNA(VLOOKUP($C15&amp;G$3&amp;G$2,主动技能!$A:$B,2,FALSE),"")</f>
        <v>20012001</v>
      </c>
      <c r="H15" s="21" t="str">
        <f>_xlfn.IFNA(VLOOKUP($C15&amp;H$3&amp;H$2,主动技能!$A:$B,2,FALSE),"")</f>
        <v/>
      </c>
      <c r="I15" s="21" t="str">
        <f>_xlfn.IFNA(VLOOKUP($C15&amp;I$3&amp;I$2,主动技能!$A:$B,2,FALSE),"")</f>
        <v/>
      </c>
      <c r="J15" s="21">
        <f>_xlfn.IFNA(VLOOKUP(D15,被动技能!$F:$G,2,FALSE),"")</f>
        <v>200003</v>
      </c>
      <c r="K15" s="21" t="str">
        <f>_xlfn.IFNA(VLOOKUP(E15,被动技能!$F:$G,2,FALSE),"")</f>
        <v/>
      </c>
      <c r="L15" s="21" t="str">
        <f>_xlfn.IFNA(VLOOKUP(F15,被动技能!$F:$G,2,FALSE),"")</f>
        <v/>
      </c>
      <c r="M15" s="22" t="str">
        <f t="shared" si="31"/>
        <v>{"master1":20012001,"slave1":200003}</v>
      </c>
      <c r="N15" s="22" t="str">
        <f>_xlfn.IFNA(VLOOKUP(G15,主动技能!$B:$I,7,FALSE),"")</f>
        <v>撞击</v>
      </c>
      <c r="O15" s="22" t="str">
        <f>_xlfn.IFNA(VLOOKUP(H15,主动技能!$B:$I,7,FALSE),"")</f>
        <v/>
      </c>
      <c r="P15" s="22" t="str">
        <f>_xlfn.IFNA(VLOOKUP(I15,主动技能!$B:$I,7,FALSE),"")</f>
        <v/>
      </c>
      <c r="Q15" s="22">
        <f t="shared" si="32"/>
        <v>12</v>
      </c>
      <c r="R15" s="22" t="str">
        <f t="shared" si="33"/>
        <v>eff_yixingguangquan|||</v>
      </c>
      <c r="S15" s="22" t="str">
        <f t="shared" si="34"/>
        <v>|||</v>
      </c>
      <c r="T15" s="22" t="str">
        <f t="shared" si="35"/>
        <v>|||</v>
      </c>
      <c r="U15" s="22"/>
      <c r="V15" s="15" t="s">
        <v>346</v>
      </c>
      <c r="X15"/>
      <c r="Y15" s="2"/>
      <c r="AA15" s="25"/>
      <c r="AB15" s="25"/>
      <c r="AK15" s="21" t="str">
        <f>_xlfn.IFNA(VLOOKUP(V15,动画对应!$B:$C,2,FALSE),"")</f>
        <v>eff_yixingguangquan</v>
      </c>
      <c r="AL15" s="21" t="str">
        <f>_xlfn.IFNA(VLOOKUP(W15,动画对应!$B:$C,2,FALSE),"")</f>
        <v/>
      </c>
      <c r="AM15" s="21" t="str">
        <f>_xlfn.IFNA(VLOOKUP(X15,动画对应!$B:$C,2,FALSE),"")</f>
        <v/>
      </c>
      <c r="AN15" s="21" t="str">
        <f>_xlfn.IFNA(VLOOKUP(Y15,动画对应!$B:$C,2,FALSE),"")</f>
        <v/>
      </c>
      <c r="AO15" s="21" t="str">
        <f>_xlfn.IFNA(VLOOKUP(Z15,动画对应!$B:$C,2,FALSE),"")</f>
        <v/>
      </c>
      <c r="AP15" s="21" t="str">
        <f>_xlfn.IFNA(VLOOKUP(AA15,动画对应!$B:$C,2,FALSE),"")</f>
        <v/>
      </c>
      <c r="AQ15" s="21" t="str">
        <f>_xlfn.IFNA(VLOOKUP(AB15,动画对应!$B:$C,2,FALSE),"")</f>
        <v/>
      </c>
      <c r="AR15" s="21" t="str">
        <f>_xlfn.IFNA(VLOOKUP(AC15,动画对应!$B:$C,2,FALSE),"")</f>
        <v/>
      </c>
      <c r="AS15" s="21" t="str">
        <f>_xlfn.IFNA(VLOOKUP(AD15,动画对应!$B:$C,2,FALSE),"")</f>
        <v/>
      </c>
      <c r="AT15" s="21" t="str">
        <f>_xlfn.IFNA(VLOOKUP(AE15,动画对应!$B:$C,2,FALSE),"")</f>
        <v/>
      </c>
      <c r="AU15" s="21" t="str">
        <f>_xlfn.IFNA(VLOOKUP(AF15,动画对应!$B:$C,2,FALSE),"")</f>
        <v/>
      </c>
      <c r="AV15" s="21" t="str">
        <f>_xlfn.IFNA(VLOOKUP(AG15,动画对应!$B:$C,2,FALSE),"")</f>
        <v/>
      </c>
    </row>
    <row r="16" spans="1:48" x14ac:dyDescent="0.15">
      <c r="A16" s="21" t="str">
        <f t="shared" si="30"/>
        <v>毒躯树妖</v>
      </c>
      <c r="B16" s="21">
        <v>13</v>
      </c>
      <c r="C16" s="21" t="s">
        <v>457</v>
      </c>
      <c r="D16" s="29" t="s">
        <v>468</v>
      </c>
      <c r="G16" s="21">
        <f>_xlfn.IFNA(VLOOKUP($C16&amp;G$3&amp;G$2,主动技能!$A:$B,2,FALSE),"")</f>
        <v>20013001</v>
      </c>
      <c r="H16" s="21" t="str">
        <f>_xlfn.IFNA(VLOOKUP($C16&amp;H$3&amp;H$2,主动技能!$A:$B,2,FALSE),"")</f>
        <v/>
      </c>
      <c r="I16" s="21" t="str">
        <f>_xlfn.IFNA(VLOOKUP($C16&amp;I$3&amp;I$2,主动技能!$A:$B,2,FALSE),"")</f>
        <v/>
      </c>
      <c r="J16" s="21">
        <f>_xlfn.IFNA(VLOOKUP(D16,被动技能!$F:$G,2,FALSE),"")</f>
        <v>200003</v>
      </c>
      <c r="K16" s="21" t="str">
        <f>_xlfn.IFNA(VLOOKUP(E16,被动技能!$F:$G,2,FALSE),"")</f>
        <v/>
      </c>
      <c r="L16" s="21" t="str">
        <f>_xlfn.IFNA(VLOOKUP(F16,被动技能!$F:$G,2,FALSE),"")</f>
        <v/>
      </c>
      <c r="M16" s="22" t="str">
        <f t="shared" si="31"/>
        <v>{"master1":20013001,"slave1":200003}</v>
      </c>
      <c r="N16" s="22" t="str">
        <f>_xlfn.IFNA(VLOOKUP(G16,主动技能!$B:$I,7,FALSE),"")</f>
        <v>撞击</v>
      </c>
      <c r="O16" s="22" t="str">
        <f>_xlfn.IFNA(VLOOKUP(H16,主动技能!$B:$I,7,FALSE),"")</f>
        <v/>
      </c>
      <c r="P16" s="22" t="str">
        <f>_xlfn.IFNA(VLOOKUP(I16,主动技能!$B:$I,7,FALSE),"")</f>
        <v/>
      </c>
      <c r="Q16" s="22">
        <f t="shared" si="32"/>
        <v>13</v>
      </c>
      <c r="R16" s="22" t="str">
        <f t="shared" si="33"/>
        <v>eff_yixingguangquan|||</v>
      </c>
      <c r="S16" s="22" t="str">
        <f t="shared" si="34"/>
        <v>|||</v>
      </c>
      <c r="T16" s="22" t="str">
        <f t="shared" si="35"/>
        <v>|||</v>
      </c>
      <c r="U16" s="22"/>
      <c r="V16" s="15" t="s">
        <v>346</v>
      </c>
      <c r="X16" s="2"/>
      <c r="Y16" s="2"/>
      <c r="AK16" s="21" t="str">
        <f>_xlfn.IFNA(VLOOKUP(V16,动画对应!$B:$C,2,FALSE),"")</f>
        <v>eff_yixingguangquan</v>
      </c>
      <c r="AL16" s="21" t="str">
        <f>_xlfn.IFNA(VLOOKUP(W16,动画对应!$B:$C,2,FALSE),"")</f>
        <v/>
      </c>
      <c r="AM16" s="21" t="str">
        <f>_xlfn.IFNA(VLOOKUP(X16,动画对应!$B:$C,2,FALSE),"")</f>
        <v/>
      </c>
      <c r="AN16" s="21" t="str">
        <f>_xlfn.IFNA(VLOOKUP(Y16,动画对应!$B:$C,2,FALSE),"")</f>
        <v/>
      </c>
      <c r="AO16" s="21" t="str">
        <f>_xlfn.IFNA(VLOOKUP(Z16,动画对应!$B:$C,2,FALSE),"")</f>
        <v/>
      </c>
      <c r="AP16" s="21" t="str">
        <f>_xlfn.IFNA(VLOOKUP(AA16,动画对应!$B:$C,2,FALSE),"")</f>
        <v/>
      </c>
      <c r="AQ16" s="21" t="str">
        <f>_xlfn.IFNA(VLOOKUP(AB16,动画对应!$B:$C,2,FALSE),"")</f>
        <v/>
      </c>
      <c r="AR16" s="21" t="str">
        <f>_xlfn.IFNA(VLOOKUP(AC16,动画对应!$B:$C,2,FALSE),"")</f>
        <v/>
      </c>
      <c r="AS16" s="21" t="str">
        <f>_xlfn.IFNA(VLOOKUP(AD16,动画对应!$B:$C,2,FALSE),"")</f>
        <v/>
      </c>
      <c r="AT16" s="21" t="str">
        <f>_xlfn.IFNA(VLOOKUP(AE16,动画对应!$B:$C,2,FALSE),"")</f>
        <v/>
      </c>
      <c r="AU16" s="21" t="str">
        <f>_xlfn.IFNA(VLOOKUP(AF16,动画对应!$B:$C,2,FALSE),"")</f>
        <v/>
      </c>
      <c r="AV16" s="21" t="str">
        <f>_xlfn.IFNA(VLOOKUP(AG16,动画对应!$B:$C,2,FALSE),"")</f>
        <v/>
      </c>
    </row>
    <row r="17" spans="1:48" ht="18" customHeight="1" x14ac:dyDescent="0.15">
      <c r="A17" s="21" t="str">
        <f t="shared" ref="A17:A20" si="36">C17</f>
        <v>毒躯藤蔓怪</v>
      </c>
      <c r="B17" s="21">
        <v>14</v>
      </c>
      <c r="C17" t="s">
        <v>458</v>
      </c>
      <c r="D17" s="29" t="s">
        <v>468</v>
      </c>
      <c r="E17" s="24"/>
      <c r="F17" s="24"/>
      <c r="G17" s="21">
        <f>_xlfn.IFNA(VLOOKUP($C17&amp;G$3&amp;G$2,主动技能!$A:$B,2,FALSE),"")</f>
        <v>20014001</v>
      </c>
      <c r="H17" s="21">
        <f>_xlfn.IFNA(VLOOKUP($C17&amp;H$3&amp;H$2,主动技能!$A:$B,2,FALSE),"")</f>
        <v>20014002</v>
      </c>
      <c r="I17" s="21" t="str">
        <f>_xlfn.IFNA(VLOOKUP($C17&amp;I$3&amp;I$2,主动技能!$A:$B,2,FALSE),"")</f>
        <v/>
      </c>
      <c r="J17" s="21">
        <f>_xlfn.IFNA(VLOOKUP(D17,被动技能!$F:$G,2,FALSE),"")</f>
        <v>200003</v>
      </c>
      <c r="K17" s="21" t="str">
        <f>_xlfn.IFNA(VLOOKUP(E17,被动技能!$F:$G,2,FALSE),"")</f>
        <v/>
      </c>
      <c r="L17" s="21" t="str">
        <f>_xlfn.IFNA(VLOOKUP(F17,被动技能!$F:$G,2,FALSE),"")</f>
        <v/>
      </c>
      <c r="M17" s="22" t="str">
        <f t="shared" ref="M17:M20" si="37">"{"&amp;IF(G17="","",G$1&amp;G17)&amp;IF(H17="","",H$1&amp;H17)&amp;IF(I17="","",I$1&amp;I17)&amp;IF(J17="","",J$1&amp;J17)&amp;IF(K17="","",K$1&amp;K17)&amp;IF(L17="","",L$1&amp;L17)&amp;"}"</f>
        <v>{"master1":20014001,"master2":20014002,"slave1":200003}</v>
      </c>
      <c r="N17" s="22" t="str">
        <f>_xlfn.IFNA(VLOOKUP(G17,主动技能!$B:$I,7,FALSE),"")</f>
        <v>撞击</v>
      </c>
      <c r="O17" s="22" t="str">
        <f>_xlfn.IFNA(VLOOKUP(H17,主动技能!$B:$I,7,FALSE),"")</f>
        <v>藤蔓缠绕</v>
      </c>
      <c r="P17" s="22" t="str">
        <f>_xlfn.IFNA(VLOOKUP(I17,主动技能!$B:$I,7,FALSE),"")</f>
        <v/>
      </c>
      <c r="Q17" s="22">
        <f t="shared" ref="Q17:Q20" si="38">B17</f>
        <v>14</v>
      </c>
      <c r="R17" s="22" t="str">
        <f t="shared" ref="R17:R20" si="39">AK17&amp;"|"&amp;AL17&amp;"|"&amp;AM17&amp;"|"&amp;AN17</f>
        <v>eff_yixingguangquan|||</v>
      </c>
      <c r="S17" s="22" t="str">
        <f t="shared" ref="S17:S20" si="40">AO17&amp;"|"&amp;AP17&amp;"|"&amp;AQ17&amp;"|"&amp;AR17</f>
        <v>eff_sixingguangquan||eff_shufu|</v>
      </c>
      <c r="T17" s="22" t="str">
        <f t="shared" ref="T17:T20" si="41">AS17&amp;"|"&amp;AT17&amp;"|"&amp;AU17&amp;"|"&amp;AV17</f>
        <v>|||</v>
      </c>
      <c r="U17" s="22"/>
      <c r="V17" s="15" t="s">
        <v>346</v>
      </c>
      <c r="X17"/>
      <c r="Y17" s="2"/>
      <c r="Z17" s="15" t="s">
        <v>347</v>
      </c>
      <c r="AA17" s="25"/>
      <c r="AB17" t="s">
        <v>392</v>
      </c>
      <c r="AK17" s="21" t="str">
        <f>_xlfn.IFNA(VLOOKUP(V17,动画对应!$B:$C,2,FALSE),"")</f>
        <v>eff_yixingguangquan</v>
      </c>
      <c r="AL17" s="21" t="str">
        <f>_xlfn.IFNA(VLOOKUP(W17,动画对应!$B:$C,2,FALSE),"")</f>
        <v/>
      </c>
      <c r="AM17" s="21" t="str">
        <f>_xlfn.IFNA(VLOOKUP(X17,动画对应!$B:$C,2,FALSE),"")</f>
        <v/>
      </c>
      <c r="AN17" s="21" t="str">
        <f>_xlfn.IFNA(VLOOKUP(Y17,动画对应!$B:$C,2,FALSE),"")</f>
        <v/>
      </c>
      <c r="AO17" s="21" t="str">
        <f>_xlfn.IFNA(VLOOKUP(Z17,动画对应!$B:$C,2,FALSE),"")</f>
        <v>eff_sixingguangquan</v>
      </c>
      <c r="AP17" s="21" t="str">
        <f>_xlfn.IFNA(VLOOKUP(AA17,动画对应!$B:$C,2,FALSE),"")</f>
        <v/>
      </c>
      <c r="AQ17" s="21" t="str">
        <f>_xlfn.IFNA(VLOOKUP(AB17,动画对应!$B:$C,2,FALSE),"")</f>
        <v>eff_shufu</v>
      </c>
      <c r="AR17" s="21" t="str">
        <f>_xlfn.IFNA(VLOOKUP(AC17,动画对应!$B:$C,2,FALSE),"")</f>
        <v/>
      </c>
      <c r="AS17" s="21" t="str">
        <f>_xlfn.IFNA(VLOOKUP(AD17,动画对应!$B:$C,2,FALSE),"")</f>
        <v/>
      </c>
      <c r="AT17" s="21" t="str">
        <f>_xlfn.IFNA(VLOOKUP(AE17,动画对应!$B:$C,2,FALSE),"")</f>
        <v/>
      </c>
      <c r="AU17" s="21" t="str">
        <f>_xlfn.IFNA(VLOOKUP(AF17,动画对应!$B:$C,2,FALSE),"")</f>
        <v/>
      </c>
      <c r="AV17" s="21" t="str">
        <f>_xlfn.IFNA(VLOOKUP(AG17,动画对应!$B:$C,2,FALSE),"")</f>
        <v/>
      </c>
    </row>
    <row r="18" spans="1:48" ht="18" customHeight="1" x14ac:dyDescent="0.15">
      <c r="A18" s="21" t="str">
        <f t="shared" si="36"/>
        <v>反击黄蜂怪</v>
      </c>
      <c r="B18" s="21">
        <v>15</v>
      </c>
      <c r="C18" t="s">
        <v>459</v>
      </c>
      <c r="D18" s="24" t="s">
        <v>451</v>
      </c>
      <c r="E18" s="24"/>
      <c r="F18" s="24"/>
      <c r="G18" s="21">
        <f>_xlfn.IFNA(VLOOKUP($C18&amp;G$3&amp;G$2,主动技能!$A:$B,2,FALSE),"")</f>
        <v>20015001</v>
      </c>
      <c r="H18" s="21">
        <f>_xlfn.IFNA(VLOOKUP($C18&amp;H$3&amp;H$2,主动技能!$A:$B,2,FALSE),"")</f>
        <v>20015002</v>
      </c>
      <c r="I18" s="21" t="str">
        <f>_xlfn.IFNA(VLOOKUP($C18&amp;I$3&amp;I$2,主动技能!$A:$B,2,FALSE),"")</f>
        <v/>
      </c>
      <c r="J18" s="21">
        <f>_xlfn.IFNA(VLOOKUP(D18,被动技能!$F:$G,2,FALSE),"")</f>
        <v>200002</v>
      </c>
      <c r="K18" s="21" t="str">
        <f>_xlfn.IFNA(VLOOKUP(E18,被动技能!$F:$G,2,FALSE),"")</f>
        <v/>
      </c>
      <c r="L18" s="21" t="str">
        <f>_xlfn.IFNA(VLOOKUP(F18,被动技能!$F:$G,2,FALSE),"")</f>
        <v/>
      </c>
      <c r="M18" s="22" t="str">
        <f t="shared" si="37"/>
        <v>{"master1":20015001,"master2":20015002,"slave1":200002}</v>
      </c>
      <c r="N18" s="22" t="str">
        <f>_xlfn.IFNA(VLOOKUP(G18,主动技能!$B:$I,7,FALSE),"")</f>
        <v>撞击</v>
      </c>
      <c r="O18" s="22" t="str">
        <f>_xlfn.IFNA(VLOOKUP(H18,主动技能!$B:$I,7,FALSE),"")</f>
        <v>黄蜂尾针</v>
      </c>
      <c r="P18" s="22" t="str">
        <f>_xlfn.IFNA(VLOOKUP(I18,主动技能!$B:$I,7,FALSE),"")</f>
        <v/>
      </c>
      <c r="Q18" s="22">
        <f t="shared" si="38"/>
        <v>15</v>
      </c>
      <c r="R18" s="22" t="str">
        <f t="shared" si="39"/>
        <v>eff_yixingguangquan|||</v>
      </c>
      <c r="S18" s="22" t="str">
        <f t="shared" si="40"/>
        <v>eff_sixingguangquan||eff_kuanglongci|</v>
      </c>
      <c r="T18" s="22" t="str">
        <f t="shared" si="41"/>
        <v>|||</v>
      </c>
      <c r="U18" s="22"/>
      <c r="V18" s="15" t="s">
        <v>346</v>
      </c>
      <c r="X18"/>
      <c r="Y18" s="2"/>
      <c r="Z18" s="15" t="s">
        <v>347</v>
      </c>
      <c r="AA18" s="25"/>
      <c r="AB18" s="25" t="s">
        <v>449</v>
      </c>
      <c r="AK18" s="21" t="str">
        <f>_xlfn.IFNA(VLOOKUP(V18,动画对应!$B:$C,2,FALSE),"")</f>
        <v>eff_yixingguangquan</v>
      </c>
      <c r="AL18" s="21" t="str">
        <f>_xlfn.IFNA(VLOOKUP(W18,动画对应!$B:$C,2,FALSE),"")</f>
        <v/>
      </c>
      <c r="AM18" s="21" t="str">
        <f>_xlfn.IFNA(VLOOKUP(X18,动画对应!$B:$C,2,FALSE),"")</f>
        <v/>
      </c>
      <c r="AN18" s="21" t="str">
        <f>_xlfn.IFNA(VLOOKUP(Y18,动画对应!$B:$C,2,FALSE),"")</f>
        <v/>
      </c>
      <c r="AO18" s="21" t="str">
        <f>_xlfn.IFNA(VLOOKUP(Z18,动画对应!$B:$C,2,FALSE),"")</f>
        <v>eff_sixingguangquan</v>
      </c>
      <c r="AP18" s="21" t="str">
        <f>_xlfn.IFNA(VLOOKUP(AA18,动画对应!$B:$C,2,FALSE),"")</f>
        <v/>
      </c>
      <c r="AQ18" s="21" t="str">
        <f>_xlfn.IFNA(VLOOKUP(AB18,动画对应!$B:$C,2,FALSE),"")</f>
        <v>eff_kuanglongci</v>
      </c>
      <c r="AR18" s="21" t="str">
        <f>_xlfn.IFNA(VLOOKUP(AC18,动画对应!$B:$C,2,FALSE),"")</f>
        <v/>
      </c>
      <c r="AS18" s="21" t="str">
        <f>_xlfn.IFNA(VLOOKUP(AD18,动画对应!$B:$C,2,FALSE),"")</f>
        <v/>
      </c>
      <c r="AT18" s="21" t="str">
        <f>_xlfn.IFNA(VLOOKUP(AE18,动画对应!$B:$C,2,FALSE),"")</f>
        <v/>
      </c>
      <c r="AU18" s="21" t="str">
        <f>_xlfn.IFNA(VLOOKUP(AF18,动画对应!$B:$C,2,FALSE),"")</f>
        <v/>
      </c>
      <c r="AV18" s="21" t="str">
        <f>_xlfn.IFNA(VLOOKUP(AG18,动画对应!$B:$C,2,FALSE),"")</f>
        <v/>
      </c>
    </row>
    <row r="19" spans="1:48" ht="18" customHeight="1" x14ac:dyDescent="0.15">
      <c r="A19" s="21" t="str">
        <f t="shared" si="36"/>
        <v>反击甲虫精</v>
      </c>
      <c r="B19" s="21">
        <v>16</v>
      </c>
      <c r="C19" t="s">
        <v>460</v>
      </c>
      <c r="D19" s="24" t="s">
        <v>451</v>
      </c>
      <c r="E19" s="24"/>
      <c r="F19" s="24"/>
      <c r="G19" s="21">
        <f>_xlfn.IFNA(VLOOKUP($C19&amp;G$3&amp;G$2,主动技能!$A:$B,2,FALSE),"")</f>
        <v>20016001</v>
      </c>
      <c r="H19" s="21" t="str">
        <f>_xlfn.IFNA(VLOOKUP($C19&amp;H$3&amp;H$2,主动技能!$A:$B,2,FALSE),"")</f>
        <v/>
      </c>
      <c r="I19" s="21" t="str">
        <f>_xlfn.IFNA(VLOOKUP($C19&amp;I$3&amp;I$2,主动技能!$A:$B,2,FALSE),"")</f>
        <v/>
      </c>
      <c r="J19" s="21">
        <f>_xlfn.IFNA(VLOOKUP(D19,被动技能!$F:$G,2,FALSE),"")</f>
        <v>200002</v>
      </c>
      <c r="K19" s="21" t="str">
        <f>_xlfn.IFNA(VLOOKUP(E19,被动技能!$F:$G,2,FALSE),"")</f>
        <v/>
      </c>
      <c r="L19" s="21" t="str">
        <f>_xlfn.IFNA(VLOOKUP(F19,被动技能!$F:$G,2,FALSE),"")</f>
        <v/>
      </c>
      <c r="M19" s="22" t="str">
        <f t="shared" si="37"/>
        <v>{"master1":20016001,"slave1":200002}</v>
      </c>
      <c r="N19" s="22" t="str">
        <f>_xlfn.IFNA(VLOOKUP(G19,主动技能!$B:$I,7,FALSE),"")</f>
        <v>撞击</v>
      </c>
      <c r="O19" s="22" t="str">
        <f>_xlfn.IFNA(VLOOKUP(H19,主动技能!$B:$I,7,FALSE),"")</f>
        <v/>
      </c>
      <c r="P19" s="22" t="str">
        <f>_xlfn.IFNA(VLOOKUP(I19,主动技能!$B:$I,7,FALSE),"")</f>
        <v/>
      </c>
      <c r="Q19" s="22">
        <f t="shared" si="38"/>
        <v>16</v>
      </c>
      <c r="R19" s="22" t="str">
        <f t="shared" si="39"/>
        <v>eff_yixingguangquan|||</v>
      </c>
      <c r="S19" s="22" t="str">
        <f t="shared" si="40"/>
        <v>|||</v>
      </c>
      <c r="T19" s="22" t="str">
        <f t="shared" si="41"/>
        <v>|||</v>
      </c>
      <c r="U19" s="22"/>
      <c r="V19" s="15" t="s">
        <v>346</v>
      </c>
      <c r="X19"/>
      <c r="Y19" s="2"/>
      <c r="AA19" s="25"/>
      <c r="AB19" s="25"/>
      <c r="AK19" s="21" t="str">
        <f>_xlfn.IFNA(VLOOKUP(V19,动画对应!$B:$C,2,FALSE),"")</f>
        <v>eff_yixingguangquan</v>
      </c>
      <c r="AL19" s="21" t="str">
        <f>_xlfn.IFNA(VLOOKUP(W19,动画对应!$B:$C,2,FALSE),"")</f>
        <v/>
      </c>
      <c r="AM19" s="21" t="str">
        <f>_xlfn.IFNA(VLOOKUP(X19,动画对应!$B:$C,2,FALSE),"")</f>
        <v/>
      </c>
      <c r="AN19" s="21" t="str">
        <f>_xlfn.IFNA(VLOOKUP(Y19,动画对应!$B:$C,2,FALSE),"")</f>
        <v/>
      </c>
      <c r="AO19" s="21" t="str">
        <f>_xlfn.IFNA(VLOOKUP(Z19,动画对应!$B:$C,2,FALSE),"")</f>
        <v/>
      </c>
      <c r="AP19" s="21" t="str">
        <f>_xlfn.IFNA(VLOOKUP(AA19,动画对应!$B:$C,2,FALSE),"")</f>
        <v/>
      </c>
      <c r="AQ19" s="21" t="str">
        <f>_xlfn.IFNA(VLOOKUP(AB19,动画对应!$B:$C,2,FALSE),"")</f>
        <v/>
      </c>
      <c r="AR19" s="21" t="str">
        <f>_xlfn.IFNA(VLOOKUP(AC19,动画对应!$B:$C,2,FALSE),"")</f>
        <v/>
      </c>
      <c r="AS19" s="21" t="str">
        <f>_xlfn.IFNA(VLOOKUP(AD19,动画对应!$B:$C,2,FALSE),"")</f>
        <v/>
      </c>
      <c r="AT19" s="21" t="str">
        <f>_xlfn.IFNA(VLOOKUP(AE19,动画对应!$B:$C,2,FALSE),"")</f>
        <v/>
      </c>
      <c r="AU19" s="21" t="str">
        <f>_xlfn.IFNA(VLOOKUP(AF19,动画对应!$B:$C,2,FALSE),"")</f>
        <v/>
      </c>
      <c r="AV19" s="21" t="str">
        <f>_xlfn.IFNA(VLOOKUP(AG19,动画对应!$B:$C,2,FALSE),"")</f>
        <v/>
      </c>
    </row>
    <row r="20" spans="1:48" ht="18" customHeight="1" x14ac:dyDescent="0.15">
      <c r="A20" s="21" t="str">
        <f t="shared" si="36"/>
        <v>世界boss莉莉丝</v>
      </c>
      <c r="B20" s="21">
        <v>17</v>
      </c>
      <c r="C20" s="21" t="s">
        <v>484</v>
      </c>
      <c r="D20" s="17" t="s">
        <v>485</v>
      </c>
      <c r="E20" s="4" t="s">
        <v>490</v>
      </c>
      <c r="F20" s="24"/>
      <c r="G20" s="21">
        <f>_xlfn.IFNA(VLOOKUP($C20&amp;G$3&amp;G$2,主动技能!$A:$B,2,FALSE),"")</f>
        <v>20017001</v>
      </c>
      <c r="H20" s="21" t="str">
        <f>_xlfn.IFNA(VLOOKUP($C20&amp;H$3&amp;H$2,主动技能!$A:$B,2,FALSE),"")</f>
        <v/>
      </c>
      <c r="I20" s="21" t="str">
        <f>_xlfn.IFNA(VLOOKUP($C20&amp;I$3&amp;I$2,主动技能!$A:$B,2,FALSE),"")</f>
        <v/>
      </c>
      <c r="J20" s="21">
        <f>_xlfn.IFNA(VLOOKUP(D20,被动技能!$F:$G,2,FALSE),"")</f>
        <v>200004</v>
      </c>
      <c r="K20" s="21">
        <f>_xlfn.IFNA(VLOOKUP(E20,被动技能!$F:$G,2,FALSE),"")</f>
        <v>200005</v>
      </c>
      <c r="L20" s="21" t="str">
        <f>_xlfn.IFNA(VLOOKUP(F20,被动技能!$F:$G,2,FALSE),"")</f>
        <v/>
      </c>
      <c r="M20" s="22" t="str">
        <f t="shared" si="37"/>
        <v>{"master1":20017001,"slave1":200004,"slave2":200005}</v>
      </c>
      <c r="N20" s="22" t="str">
        <f>_xlfn.IFNA(VLOOKUP(G20,主动技能!$B:$I,7,FALSE),"")</f>
        <v>暴风雪</v>
      </c>
      <c r="O20" s="22" t="str">
        <f>_xlfn.IFNA(VLOOKUP(H20,主动技能!$B:$I,7,FALSE),"")</f>
        <v/>
      </c>
      <c r="P20" s="22" t="str">
        <f>_xlfn.IFNA(VLOOKUP(I20,主动技能!$B:$I,7,FALSE),"")</f>
        <v/>
      </c>
      <c r="Q20" s="22">
        <f t="shared" si="38"/>
        <v>17</v>
      </c>
      <c r="R20" s="22" t="str">
        <f t="shared" si="39"/>
        <v>eff_sixingguangquan||eff_xuepiaoqianli|</v>
      </c>
      <c r="S20" s="22" t="str">
        <f t="shared" si="40"/>
        <v>|||</v>
      </c>
      <c r="T20" s="22" t="str">
        <f t="shared" si="41"/>
        <v>|||</v>
      </c>
      <c r="U20" s="22"/>
      <c r="V20" s="15" t="s">
        <v>347</v>
      </c>
      <c r="X20" s="15" t="s">
        <v>411</v>
      </c>
      <c r="Y20" s="2"/>
      <c r="AA20" s="25"/>
      <c r="AB20" s="25"/>
      <c r="AK20" s="21" t="str">
        <f>_xlfn.IFNA(VLOOKUP(V20,动画对应!$B:$C,2,FALSE),"")</f>
        <v>eff_sixingguangquan</v>
      </c>
      <c r="AL20" s="21" t="str">
        <f>_xlfn.IFNA(VLOOKUP(W20,动画对应!$B:$C,2,FALSE),"")</f>
        <v/>
      </c>
      <c r="AM20" s="21" t="str">
        <f>_xlfn.IFNA(VLOOKUP(X20,动画对应!$B:$C,2,FALSE),"")</f>
        <v>eff_xuepiaoqianli</v>
      </c>
      <c r="AN20" s="21" t="str">
        <f>_xlfn.IFNA(VLOOKUP(Y20,动画对应!$B:$C,2,FALSE),"")</f>
        <v/>
      </c>
      <c r="AO20" s="21" t="str">
        <f>_xlfn.IFNA(VLOOKUP(Z20,动画对应!$B:$C,2,FALSE),"")</f>
        <v/>
      </c>
      <c r="AP20" s="21" t="str">
        <f>_xlfn.IFNA(VLOOKUP(AA20,动画对应!$B:$C,2,FALSE),"")</f>
        <v/>
      </c>
      <c r="AQ20" s="21" t="str">
        <f>_xlfn.IFNA(VLOOKUP(AB20,动画对应!$B:$C,2,FALSE),"")</f>
        <v/>
      </c>
      <c r="AR20" s="21" t="str">
        <f>_xlfn.IFNA(VLOOKUP(AC20,动画对应!$B:$C,2,FALSE),"")</f>
        <v/>
      </c>
      <c r="AS20" s="21" t="str">
        <f>_xlfn.IFNA(VLOOKUP(AD20,动画对应!$B:$C,2,FALSE),"")</f>
        <v/>
      </c>
      <c r="AT20" s="21" t="str">
        <f>_xlfn.IFNA(VLOOKUP(AE20,动画对应!$B:$C,2,FALSE),"")</f>
        <v/>
      </c>
      <c r="AU20" s="21" t="str">
        <f>_xlfn.IFNA(VLOOKUP(AF20,动画对应!$B:$C,2,FALSE),"")</f>
        <v/>
      </c>
      <c r="AV20" s="21" t="str">
        <f>_xlfn.IFNA(VLOOKUP(AG20,动画对应!$B:$C,2,FALSE),"")</f>
        <v/>
      </c>
    </row>
    <row r="21" spans="1:48" x14ac:dyDescent="0.15">
      <c r="D21" s="24"/>
      <c r="E21" s="24"/>
      <c r="F21" s="24"/>
      <c r="M21" s="22"/>
      <c r="N21" s="22"/>
      <c r="O21" s="22"/>
      <c r="P21" s="22"/>
      <c r="Q21" s="22"/>
      <c r="R21" s="22"/>
      <c r="S21" s="22"/>
      <c r="T21" s="22"/>
      <c r="U21" s="22"/>
    </row>
    <row r="22" spans="1:48" x14ac:dyDescent="0.15">
      <c r="D22" s="24"/>
      <c r="E22" s="24"/>
      <c r="F22" s="24"/>
      <c r="M22" s="22"/>
      <c r="N22" s="22"/>
      <c r="O22" s="22"/>
      <c r="P22" s="22"/>
      <c r="Q22" s="22"/>
      <c r="R22" s="22"/>
      <c r="S22" s="22"/>
      <c r="T22" s="22"/>
      <c r="U22" s="22"/>
    </row>
    <row r="23" spans="1:48" x14ac:dyDescent="0.15">
      <c r="D23" s="24"/>
      <c r="E23" s="24"/>
      <c r="F23" s="24"/>
      <c r="M23" s="22"/>
      <c r="N23" s="22"/>
      <c r="O23" s="22"/>
      <c r="P23" s="22"/>
      <c r="Q23" s="22"/>
      <c r="R23" s="22"/>
      <c r="S23" s="22"/>
      <c r="T23" s="22"/>
      <c r="U23" s="22"/>
    </row>
    <row r="24" spans="1:48" x14ac:dyDescent="0.15">
      <c r="D24" s="24"/>
      <c r="E24" s="24"/>
      <c r="F24" s="24"/>
      <c r="M24" s="22"/>
      <c r="N24" s="22"/>
      <c r="O24" s="22"/>
      <c r="P24" s="22"/>
      <c r="Q24" s="22"/>
      <c r="R24" s="22"/>
      <c r="S24" s="22"/>
      <c r="T24" s="22"/>
      <c r="U24" s="22"/>
    </row>
    <row r="25" spans="1:48" x14ac:dyDescent="0.15">
      <c r="D25" s="24"/>
      <c r="E25" s="24"/>
      <c r="F25" s="24"/>
      <c r="M25" s="22"/>
      <c r="N25" s="22"/>
      <c r="O25" s="22"/>
      <c r="P25" s="22"/>
      <c r="Q25" s="22"/>
      <c r="R25" s="22"/>
      <c r="S25" s="22"/>
      <c r="T25" s="22"/>
      <c r="U25" s="22"/>
    </row>
    <row r="26" spans="1:48" x14ac:dyDescent="0.15">
      <c r="D26" s="24"/>
      <c r="E26" s="24"/>
      <c r="F26" s="24"/>
      <c r="M26" s="22"/>
      <c r="N26" s="22"/>
      <c r="O26" s="22"/>
      <c r="P26" s="22"/>
      <c r="Q26" s="22"/>
      <c r="R26" s="22"/>
      <c r="S26" s="22"/>
      <c r="T26" s="22"/>
      <c r="U26" s="22"/>
    </row>
    <row r="27" spans="1:48" x14ac:dyDescent="0.15">
      <c r="D27" s="24"/>
      <c r="E27" s="24"/>
      <c r="F27" s="24"/>
      <c r="M27" s="22"/>
      <c r="N27" s="22"/>
      <c r="O27" s="22"/>
      <c r="P27" s="22"/>
      <c r="Q27" s="22"/>
      <c r="R27" s="22"/>
      <c r="S27" s="22"/>
      <c r="T27" s="22"/>
      <c r="U27" s="22"/>
    </row>
    <row r="28" spans="1:48" x14ac:dyDescent="0.15">
      <c r="D28" s="24"/>
      <c r="E28" s="24"/>
      <c r="F28" s="24"/>
      <c r="M28" s="22"/>
      <c r="N28" s="22"/>
      <c r="O28" s="22"/>
      <c r="P28" s="22"/>
      <c r="Q28" s="22"/>
      <c r="R28" s="22"/>
      <c r="S28" s="22"/>
      <c r="T28" s="22"/>
      <c r="U28" s="22"/>
    </row>
    <row r="29" spans="1:48" x14ac:dyDescent="0.15">
      <c r="D29" s="24"/>
      <c r="E29" s="24"/>
      <c r="F29" s="24"/>
      <c r="M29" s="22"/>
      <c r="N29" s="22"/>
      <c r="O29" s="22"/>
      <c r="P29" s="22"/>
      <c r="Q29" s="22"/>
      <c r="R29" s="22"/>
      <c r="S29" s="22"/>
      <c r="T29" s="22"/>
      <c r="U29" s="22"/>
    </row>
    <row r="30" spans="1:48" x14ac:dyDescent="0.15">
      <c r="D30" s="24"/>
      <c r="E30" s="24"/>
      <c r="F30" s="24"/>
      <c r="M30" s="22"/>
      <c r="N30" s="22"/>
      <c r="O30" s="22"/>
      <c r="P30" s="22"/>
      <c r="Q30" s="22"/>
      <c r="R30" s="22"/>
      <c r="S30" s="22"/>
      <c r="T30" s="22"/>
      <c r="U30" s="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workbookViewId="0">
      <selection activeCell="B7" sqref="B7"/>
    </sheetView>
  </sheetViews>
  <sheetFormatPr baseColWidth="10" defaultRowHeight="15" x14ac:dyDescent="0.15"/>
  <cols>
    <col min="2" max="2" width="13.5" bestFit="1" customWidth="1"/>
    <col min="3" max="3" width="21.5" bestFit="1" customWidth="1"/>
  </cols>
  <sheetData>
    <row r="2" spans="2:3" x14ac:dyDescent="0.15">
      <c r="B2" t="s">
        <v>362</v>
      </c>
      <c r="C2" t="s">
        <v>363</v>
      </c>
    </row>
    <row r="3" spans="2:3" x14ac:dyDescent="0.15">
      <c r="B3" t="s">
        <v>364</v>
      </c>
      <c r="C3" t="s">
        <v>365</v>
      </c>
    </row>
    <row r="4" spans="2:3" x14ac:dyDescent="0.15">
      <c r="B4" t="s">
        <v>366</v>
      </c>
      <c r="C4" t="s">
        <v>367</v>
      </c>
    </row>
    <row r="5" spans="2:3" x14ac:dyDescent="0.15">
      <c r="B5" t="s">
        <v>368</v>
      </c>
      <c r="C5" t="s">
        <v>369</v>
      </c>
    </row>
    <row r="6" spans="2:3" x14ac:dyDescent="0.15">
      <c r="B6" t="s">
        <v>370</v>
      </c>
      <c r="C6" t="s">
        <v>371</v>
      </c>
    </row>
    <row r="7" spans="2:3" x14ac:dyDescent="0.15">
      <c r="B7" t="s">
        <v>353</v>
      </c>
      <c r="C7" t="s">
        <v>372</v>
      </c>
    </row>
    <row r="8" spans="2:3" x14ac:dyDescent="0.15">
      <c r="B8" t="s">
        <v>373</v>
      </c>
      <c r="C8" t="s">
        <v>374</v>
      </c>
    </row>
    <row r="9" spans="2:3" x14ac:dyDescent="0.15">
      <c r="B9" t="s">
        <v>375</v>
      </c>
      <c r="C9" t="s">
        <v>376</v>
      </c>
    </row>
    <row r="10" spans="2:3" x14ac:dyDescent="0.15">
      <c r="B10" t="s">
        <v>377</v>
      </c>
      <c r="C10" t="s">
        <v>378</v>
      </c>
    </row>
    <row r="11" spans="2:3" x14ac:dyDescent="0.15">
      <c r="B11" t="s">
        <v>379</v>
      </c>
      <c r="C11" t="s">
        <v>380</v>
      </c>
    </row>
    <row r="12" spans="2:3" x14ac:dyDescent="0.15">
      <c r="B12" t="s">
        <v>381</v>
      </c>
      <c r="C12" t="s">
        <v>382</v>
      </c>
    </row>
    <row r="13" spans="2:3" x14ac:dyDescent="0.15">
      <c r="B13" t="s">
        <v>357</v>
      </c>
      <c r="C13" t="s">
        <v>383</v>
      </c>
    </row>
    <row r="14" spans="2:3" x14ac:dyDescent="0.15">
      <c r="B14" t="s">
        <v>384</v>
      </c>
      <c r="C14" t="s">
        <v>385</v>
      </c>
    </row>
    <row r="15" spans="2:3" x14ac:dyDescent="0.15">
      <c r="B15" t="s">
        <v>386</v>
      </c>
      <c r="C15" t="s">
        <v>387</v>
      </c>
    </row>
    <row r="16" spans="2:3" x14ac:dyDescent="0.15">
      <c r="B16" t="s">
        <v>388</v>
      </c>
      <c r="C16" t="s">
        <v>389</v>
      </c>
    </row>
    <row r="17" spans="2:3" x14ac:dyDescent="0.15">
      <c r="B17" t="s">
        <v>348</v>
      </c>
      <c r="C17" t="s">
        <v>390</v>
      </c>
    </row>
    <row r="18" spans="2:3" x14ac:dyDescent="0.15">
      <c r="B18" t="s">
        <v>355</v>
      </c>
      <c r="C18" t="s">
        <v>391</v>
      </c>
    </row>
    <row r="19" spans="2:3" x14ac:dyDescent="0.15">
      <c r="B19" t="s">
        <v>392</v>
      </c>
      <c r="C19" t="s">
        <v>393</v>
      </c>
    </row>
    <row r="20" spans="2:3" x14ac:dyDescent="0.15">
      <c r="B20" t="s">
        <v>394</v>
      </c>
      <c r="C20" t="s">
        <v>395</v>
      </c>
    </row>
    <row r="21" spans="2:3" x14ac:dyDescent="0.15">
      <c r="B21" t="s">
        <v>396</v>
      </c>
      <c r="C21" t="s">
        <v>397</v>
      </c>
    </row>
    <row r="22" spans="2:3" x14ac:dyDescent="0.15">
      <c r="B22" t="s">
        <v>398</v>
      </c>
      <c r="C22" t="s">
        <v>399</v>
      </c>
    </row>
    <row r="23" spans="2:3" x14ac:dyDescent="0.15">
      <c r="B23" t="s">
        <v>352</v>
      </c>
      <c r="C23" t="s">
        <v>400</v>
      </c>
    </row>
    <row r="24" spans="2:3" x14ac:dyDescent="0.15">
      <c r="B24" t="s">
        <v>356</v>
      </c>
      <c r="C24" t="s">
        <v>401</v>
      </c>
    </row>
    <row r="25" spans="2:3" x14ac:dyDescent="0.15">
      <c r="B25" t="s">
        <v>402</v>
      </c>
      <c r="C25" t="s">
        <v>403</v>
      </c>
    </row>
    <row r="26" spans="2:3" x14ac:dyDescent="0.15">
      <c r="B26" t="s">
        <v>404</v>
      </c>
      <c r="C26" t="s">
        <v>405</v>
      </c>
    </row>
    <row r="27" spans="2:3" x14ac:dyDescent="0.15">
      <c r="B27" t="s">
        <v>349</v>
      </c>
      <c r="C27" t="s">
        <v>406</v>
      </c>
    </row>
    <row r="28" spans="2:3" x14ac:dyDescent="0.15">
      <c r="B28" t="s">
        <v>407</v>
      </c>
      <c r="C28" t="s">
        <v>408</v>
      </c>
    </row>
    <row r="29" spans="2:3" x14ac:dyDescent="0.15">
      <c r="B29" t="s">
        <v>409</v>
      </c>
      <c r="C29" t="s">
        <v>410</v>
      </c>
    </row>
    <row r="30" spans="2:3" x14ac:dyDescent="0.15">
      <c r="B30" t="s">
        <v>411</v>
      </c>
      <c r="C30" t="s">
        <v>412</v>
      </c>
    </row>
    <row r="31" spans="2:3" x14ac:dyDescent="0.15">
      <c r="B31" t="s">
        <v>413</v>
      </c>
      <c r="C31" t="s">
        <v>414</v>
      </c>
    </row>
    <row r="32" spans="2:3" x14ac:dyDescent="0.15">
      <c r="B32" t="s">
        <v>351</v>
      </c>
      <c r="C32" t="s">
        <v>415</v>
      </c>
    </row>
    <row r="33" spans="2:3" x14ac:dyDescent="0.15">
      <c r="B33" t="s">
        <v>350</v>
      </c>
      <c r="C33" t="s">
        <v>416</v>
      </c>
    </row>
    <row r="34" spans="2:3" x14ac:dyDescent="0.15">
      <c r="B34" t="s">
        <v>354</v>
      </c>
      <c r="C34" t="s">
        <v>417</v>
      </c>
    </row>
    <row r="35" spans="2:3" x14ac:dyDescent="0.15">
      <c r="B35" t="s">
        <v>358</v>
      </c>
      <c r="C35" t="s">
        <v>418</v>
      </c>
    </row>
    <row r="41" spans="2:3" x14ac:dyDescent="0.15">
      <c r="B41" t="s">
        <v>419</v>
      </c>
      <c r="C41" t="s">
        <v>420</v>
      </c>
    </row>
    <row r="42" spans="2:3" x14ac:dyDescent="0.15">
      <c r="B42" t="s">
        <v>421</v>
      </c>
      <c r="C42" t="s">
        <v>422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35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Q9" sqref="Q9"/>
    </sheetView>
  </sheetViews>
  <sheetFormatPr baseColWidth="10" defaultRowHeight="15" x14ac:dyDescent="0.15"/>
  <cols>
    <col min="1" max="1" width="25.5" hidden="1" customWidth="1"/>
    <col min="2" max="2" width="10.83203125" style="8"/>
    <col min="3" max="3" width="15.5" style="8" bestFit="1" customWidth="1"/>
    <col min="4" max="4" width="12.5" style="8" customWidth="1"/>
    <col min="5" max="5" width="10.83203125" style="8" customWidth="1"/>
    <col min="6" max="6" width="10.83203125" style="8"/>
    <col min="7" max="7" width="10.83203125" style="8" customWidth="1"/>
    <col min="8" max="8" width="13.5" bestFit="1" customWidth="1"/>
    <col min="9" max="9" width="40.5" customWidth="1"/>
    <col min="14" max="15" width="14.83203125" bestFit="1" customWidth="1"/>
    <col min="16" max="16" width="42.5" customWidth="1"/>
    <col min="17" max="19" width="10.83203125" customWidth="1"/>
    <col min="20" max="20" width="50.5" style="6" customWidth="1"/>
    <col min="21" max="21" width="16.5" style="6" customWidth="1"/>
    <col min="22" max="24" width="10.83203125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4" width="14.83203125" style="27" customWidth="1"/>
    <col min="35" max="35" width="19.83203125" style="27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28" t="s">
        <v>245</v>
      </c>
      <c r="AF4" s="28" t="s">
        <v>246</v>
      </c>
      <c r="AG4" s="28" t="s">
        <v>247</v>
      </c>
      <c r="AH4" s="28" t="s">
        <v>328</v>
      </c>
      <c r="AI4" s="28" t="s">
        <v>329</v>
      </c>
      <c r="AJ4" s="20" t="s">
        <v>330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28" t="s">
        <v>25</v>
      </c>
      <c r="AF5" s="28" t="s">
        <v>25</v>
      </c>
      <c r="AG5" s="28" t="s">
        <v>25</v>
      </c>
      <c r="AH5" s="28" t="s">
        <v>26</v>
      </c>
      <c r="AI5" s="28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28" t="s">
        <v>248</v>
      </c>
      <c r="AF6" s="28" t="s">
        <v>249</v>
      </c>
      <c r="AG6" s="28" t="s">
        <v>250</v>
      </c>
      <c r="AH6" s="28" t="s">
        <v>331</v>
      </c>
      <c r="AI6" s="28" t="s">
        <v>332</v>
      </c>
      <c r="AJ6" s="20" t="s">
        <v>333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4" si="0">C7&amp;D7&amp;$E$6&amp;E7</f>
        <v>小蘑菇主动技能1等级1</v>
      </c>
      <c r="B7" s="8">
        <f>20000000+G7*1000+F7</f>
        <v>20001001</v>
      </c>
      <c r="C7" t="s">
        <v>436</v>
      </c>
      <c r="D7" s="8" t="str">
        <f t="shared" ref="D7:D14" si="1"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495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VLOOKUP(G7,角色!Q:T,主动技能!F7+1,FALSE)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7">
        <v>0</v>
      </c>
      <c r="AF7" s="27">
        <v>0</v>
      </c>
      <c r="AG7" s="27">
        <v>0</v>
      </c>
      <c r="AH7" s="27" t="s">
        <v>427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食人花主动技能1等级1</v>
      </c>
      <c r="B8" s="8">
        <f t="shared" ref="B8:B13" si="4">20000000+G8*1000+F8</f>
        <v>20002001</v>
      </c>
      <c r="C8" t="s">
        <v>433</v>
      </c>
      <c r="D8" s="8" t="str">
        <f t="shared" si="1"/>
        <v>主动技能1</v>
      </c>
      <c r="E8" s="8">
        <v>1</v>
      </c>
      <c r="F8" s="8">
        <v>1</v>
      </c>
      <c r="G8" s="8">
        <f>VLOOKUP(C8,角色!A:B,2,FALSE)</f>
        <v>2</v>
      </c>
      <c r="H8" s="4" t="s">
        <v>495</v>
      </c>
      <c r="I8" s="17" t="str">
        <f t="shared" ref="I8:I10" si="5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VLOOKUP(G8,角色!Q:T,主动技能!F8+1,FALSE)</f>
        <v>eff_yixingguangquan|||</v>
      </c>
      <c r="Q8" s="16">
        <f t="shared" ref="Q8:Q13" si="6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7">
        <v>0</v>
      </c>
      <c r="AF8" s="27">
        <v>0</v>
      </c>
      <c r="AG8" s="27">
        <v>0</v>
      </c>
      <c r="AH8" s="27" t="s">
        <v>427</v>
      </c>
      <c r="AJ8" s="19">
        <f t="shared" ref="AJ8:AJ11" si="7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食人花主动技能2等级1</v>
      </c>
      <c r="B9" s="8">
        <f t="shared" si="4"/>
        <v>20002002</v>
      </c>
      <c r="C9" t="s">
        <v>433</v>
      </c>
      <c r="D9" s="8" t="str">
        <f t="shared" si="1"/>
        <v>主动技能2</v>
      </c>
      <c r="E9" s="8">
        <v>1</v>
      </c>
      <c r="F9" s="8">
        <v>2</v>
      </c>
      <c r="G9" s="8">
        <f>VLOOKUP(C9,角色!A:B,2,FALSE)</f>
        <v>2</v>
      </c>
      <c r="H9" s="4" t="s">
        <v>493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450</v>
      </c>
      <c r="M9" s="4"/>
      <c r="N9" s="4">
        <v>100</v>
      </c>
      <c r="O9" s="4">
        <v>100</v>
      </c>
      <c r="P9" s="16" t="str">
        <f>VLOOKUP(G9,角色!Q:T,主动技能!F9+1,FALSE)</f>
        <v>eff_sixingguangquan|eff_lanmeigui||</v>
      </c>
      <c r="Q9" s="30">
        <f t="shared" si="6"/>
        <v>2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20</v>
      </c>
      <c r="Z9">
        <v>100</v>
      </c>
      <c r="AA9" s="16"/>
      <c r="AB9" s="16"/>
      <c r="AE9" s="27">
        <v>1</v>
      </c>
      <c r="AF9" s="27">
        <v>1</v>
      </c>
      <c r="AG9" s="27">
        <v>1</v>
      </c>
      <c r="AH9" s="27" t="s">
        <v>428</v>
      </c>
      <c r="AJ9" s="19">
        <f t="shared" si="7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树妖主动技能1等级1</v>
      </c>
      <c r="B10" s="8">
        <f t="shared" si="4"/>
        <v>20003001</v>
      </c>
      <c r="C10" t="s">
        <v>434</v>
      </c>
      <c r="D10" s="8" t="str">
        <f t="shared" si="1"/>
        <v>主动技能1</v>
      </c>
      <c r="E10" s="8">
        <v>1</v>
      </c>
      <c r="F10" s="8">
        <v>1</v>
      </c>
      <c r="G10" s="8">
        <f>VLOOKUP(C10,角色!A:B,2,FALSE)</f>
        <v>3</v>
      </c>
      <c r="H10" s="4" t="s">
        <v>495</v>
      </c>
      <c r="I10" s="17" t="str">
        <f t="shared" si="5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VLOOKUP(G10,角色!Q:T,主动技能!F10+1,FALSE)</f>
        <v>eff_yixingguangquan|||</v>
      </c>
      <c r="Q10" s="16">
        <f t="shared" si="6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7">
        <v>0</v>
      </c>
      <c r="AF10" s="27">
        <v>0</v>
      </c>
      <c r="AG10" s="27">
        <v>0</v>
      </c>
      <c r="AH10" s="27" t="s">
        <v>427</v>
      </c>
      <c r="AJ10" s="19">
        <f t="shared" si="7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狂暴莉莉丝主动技能1等级1</v>
      </c>
      <c r="B11" s="8">
        <f t="shared" si="4"/>
        <v>20004001</v>
      </c>
      <c r="C11" t="s">
        <v>435</v>
      </c>
      <c r="D11" s="8" t="str">
        <f t="shared" si="1"/>
        <v>主动技能1</v>
      </c>
      <c r="E11" s="8">
        <v>1</v>
      </c>
      <c r="F11" s="8">
        <v>1</v>
      </c>
      <c r="G11" s="8">
        <f>VLOOKUP(C11,角色!A:B,2,FALSE)</f>
        <v>4</v>
      </c>
      <c r="H11" s="4" t="s">
        <v>494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320</v>
      </c>
      <c r="M11" s="4"/>
      <c r="N11" s="4">
        <v>100</v>
      </c>
      <c r="O11" s="4">
        <v>100</v>
      </c>
      <c r="P11" s="16" t="str">
        <f>VLOOKUP(G11,角色!Q:T,主动技能!F11+1,FALSE)</f>
        <v>eff_sixingguangquan||eff_xuepiaoqianli|</v>
      </c>
      <c r="Q11" s="16">
        <f t="shared" si="6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7">
        <v>1</v>
      </c>
      <c r="AF11" s="27">
        <v>0</v>
      </c>
      <c r="AG11" s="27">
        <v>0</v>
      </c>
      <c r="AH11" s="27" t="s">
        <v>427</v>
      </c>
      <c r="AJ11" s="19">
        <f t="shared" si="7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ref="A12" si="12">C12&amp;D12&amp;$E$6&amp;E12</f>
        <v>小花精主动技能1等级1</v>
      </c>
      <c r="B12" s="8">
        <f>20000000+G12*1000+F12</f>
        <v>20005001</v>
      </c>
      <c r="C12" t="s">
        <v>437</v>
      </c>
      <c r="D12" s="8" t="str">
        <f t="shared" ref="D12" si="13">$D$4&amp;F12</f>
        <v>主动技能1</v>
      </c>
      <c r="E12" s="8">
        <v>1</v>
      </c>
      <c r="F12" s="8">
        <v>1</v>
      </c>
      <c r="G12" s="8">
        <f>VLOOKUP(C12,角色!A:B,2,FALSE)</f>
        <v>5</v>
      </c>
      <c r="H12" s="4" t="s">
        <v>495</v>
      </c>
      <c r="I12" s="17" t="str">
        <f>"对敌方单体攻击，造成100%攻击力伤害。"</f>
        <v>对敌方单体攻击，造成100%攻击力伤害。</v>
      </c>
      <c r="J12" s="17" t="s">
        <v>243</v>
      </c>
      <c r="K12" s="18" t="s">
        <v>84</v>
      </c>
      <c r="L12" s="17" t="s">
        <v>88</v>
      </c>
      <c r="M12" s="17"/>
      <c r="N12" s="17">
        <v>100</v>
      </c>
      <c r="O12" s="17"/>
      <c r="P12" s="16" t="str">
        <f>VLOOKUP(G12,角色!Q:T,主动技能!F12+1,FALSE)</f>
        <v>eff_yixingguangquan|||</v>
      </c>
      <c r="Q12" s="16">
        <f>IF(L12="单体",1,IF(L12="全体",3,2))</f>
        <v>1</v>
      </c>
      <c r="R12" s="16">
        <v>0</v>
      </c>
      <c r="S12" s="16">
        <v>0</v>
      </c>
      <c r="T12" s="16" t="str">
        <f t="shared" ref="T12" si="14">IF(AQ12="","",AQ12)&amp;IF(AR12="","","|"&amp;AR12)&amp;IF(AS12="","","|"&amp;AS12)&amp;IF(AT12="","","|"&amp;AT12)&amp;IF(AU12="","","|"&amp;AU12)</f>
        <v/>
      </c>
      <c r="U12" s="16" t="str">
        <f t="shared" ref="U12" si="15">IF(AV12="","",AV12)&amp;IF(AW12="","","|"&amp;AW12)&amp;IF(AX12="","","|"&amp;AX12)&amp;IF(AY12="","","|"&amp;AY12)&amp;IF(AZ12="","","|"&amp;AZ12)</f>
        <v/>
      </c>
      <c r="V12" s="16"/>
      <c r="W12" s="16"/>
      <c r="X12" s="16"/>
      <c r="Y12" s="16">
        <v>0</v>
      </c>
      <c r="Z12" s="16">
        <v>100</v>
      </c>
      <c r="AA12" s="16"/>
      <c r="AB12" s="16"/>
      <c r="AC12" s="16"/>
      <c r="AD12" s="16"/>
      <c r="AE12" s="27">
        <v>0</v>
      </c>
      <c r="AF12" s="27">
        <v>0</v>
      </c>
      <c r="AG12" s="27">
        <v>0</v>
      </c>
      <c r="AH12" s="27" t="s">
        <v>427</v>
      </c>
      <c r="AJ12" s="19">
        <f>E12</f>
        <v>1</v>
      </c>
      <c r="AK12" s="16"/>
      <c r="AL12" s="16"/>
      <c r="AM12" s="16"/>
      <c r="AN12" s="16"/>
      <c r="AO12" s="16"/>
      <c r="AP12" s="16"/>
      <c r="AQ12" s="6" t="str">
        <f>_xlfn.IFNA(IF(IF($AK12=AQ$5,VLOOKUP(AL12,buff!$K:$L,2,FALSE),"")=0,"",IF($AK12=AQ$5,VLOOKUP(AL12,buff!$K:$L,2,FALSE),"")),"")</f>
        <v/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A13" t="str">
        <f t="shared" si="0"/>
        <v>小花精主动技能2等级1</v>
      </c>
      <c r="B13" s="8">
        <f t="shared" si="4"/>
        <v>20005002</v>
      </c>
      <c r="C13" t="s">
        <v>437</v>
      </c>
      <c r="D13" s="8" t="str">
        <f t="shared" si="1"/>
        <v>主动技能2</v>
      </c>
      <c r="E13" s="8">
        <v>1</v>
      </c>
      <c r="F13" s="8">
        <v>2</v>
      </c>
      <c r="G13" s="8">
        <f>VLOOKUP(C13,角色!A:B,2,FALSE)</f>
        <v>5</v>
      </c>
      <c r="H13" s="4" t="s">
        <v>496</v>
      </c>
      <c r="I13" s="17" t="s">
        <v>429</v>
      </c>
      <c r="J13" s="4" t="s">
        <v>430</v>
      </c>
      <c r="K13" s="1" t="s">
        <v>86</v>
      </c>
      <c r="L13" s="17" t="s">
        <v>450</v>
      </c>
      <c r="M13" s="4" t="s">
        <v>431</v>
      </c>
      <c r="N13" s="4">
        <v>0</v>
      </c>
      <c r="O13" s="4">
        <v>0</v>
      </c>
      <c r="P13" s="16" t="str">
        <f>VLOOKUP(G13,角色!Q:T,主动技能!F13+1,FALSE)</f>
        <v>eff_erxingguangquan||eff_huichunshu|</v>
      </c>
      <c r="Q13" s="16">
        <f t="shared" si="6"/>
        <v>2</v>
      </c>
      <c r="R13" s="16">
        <v>0</v>
      </c>
      <c r="S13" s="16">
        <v>0</v>
      </c>
      <c r="T13" s="6" t="str">
        <f t="shared" ref="T13:T14" si="16">IF(AQ13="","",AQ13)&amp;IF(AR13="","","|"&amp;AR13)&amp;IF(AS13="","","|"&amp;AS13)&amp;IF(AT13="","","|"&amp;AT13)&amp;IF(AU13="","","|"&amp;AU13)</f>
        <v>300007:100:2:0</v>
      </c>
      <c r="U13" s="6" t="str">
        <f t="shared" ref="U13:U14" si="17">IF(AV13="","",AV13)&amp;IF(AW13="","","|"&amp;AW13)&amp;IF(AX13="","","|"&amp;AX13)&amp;IF(AY13="","","|"&amp;AY13)&amp;IF(AZ13="","","|"&amp;AZ13)</f>
        <v/>
      </c>
      <c r="Y13">
        <v>50</v>
      </c>
      <c r="Z13">
        <v>0</v>
      </c>
      <c r="AA13" s="16"/>
      <c r="AB13" s="16"/>
      <c r="AE13" s="27">
        <v>1</v>
      </c>
      <c r="AF13" s="27">
        <v>0</v>
      </c>
      <c r="AG13" s="27">
        <v>0</v>
      </c>
      <c r="AH13" s="27" t="s">
        <v>422</v>
      </c>
      <c r="AJ13" s="19">
        <f t="shared" ref="AJ13" si="18">E13</f>
        <v>1</v>
      </c>
      <c r="AK13" s="1" t="s">
        <v>98</v>
      </c>
      <c r="AL13" s="4" t="s">
        <v>283</v>
      </c>
      <c r="AQ13" s="6" t="str">
        <f>_xlfn.IFNA(IF(IF($AK13=AQ$5,VLOOKUP(AL13,buff!$K:$L,2,FALSE),"")=0,"",IF($AK13=AQ$5,VLOOKUP(AL13,buff!$K:$L,2,FALSE),"")),"")</f>
        <v>300007:100:2:0</v>
      </c>
      <c r="AR13" s="6" t="str">
        <f>_xlfn.IFNA(IF(IF($AK13=AR$5,VLOOKUP(AM13,buff!$K:$L,2,FALSE),"")=0,"",IF($AK13=AR$5,VLOOKUP(AM13,buff!$K:$L,2,FALSE),"")),"")</f>
        <v/>
      </c>
      <c r="AS13" s="6" t="str">
        <f>_xlfn.IFNA(IF(IF($AK13=AS$5,VLOOKUP(AN13,buff!$K:$L,2,FALSE),"")=0,"",IF($AK13=AS$5,VLOOKUP(AN13,buff!$K:$L,2,FALSE),"")),"")</f>
        <v/>
      </c>
      <c r="AT13" s="6" t="str">
        <f>_xlfn.IFNA(IF(IF($AK13=AT$5,VLOOKUP(AO13,buff!$K:$L,2,FALSE),"")=0,"",IF($AK13=AT$5,VLOOKUP(AO13,buff!$K:$L,2,FALSE),"")),"")</f>
        <v/>
      </c>
      <c r="AU13" s="6" t="str">
        <f>_xlfn.IFNA(IF(IF($AK13=AU$5,VLOOKUP(AP13,buff!$K:$L,2,FALSE),"")=0,"",IF($AK13=AU$5,VLOOKUP(AP13,buff!$K:$L,2,FALSE),"")),"")</f>
        <v/>
      </c>
      <c r="AV13" s="6" t="str">
        <f>_xlfn.IFNA(IF(IF($AK13=AV$5,VLOOKUP(AL13,buff!$K:$L,2,FALSE),"")=0,"",IF($AK13=AV$5,VLOOKUP(AL13,buff!$K:$L,2,FALSE),"")),"")</f>
        <v/>
      </c>
      <c r="AW13" s="6" t="str">
        <f>_xlfn.IFNA(IF(IF($AK13=AW$5,VLOOKUP(AM13,buff!$K:$L,2,FALSE),"")=0,"",IF($AK13=AW$5,VLOOKUP(AM13,buff!$K:$L,2,FALSE),"")),"")</f>
        <v/>
      </c>
      <c r="AX13" s="6" t="str">
        <f>_xlfn.IFNA(IF(IF($AK13=AX$5,VLOOKUP(AN13,buff!$K:$L,2,FALSE),"")=0,"",IF($AK13=AX$5,VLOOKUP(AN13,buff!$K:$L,2,FALSE),"")),"")</f>
        <v/>
      </c>
      <c r="AY13" s="6" t="str">
        <f>_xlfn.IFNA(IF(IF($AK13=AY$5,VLOOKUP(AO13,buff!$K:$L,2,FALSE),"")=0,"",IF($AK13=AY$5,VLOOKUP(AO13,buff!$K:$L,2,FALSE),"")),"")</f>
        <v/>
      </c>
      <c r="AZ13" s="6" t="str">
        <f>_xlfn.IFNA(IF(IF($AK13=AZ$5,VLOOKUP(AP13,buff!$K:$L,2,FALSE),"")=0,"",IF($AK13=AZ$5,VLOOKUP(AP13,buff!$K:$L,2,FALSE),"")),"")</f>
        <v/>
      </c>
      <c r="BA13" s="6"/>
    </row>
    <row r="14" spans="1:85" x14ac:dyDescent="0.15">
      <c r="A14" t="str">
        <f t="shared" si="0"/>
        <v>毒蘑菇主动技能1等级1</v>
      </c>
      <c r="B14" s="8">
        <f>20000000+G14*1000+F14</f>
        <v>20006001</v>
      </c>
      <c r="C14" t="s">
        <v>439</v>
      </c>
      <c r="D14" s="8" t="str">
        <f t="shared" si="1"/>
        <v>主动技能1</v>
      </c>
      <c r="E14" s="8">
        <v>1</v>
      </c>
      <c r="F14" s="8">
        <v>1</v>
      </c>
      <c r="G14" s="8">
        <f>VLOOKUP(C14,角色!A:B,2,FALSE)</f>
        <v>6</v>
      </c>
      <c r="H14" s="4" t="s">
        <v>495</v>
      </c>
      <c r="I14" s="17" t="str">
        <f>"对敌方单体攻击，造成100%攻击力伤害。"</f>
        <v>对敌方单体攻击，造成100%攻击力伤害。</v>
      </c>
      <c r="J14" s="17" t="s">
        <v>243</v>
      </c>
      <c r="K14" s="18" t="s">
        <v>84</v>
      </c>
      <c r="L14" s="17" t="s">
        <v>88</v>
      </c>
      <c r="M14" s="17"/>
      <c r="N14" s="17">
        <v>100</v>
      </c>
      <c r="O14" s="17"/>
      <c r="P14" s="16" t="str">
        <f>VLOOKUP(G14,角色!Q:T,主动技能!F14+1,FALSE)</f>
        <v>eff_yixingguangquan|||</v>
      </c>
      <c r="Q14" s="16">
        <f>IF(L14="单体",1,IF(L14="全体",3,2))</f>
        <v>1</v>
      </c>
      <c r="R14" s="16">
        <v>0</v>
      </c>
      <c r="S14" s="16">
        <v>0</v>
      </c>
      <c r="T14" s="16" t="str">
        <f t="shared" si="16"/>
        <v/>
      </c>
      <c r="U14" s="16" t="str">
        <f t="shared" si="17"/>
        <v/>
      </c>
      <c r="V14" s="16"/>
      <c r="W14" s="16"/>
      <c r="X14" s="16"/>
      <c r="Y14" s="16">
        <v>0</v>
      </c>
      <c r="Z14" s="16">
        <v>100</v>
      </c>
      <c r="AA14" s="16"/>
      <c r="AB14" s="16"/>
      <c r="AC14" s="16"/>
      <c r="AD14" s="16"/>
      <c r="AE14" s="27">
        <v>0</v>
      </c>
      <c r="AF14" s="27">
        <v>0</v>
      </c>
      <c r="AG14" s="27">
        <v>0</v>
      </c>
      <c r="AH14" s="27" t="s">
        <v>427</v>
      </c>
      <c r="AJ14" s="19">
        <f>E14</f>
        <v>1</v>
      </c>
      <c r="AK14" s="16"/>
      <c r="AL14" s="16"/>
      <c r="AM14" s="16"/>
      <c r="AN14" s="16"/>
      <c r="AO14" s="16"/>
      <c r="AP14" s="16"/>
      <c r="AQ14" s="6" t="str">
        <f>_xlfn.IFNA(IF(IF($AK14=AQ$5,VLOOKUP(AL14,buff!$K:$L,2,FALSE),"")=0,"",IF($AK14=AQ$5,VLOOKUP(AL14,buff!$K:$L,2,FALSE),"")),"")</f>
        <v/>
      </c>
      <c r="AR14" s="6" t="str">
        <f>_xlfn.IFNA(IF(IF($AK14=AR$5,VLOOKUP(AM14,buff!$K:$L,2,FALSE),"")=0,"",IF($AK14=AR$5,VLOOKUP(AM14,buff!$K:$L,2,FALSE),"")),"")</f>
        <v/>
      </c>
      <c r="AS14" s="6" t="str">
        <f>_xlfn.IFNA(IF(IF($AK14=AS$5,VLOOKUP(AN14,buff!$K:$L,2,FALSE),"")=0,"",IF($AK14=AS$5,VLOOKUP(AN14,buff!$K:$L,2,FALSE),"")),"")</f>
        <v/>
      </c>
      <c r="AT14" s="6" t="str">
        <f>_xlfn.IFNA(IF(IF($AK14=AT$5,VLOOKUP(AO14,buff!$K:$L,2,FALSE),"")=0,"",IF($AK14=AT$5,VLOOKUP(AO14,buff!$K:$L,2,FALSE),"")),"")</f>
        <v/>
      </c>
      <c r="AU14" s="6" t="str">
        <f>_xlfn.IFNA(IF(IF($AK14=AU$5,VLOOKUP(AP14,buff!$K:$L,2,FALSE),"")=0,"",IF($AK14=AU$5,VLOOKUP(AP14,buff!$K:$L,2,FALSE),"")),"")</f>
        <v/>
      </c>
      <c r="AV14" s="6" t="str">
        <f>_xlfn.IFNA(IF(IF($AK14=AV$5,VLOOKUP(AL14,buff!$K:$L,2,FALSE),"")=0,"",IF($AK14=AV$5,VLOOKUP(AL14,buff!$K:$L,2,FALSE),"")),"")</f>
        <v/>
      </c>
      <c r="AW14" s="6" t="str">
        <f>_xlfn.IFNA(IF(IF($AK14=AW$5,VLOOKUP(AM14,buff!$K:$L,2,FALSE),"")=0,"",IF($AK14=AW$5,VLOOKUP(AM14,buff!$K:$L,2,FALSE),"")),"")</f>
        <v/>
      </c>
      <c r="AX14" s="6" t="str">
        <f>_xlfn.IFNA(IF(IF($AK14=AX$5,VLOOKUP(AN14,buff!$K:$L,2,FALSE),"")=0,"",IF($AK14=AX$5,VLOOKUP(AN14,buff!$K:$L,2,FALSE),"")),"")</f>
        <v/>
      </c>
      <c r="AY14" s="6" t="str">
        <f>_xlfn.IFNA(IF(IF($AK14=AY$5,VLOOKUP(AO14,buff!$K:$L,2,FALSE),"")=0,"",IF($AK14=AY$5,VLOOKUP(AO14,buff!$K:$L,2,FALSE),"")),"")</f>
        <v/>
      </c>
      <c r="AZ14" s="6" t="str">
        <f>_xlfn.IFNA(IF(IF($AK14=AZ$5,VLOOKUP(AP14,buff!$K:$L,2,FALSE),"")=0,"",IF($AK14=AZ$5,VLOOKUP(AP14,buff!$K:$L,2,FALSE),"")),"")</f>
        <v/>
      </c>
      <c r="BA14" s="6"/>
    </row>
    <row r="15" spans="1:85" x14ac:dyDescent="0.15">
      <c r="A15" t="str">
        <f t="shared" ref="A15:A16" si="19">C15&amp;D15&amp;$E$6&amp;E15</f>
        <v>毒蘑菇主动技能2等级1</v>
      </c>
      <c r="B15" s="8">
        <f t="shared" ref="B15" si="20">20000000+G15*1000+F15</f>
        <v>20006002</v>
      </c>
      <c r="C15" t="s">
        <v>439</v>
      </c>
      <c r="D15" s="8" t="str">
        <f t="shared" ref="D15:D16" si="21">$D$4&amp;F15</f>
        <v>主动技能2</v>
      </c>
      <c r="E15" s="8">
        <v>1</v>
      </c>
      <c r="F15" s="8">
        <v>2</v>
      </c>
      <c r="G15" s="8">
        <f>VLOOKUP(C15,角色!A:B,2,FALSE)</f>
        <v>6</v>
      </c>
      <c r="H15" s="4" t="s">
        <v>497</v>
      </c>
      <c r="I15" s="17" t="s">
        <v>440</v>
      </c>
      <c r="J15" s="4" t="s">
        <v>243</v>
      </c>
      <c r="K15" s="1" t="s">
        <v>86</v>
      </c>
      <c r="L15" s="17" t="s">
        <v>320</v>
      </c>
      <c r="M15" s="4" t="s">
        <v>431</v>
      </c>
      <c r="N15" s="4">
        <v>0</v>
      </c>
      <c r="O15" s="4">
        <v>0</v>
      </c>
      <c r="P15" s="16" t="str">
        <f>VLOOKUP(G15,角色!Q:T,主动技能!F15+1,FALSE)</f>
        <v>eff_sixingguangquan||eff_zuzhou|</v>
      </c>
      <c r="Q15" s="16">
        <f t="shared" ref="Q15" si="22">IF(L15="单体",1,IF(L15="全体",3,2))</f>
        <v>3</v>
      </c>
      <c r="R15" s="16">
        <v>0</v>
      </c>
      <c r="S15" s="16">
        <v>0</v>
      </c>
      <c r="T15" s="6" t="str">
        <f t="shared" ref="T15:T16" si="23">IF(AQ15="","",AQ15)&amp;IF(AR15="","","|"&amp;AR15)&amp;IF(AS15="","","|"&amp;AS15)&amp;IF(AT15="","","|"&amp;AT15)&amp;IF(AU15="","","|"&amp;AU15)</f>
        <v>300042:100:2:0</v>
      </c>
      <c r="U15" s="6" t="str">
        <f t="shared" ref="U15:U16" si="24">IF(AV15="","",AV15)&amp;IF(AW15="","","|"&amp;AW15)&amp;IF(AX15="","","|"&amp;AX15)&amp;IF(AY15="","","|"&amp;AY15)&amp;IF(AZ15="","","|"&amp;AZ15)</f>
        <v/>
      </c>
      <c r="Y15">
        <v>50</v>
      </c>
      <c r="Z15">
        <v>0</v>
      </c>
      <c r="AA15" s="16"/>
      <c r="AB15" s="16"/>
      <c r="AE15" s="27">
        <v>1</v>
      </c>
      <c r="AF15" s="27">
        <v>0</v>
      </c>
      <c r="AG15" s="27">
        <v>0</v>
      </c>
      <c r="AH15" s="27" t="s">
        <v>422</v>
      </c>
      <c r="AJ15" s="19">
        <f t="shared" ref="AJ15" si="25">E15</f>
        <v>1</v>
      </c>
      <c r="AK15" s="1" t="s">
        <v>98</v>
      </c>
      <c r="AL15" s="4" t="s">
        <v>441</v>
      </c>
      <c r="AQ15" s="6" t="str">
        <f>_xlfn.IFNA(IF(IF($AK15=AQ$5,VLOOKUP(AL15,buff!$K:$L,2,FALSE),"")=0,"",IF($AK15=AQ$5,VLOOKUP(AL15,buff!$K:$L,2,FALSE),"")),"")</f>
        <v>300042:100:2:0</v>
      </c>
      <c r="AR15" s="6" t="str">
        <f>_xlfn.IFNA(IF(IF($AK15=AR$5,VLOOKUP(AM15,buff!$K:$L,2,FALSE),"")=0,"",IF($AK15=AR$5,VLOOKUP(AM15,buff!$K:$L,2,FALSE),"")),"")</f>
        <v/>
      </c>
      <c r="AS15" s="6" t="str">
        <f>_xlfn.IFNA(IF(IF($AK15=AS$5,VLOOKUP(AN15,buff!$K:$L,2,FALSE),"")=0,"",IF($AK15=AS$5,VLOOKUP(AN15,buff!$K:$L,2,FALSE),"")),"")</f>
        <v/>
      </c>
      <c r="AT15" s="6" t="str">
        <f>_xlfn.IFNA(IF(IF($AK15=AT$5,VLOOKUP(AO15,buff!$K:$L,2,FALSE),"")=0,"",IF($AK15=AT$5,VLOOKUP(AO15,buff!$K:$L,2,FALSE),"")),"")</f>
        <v/>
      </c>
      <c r="AU15" s="6" t="str">
        <f>_xlfn.IFNA(IF(IF($AK15=AU$5,VLOOKUP(AP15,buff!$K:$L,2,FALSE),"")=0,"",IF($AK15=AU$5,VLOOKUP(AP15,buff!$K:$L,2,FALSE),"")),"")</f>
        <v/>
      </c>
      <c r="AV15" s="6" t="str">
        <f>_xlfn.IFNA(IF(IF($AK15=AV$5,VLOOKUP(AL15,buff!$K:$L,2,FALSE),"")=0,"",IF($AK15=AV$5,VLOOKUP(AL15,buff!$K:$L,2,FALSE),"")),"")</f>
        <v/>
      </c>
      <c r="AW15" s="6" t="str">
        <f>_xlfn.IFNA(IF(IF($AK15=AW$5,VLOOKUP(AM15,buff!$K:$L,2,FALSE),"")=0,"",IF($AK15=AW$5,VLOOKUP(AM15,buff!$K:$L,2,FALSE),"")),"")</f>
        <v/>
      </c>
      <c r="AX15" s="6" t="str">
        <f>_xlfn.IFNA(IF(IF($AK15=AX$5,VLOOKUP(AN15,buff!$K:$L,2,FALSE),"")=0,"",IF($AK15=AX$5,VLOOKUP(AN15,buff!$K:$L,2,FALSE),"")),"")</f>
        <v/>
      </c>
      <c r="AY15" s="6" t="str">
        <f>_xlfn.IFNA(IF(IF($AK15=AY$5,VLOOKUP(AO15,buff!$K:$L,2,FALSE),"")=0,"",IF($AK15=AY$5,VLOOKUP(AO15,buff!$K:$L,2,FALSE),"")),"")</f>
        <v/>
      </c>
      <c r="AZ15" s="6" t="str">
        <f>_xlfn.IFNA(IF(IF($AK15=AZ$5,VLOOKUP(AP15,buff!$K:$L,2,FALSE),"")=0,"",IF($AK15=AZ$5,VLOOKUP(AP15,buff!$K:$L,2,FALSE),"")),"")</f>
        <v/>
      </c>
      <c r="BA15" s="6"/>
    </row>
    <row r="16" spans="1:85" x14ac:dyDescent="0.15">
      <c r="A16" t="str">
        <f t="shared" si="19"/>
        <v>黄蜂怪主动技能1等级1</v>
      </c>
      <c r="B16" s="8">
        <f>20000000+G16*1000+F16</f>
        <v>20007001</v>
      </c>
      <c r="C16" t="s">
        <v>445</v>
      </c>
      <c r="D16" s="8" t="str">
        <f t="shared" si="21"/>
        <v>主动技能1</v>
      </c>
      <c r="E16" s="8">
        <v>1</v>
      </c>
      <c r="F16" s="8">
        <v>1</v>
      </c>
      <c r="G16" s="8">
        <f>VLOOKUP(C16,角色!A:B,2,FALSE)</f>
        <v>7</v>
      </c>
      <c r="H16" s="4" t="s">
        <v>495</v>
      </c>
      <c r="I16" s="17" t="str">
        <f>"对敌方单体攻击，造成100%攻击力伤害。"</f>
        <v>对敌方单体攻击，造成100%攻击力伤害。</v>
      </c>
      <c r="J16" s="17" t="s">
        <v>243</v>
      </c>
      <c r="K16" s="18" t="s">
        <v>84</v>
      </c>
      <c r="L16" s="17" t="s">
        <v>88</v>
      </c>
      <c r="M16" s="17"/>
      <c r="N16" s="17">
        <v>100</v>
      </c>
      <c r="O16" s="17"/>
      <c r="P16" s="16" t="str">
        <f>VLOOKUP(G16,角色!Q:T,主动技能!F16+1,FALSE)</f>
        <v>eff_yixingguangquan|||</v>
      </c>
      <c r="Q16" s="16">
        <f>IF(L16="单体",1,IF(L16="全体",3,2))</f>
        <v>1</v>
      </c>
      <c r="R16" s="16">
        <v>0</v>
      </c>
      <c r="S16" s="16">
        <v>0</v>
      </c>
      <c r="T16" s="16" t="str">
        <f t="shared" si="23"/>
        <v/>
      </c>
      <c r="U16" s="16" t="str">
        <f t="shared" si="24"/>
        <v/>
      </c>
      <c r="V16" s="16"/>
      <c r="W16" s="16"/>
      <c r="X16" s="16"/>
      <c r="Y16" s="16">
        <v>0</v>
      </c>
      <c r="Z16" s="16">
        <v>100</v>
      </c>
      <c r="AA16" s="16"/>
      <c r="AB16" s="16"/>
      <c r="AC16" s="16"/>
      <c r="AD16" s="16"/>
      <c r="AE16" s="27">
        <v>0</v>
      </c>
      <c r="AF16" s="27">
        <v>0</v>
      </c>
      <c r="AG16" s="27">
        <v>0</v>
      </c>
      <c r="AH16" s="27" t="s">
        <v>427</v>
      </c>
      <c r="AJ16" s="19">
        <f>E16</f>
        <v>1</v>
      </c>
      <c r="AK16" s="16"/>
      <c r="AL16" s="16"/>
      <c r="AM16" s="16"/>
      <c r="AN16" s="16"/>
      <c r="AO16" s="16"/>
      <c r="AP16" s="16"/>
      <c r="AQ16" s="6" t="str">
        <f>_xlfn.IFNA(IF(IF($AK16=AQ$5,VLOOKUP(AL16,buff!$K:$L,2,FALSE),"")=0,"",IF($AK16=AQ$5,VLOOKUP(AL16,buff!$K:$L,2,FALSE),"")),"")</f>
        <v/>
      </c>
      <c r="AR16" s="6" t="str">
        <f>_xlfn.IFNA(IF(IF($AK16=AR$5,VLOOKUP(AM16,buff!$K:$L,2,FALSE),"")=0,"",IF($AK16=AR$5,VLOOKUP(AM16,buff!$K:$L,2,FALSE),"")),"")</f>
        <v/>
      </c>
      <c r="AS16" s="6" t="str">
        <f>_xlfn.IFNA(IF(IF($AK16=AS$5,VLOOKUP(AN16,buff!$K:$L,2,FALSE),"")=0,"",IF($AK16=AS$5,VLOOKUP(AN16,buff!$K:$L,2,FALSE),"")),"")</f>
        <v/>
      </c>
      <c r="AT16" s="6" t="str">
        <f>_xlfn.IFNA(IF(IF($AK16=AT$5,VLOOKUP(AO16,buff!$K:$L,2,FALSE),"")=0,"",IF($AK16=AT$5,VLOOKUP(AO16,buff!$K:$L,2,FALSE),"")),"")</f>
        <v/>
      </c>
      <c r="AU16" s="6" t="str">
        <f>_xlfn.IFNA(IF(IF($AK16=AU$5,VLOOKUP(AP16,buff!$K:$L,2,FALSE),"")=0,"",IF($AK16=AU$5,VLOOKUP(AP16,buff!$K:$L,2,FALSE),"")),"")</f>
        <v/>
      </c>
      <c r="AV16" s="6" t="str">
        <f>_xlfn.IFNA(IF(IF($AK16=AV$5,VLOOKUP(AL16,buff!$K:$L,2,FALSE),"")=0,"",IF($AK16=AV$5,VLOOKUP(AL16,buff!$K:$L,2,FALSE),"")),"")</f>
        <v/>
      </c>
      <c r="AW16" s="6" t="str">
        <f>_xlfn.IFNA(IF(IF($AK16=AW$5,VLOOKUP(AM16,buff!$K:$L,2,FALSE),"")=0,"",IF($AK16=AW$5,VLOOKUP(AM16,buff!$K:$L,2,FALSE),"")),"")</f>
        <v/>
      </c>
      <c r="AX16" s="6" t="str">
        <f>_xlfn.IFNA(IF(IF($AK16=AX$5,VLOOKUP(AN16,buff!$K:$L,2,FALSE),"")=0,"",IF($AK16=AX$5,VLOOKUP(AN16,buff!$K:$L,2,FALSE),"")),"")</f>
        <v/>
      </c>
      <c r="AY16" s="6" t="str">
        <f>_xlfn.IFNA(IF(IF($AK16=AY$5,VLOOKUP(AO16,buff!$K:$L,2,FALSE),"")=0,"",IF($AK16=AY$5,VLOOKUP(AO16,buff!$K:$L,2,FALSE),"")),"")</f>
        <v/>
      </c>
      <c r="AZ16" s="6" t="str">
        <f>_xlfn.IFNA(IF(IF($AK16=AZ$5,VLOOKUP(AP16,buff!$K:$L,2,FALSE),"")=0,"",IF($AK16=AZ$5,VLOOKUP(AP16,buff!$K:$L,2,FALSE),"")),"")</f>
        <v/>
      </c>
      <c r="BA16" s="6"/>
    </row>
    <row r="17" spans="1:53" x14ac:dyDescent="0.15">
      <c r="A17" t="str">
        <f t="shared" ref="A17:A18" si="26">C17&amp;D17&amp;$E$6&amp;E17</f>
        <v>黄蜂怪主动技能2等级1</v>
      </c>
      <c r="B17" s="8">
        <f t="shared" ref="B17" si="27">20000000+G17*1000+F17</f>
        <v>20007002</v>
      </c>
      <c r="C17" t="s">
        <v>445</v>
      </c>
      <c r="D17" s="8" t="str">
        <f t="shared" ref="D17:D18" si="28">$D$4&amp;F17</f>
        <v>主动技能2</v>
      </c>
      <c r="E17" s="8">
        <v>1</v>
      </c>
      <c r="F17" s="8">
        <v>2</v>
      </c>
      <c r="G17" s="8">
        <f>VLOOKUP(C17,角色!A:B,2,FALSE)</f>
        <v>7</v>
      </c>
      <c r="H17" s="4" t="s">
        <v>498</v>
      </c>
      <c r="I17" s="17" t="s">
        <v>448</v>
      </c>
      <c r="J17" s="4" t="s">
        <v>243</v>
      </c>
      <c r="K17" s="1" t="s">
        <v>84</v>
      </c>
      <c r="L17" s="17" t="s">
        <v>88</v>
      </c>
      <c r="M17" s="4"/>
      <c r="N17" s="4">
        <v>100</v>
      </c>
      <c r="O17" s="4">
        <v>0</v>
      </c>
      <c r="P17" s="16" t="str">
        <f>VLOOKUP(G17,角色!Q:T,主动技能!F17+1,FALSE)</f>
        <v>eff_sixingguangquan||eff_kuanglongci|</v>
      </c>
      <c r="Q17" s="16">
        <f t="shared" ref="Q17" si="29">IF(L17="单体",1,IF(L17="全体",3,2))</f>
        <v>1</v>
      </c>
      <c r="R17" s="16">
        <v>0</v>
      </c>
      <c r="S17" s="16">
        <v>0</v>
      </c>
      <c r="T17" s="6" t="str">
        <f t="shared" ref="T17:T18" si="30">IF(AQ17="","",AQ17)&amp;IF(AR17="","","|"&amp;AR17)&amp;IF(AS17="","","|"&amp;AS17)&amp;IF(AT17="","","|"&amp;AT17)&amp;IF(AU17="","","|"&amp;AU17)</f>
        <v/>
      </c>
      <c r="U17" s="6" t="str">
        <f t="shared" ref="U17:U18" si="31">IF(AV17="","",AV17)&amp;IF(AW17="","","|"&amp;AW17)&amp;IF(AX17="","","|"&amp;AX17)&amp;IF(AY17="","","|"&amp;AY17)&amp;IF(AZ17="","","|"&amp;AZ17)</f>
        <v/>
      </c>
      <c r="Y17">
        <v>50</v>
      </c>
      <c r="Z17">
        <v>150</v>
      </c>
      <c r="AA17" s="16"/>
      <c r="AB17" s="16"/>
      <c r="AE17" s="27">
        <v>0</v>
      </c>
      <c r="AF17" s="27">
        <v>0</v>
      </c>
      <c r="AG17" s="27">
        <v>0</v>
      </c>
      <c r="AH17" s="27" t="s">
        <v>422</v>
      </c>
      <c r="AJ17" s="19">
        <f t="shared" ref="AJ17" si="32">E17</f>
        <v>1</v>
      </c>
      <c r="AK17" s="1"/>
      <c r="AL17" s="4"/>
      <c r="AQ17" s="6" t="str">
        <f>_xlfn.IFNA(IF(IF($AK17=AQ$5,VLOOKUP(AL17,buff!$K:$L,2,FALSE),"")=0,"",IF($AK17=AQ$5,VLOOKUP(AL17,buff!$K:$L,2,FALSE),"")),"")</f>
        <v/>
      </c>
      <c r="AR17" s="6" t="str">
        <f>_xlfn.IFNA(IF(IF($AK17=AR$5,VLOOKUP(AM17,buff!$K:$L,2,FALSE),"")=0,"",IF($AK17=AR$5,VLOOKUP(AM17,buff!$K:$L,2,FALSE),"")),"")</f>
        <v/>
      </c>
      <c r="AS17" s="6" t="str">
        <f>_xlfn.IFNA(IF(IF($AK17=AS$5,VLOOKUP(AN17,buff!$K:$L,2,FALSE),"")=0,"",IF($AK17=AS$5,VLOOKUP(AN17,buff!$K:$L,2,FALSE),"")),"")</f>
        <v/>
      </c>
      <c r="AT17" s="6" t="str">
        <f>_xlfn.IFNA(IF(IF($AK17=AT$5,VLOOKUP(AO17,buff!$K:$L,2,FALSE),"")=0,"",IF($AK17=AT$5,VLOOKUP(AO17,buff!$K:$L,2,FALSE),"")),"")</f>
        <v/>
      </c>
      <c r="AU17" s="6" t="str">
        <f>_xlfn.IFNA(IF(IF($AK17=AU$5,VLOOKUP(AP17,buff!$K:$L,2,FALSE),"")=0,"",IF($AK17=AU$5,VLOOKUP(AP17,buff!$K:$L,2,FALSE),"")),"")</f>
        <v/>
      </c>
      <c r="AV17" s="6" t="str">
        <f>_xlfn.IFNA(IF(IF($AK17=AV$5,VLOOKUP(AL17,buff!$K:$L,2,FALSE),"")=0,"",IF($AK17=AV$5,VLOOKUP(AL17,buff!$K:$L,2,FALSE),"")),"")</f>
        <v/>
      </c>
      <c r="AW17" s="6" t="str">
        <f>_xlfn.IFNA(IF(IF($AK17=AW$5,VLOOKUP(AM17,buff!$K:$L,2,FALSE),"")=0,"",IF($AK17=AW$5,VLOOKUP(AM17,buff!$K:$L,2,FALSE),"")),"")</f>
        <v/>
      </c>
      <c r="AX17" s="6" t="str">
        <f>_xlfn.IFNA(IF(IF($AK17=AX$5,VLOOKUP(AN17,buff!$K:$L,2,FALSE),"")=0,"",IF($AK17=AX$5,VLOOKUP(AN17,buff!$K:$L,2,FALSE),"")),"")</f>
        <v/>
      </c>
      <c r="AY17" s="6" t="str">
        <f>_xlfn.IFNA(IF(IF($AK17=AY$5,VLOOKUP(AO17,buff!$K:$L,2,FALSE),"")=0,"",IF($AK17=AY$5,VLOOKUP(AO17,buff!$K:$L,2,FALSE),"")),"")</f>
        <v/>
      </c>
      <c r="AZ17" s="6" t="str">
        <f>_xlfn.IFNA(IF(IF($AK17=AZ$5,VLOOKUP(AP17,buff!$K:$L,2,FALSE),"")=0,"",IF($AK17=AZ$5,VLOOKUP(AP17,buff!$K:$L,2,FALSE),"")),"")</f>
        <v/>
      </c>
      <c r="BA17" s="6"/>
    </row>
    <row r="18" spans="1:53" x14ac:dyDescent="0.15">
      <c r="A18" t="str">
        <f t="shared" si="26"/>
        <v>甲虫精主动技能1等级1</v>
      </c>
      <c r="B18" s="8">
        <f>20000000+G18*1000+F18</f>
        <v>20008001</v>
      </c>
      <c r="C18" t="s">
        <v>446</v>
      </c>
      <c r="D18" s="8" t="str">
        <f t="shared" si="28"/>
        <v>主动技能1</v>
      </c>
      <c r="E18" s="8">
        <v>1</v>
      </c>
      <c r="F18" s="8">
        <v>1</v>
      </c>
      <c r="G18" s="8">
        <f>VLOOKUP(C18,角色!A:B,2,FALSE)</f>
        <v>8</v>
      </c>
      <c r="H18" s="4" t="s">
        <v>495</v>
      </c>
      <c r="I18" s="17" t="str">
        <f>"对敌方单体攻击，造成100%攻击力伤害。"</f>
        <v>对敌方单体攻击，造成100%攻击力伤害。</v>
      </c>
      <c r="J18" s="17" t="s">
        <v>243</v>
      </c>
      <c r="K18" s="18" t="s">
        <v>84</v>
      </c>
      <c r="L18" s="17" t="s">
        <v>88</v>
      </c>
      <c r="M18" s="17"/>
      <c r="N18" s="17">
        <v>100</v>
      </c>
      <c r="O18" s="17"/>
      <c r="P18" s="16" t="str">
        <f>VLOOKUP(G18,角色!Q:T,主动技能!F18+1,FALSE)</f>
        <v>eff_yixingguangquan|||</v>
      </c>
      <c r="Q18" s="16">
        <f>IF(L18="单体",1,IF(L18="全体",3,2))</f>
        <v>1</v>
      </c>
      <c r="R18" s="16">
        <v>0</v>
      </c>
      <c r="S18" s="16">
        <v>0</v>
      </c>
      <c r="T18" s="16" t="str">
        <f t="shared" si="30"/>
        <v/>
      </c>
      <c r="U18" s="16" t="str">
        <f t="shared" si="31"/>
        <v/>
      </c>
      <c r="V18" s="16"/>
      <c r="W18" s="16"/>
      <c r="X18" s="16"/>
      <c r="Y18" s="16">
        <v>0</v>
      </c>
      <c r="Z18" s="16">
        <v>100</v>
      </c>
      <c r="AA18" s="16"/>
      <c r="AB18" s="16"/>
      <c r="AC18" s="16"/>
      <c r="AD18" s="16"/>
      <c r="AE18" s="27">
        <v>0</v>
      </c>
      <c r="AF18" s="27">
        <v>0</v>
      </c>
      <c r="AG18" s="27">
        <v>0</v>
      </c>
      <c r="AH18" s="27" t="s">
        <v>427</v>
      </c>
      <c r="AJ18" s="19">
        <f>E18</f>
        <v>1</v>
      </c>
      <c r="AK18" s="16"/>
      <c r="AL18" s="16"/>
      <c r="AM18" s="16"/>
      <c r="AN18" s="16"/>
      <c r="AO18" s="16"/>
      <c r="AP18" s="16"/>
      <c r="AQ18" s="6" t="str">
        <f>_xlfn.IFNA(IF(IF($AK18=AQ$5,VLOOKUP(AL18,buff!$K:$L,2,FALSE),"")=0,"",IF($AK18=AQ$5,VLOOKUP(AL18,buff!$K:$L,2,FALSE),"")),"")</f>
        <v/>
      </c>
      <c r="AR18" s="6" t="str">
        <f>_xlfn.IFNA(IF(IF($AK18=AR$5,VLOOKUP(AM18,buff!$K:$L,2,FALSE),"")=0,"",IF($AK18=AR$5,VLOOKUP(AM18,buff!$K:$L,2,FALSE),"")),"")</f>
        <v/>
      </c>
      <c r="AS18" s="6" t="str">
        <f>_xlfn.IFNA(IF(IF($AK18=AS$5,VLOOKUP(AN18,buff!$K:$L,2,FALSE),"")=0,"",IF($AK18=AS$5,VLOOKUP(AN18,buff!$K:$L,2,FALSE),"")),"")</f>
        <v/>
      </c>
      <c r="AT18" s="6" t="str">
        <f>_xlfn.IFNA(IF(IF($AK18=AT$5,VLOOKUP(AO18,buff!$K:$L,2,FALSE),"")=0,"",IF($AK18=AT$5,VLOOKUP(AO18,buff!$K:$L,2,FALSE),"")),"")</f>
        <v/>
      </c>
      <c r="AU18" s="6" t="str">
        <f>_xlfn.IFNA(IF(IF($AK18=AU$5,VLOOKUP(AP18,buff!$K:$L,2,FALSE),"")=0,"",IF($AK18=AU$5,VLOOKUP(AP18,buff!$K:$L,2,FALSE),"")),"")</f>
        <v/>
      </c>
      <c r="AV18" s="6" t="str">
        <f>_xlfn.IFNA(IF(IF($AK18=AV$5,VLOOKUP(AL18,buff!$K:$L,2,FALSE),"")=0,"",IF($AK18=AV$5,VLOOKUP(AL18,buff!$K:$L,2,FALSE),"")),"")</f>
        <v/>
      </c>
      <c r="AW18" s="6" t="str">
        <f>_xlfn.IFNA(IF(IF($AK18=AW$5,VLOOKUP(AM18,buff!$K:$L,2,FALSE),"")=0,"",IF($AK18=AW$5,VLOOKUP(AM18,buff!$K:$L,2,FALSE),"")),"")</f>
        <v/>
      </c>
      <c r="AX18" s="6" t="str">
        <f>_xlfn.IFNA(IF(IF($AK18=AX$5,VLOOKUP(AN18,buff!$K:$L,2,FALSE),"")=0,"",IF($AK18=AX$5,VLOOKUP(AN18,buff!$K:$L,2,FALSE),"")),"")</f>
        <v/>
      </c>
      <c r="AY18" s="6" t="str">
        <f>_xlfn.IFNA(IF(IF($AK18=AY$5,VLOOKUP(AO18,buff!$K:$L,2,FALSE),"")=0,"",IF($AK18=AY$5,VLOOKUP(AO18,buff!$K:$L,2,FALSE),"")),"")</f>
        <v/>
      </c>
      <c r="AZ18" s="6" t="str">
        <f>_xlfn.IFNA(IF(IF($AK18=AZ$5,VLOOKUP(AP18,buff!$K:$L,2,FALSE),"")=0,"",IF($AK18=AZ$5,VLOOKUP(AP18,buff!$K:$L,2,FALSE),"")),"")</f>
        <v/>
      </c>
      <c r="BA18" s="6"/>
    </row>
    <row r="19" spans="1:53" x14ac:dyDescent="0.15">
      <c r="A19" t="str">
        <f t="shared" ref="A19" si="33">C19&amp;D19&amp;$E$6&amp;E19</f>
        <v>藤蔓怪主动技能1等级1</v>
      </c>
      <c r="B19" s="8">
        <f>20000000+G19*1000+F19</f>
        <v>20009001</v>
      </c>
      <c r="C19" t="s">
        <v>452</v>
      </c>
      <c r="D19" s="8" t="str">
        <f t="shared" ref="D19" si="34">$D$4&amp;F19</f>
        <v>主动技能1</v>
      </c>
      <c r="E19" s="8">
        <v>1</v>
      </c>
      <c r="F19" s="8">
        <v>1</v>
      </c>
      <c r="G19" s="8">
        <f>VLOOKUP(C19,角色!A:B,2,FALSE)</f>
        <v>9</v>
      </c>
      <c r="H19" s="4" t="s">
        <v>495</v>
      </c>
      <c r="I19" s="17" t="str">
        <f>"对敌方单体攻击，造成100%攻击力伤害。"</f>
        <v>对敌方单体攻击，造成100%攻击力伤害。</v>
      </c>
      <c r="J19" s="17" t="s">
        <v>243</v>
      </c>
      <c r="K19" s="18" t="s">
        <v>84</v>
      </c>
      <c r="L19" s="17" t="s">
        <v>88</v>
      </c>
      <c r="M19" s="17"/>
      <c r="N19" s="17">
        <v>100</v>
      </c>
      <c r="O19" s="17"/>
      <c r="P19" s="16" t="str">
        <f>VLOOKUP(G19,角色!Q:T,主动技能!F19+1,FALSE)</f>
        <v>eff_yixingguangquan|||</v>
      </c>
      <c r="Q19" s="16">
        <f>IF(L19="单体",1,IF(L19="全体",3,2))</f>
        <v>1</v>
      </c>
      <c r="R19" s="16">
        <v>0</v>
      </c>
      <c r="S19" s="16">
        <v>0</v>
      </c>
      <c r="T19" s="16" t="str">
        <f t="shared" ref="T19" si="35">IF(AQ19="","",AQ19)&amp;IF(AR19="","","|"&amp;AR19)&amp;IF(AS19="","","|"&amp;AS19)&amp;IF(AT19="","","|"&amp;AT19)&amp;IF(AU19="","","|"&amp;AU19)</f>
        <v/>
      </c>
      <c r="U19" s="16" t="str">
        <f t="shared" ref="U19" si="36">IF(AV19="","",AV19)&amp;IF(AW19="","","|"&amp;AW19)&amp;IF(AX19="","","|"&amp;AX19)&amp;IF(AY19="","","|"&amp;AY19)&amp;IF(AZ19="","","|"&amp;AZ19)</f>
        <v/>
      </c>
      <c r="V19" s="16"/>
      <c r="W19" s="16"/>
      <c r="X19" s="16"/>
      <c r="Y19" s="16">
        <v>0</v>
      </c>
      <c r="Z19" s="16">
        <v>100</v>
      </c>
      <c r="AA19" s="16"/>
      <c r="AB19" s="16"/>
      <c r="AC19" s="16"/>
      <c r="AD19" s="16"/>
      <c r="AE19" s="27">
        <v>0</v>
      </c>
      <c r="AF19" s="27">
        <v>0</v>
      </c>
      <c r="AG19" s="27">
        <v>0</v>
      </c>
      <c r="AH19" s="27" t="s">
        <v>427</v>
      </c>
      <c r="AJ19" s="19">
        <f>E19</f>
        <v>1</v>
      </c>
      <c r="AK19" s="16"/>
      <c r="AL19" s="16"/>
      <c r="AM19" s="16"/>
      <c r="AN19" s="16"/>
      <c r="AO19" s="16"/>
      <c r="AP19" s="16"/>
      <c r="AQ19" s="6" t="str">
        <f>_xlfn.IFNA(IF(IF($AK19=AQ$5,VLOOKUP(AL19,buff!$K:$L,2,FALSE),"")=0,"",IF($AK19=AQ$5,VLOOKUP(AL19,buff!$K:$L,2,FALSE),"")),"")</f>
        <v/>
      </c>
      <c r="AR19" s="6" t="str">
        <f>_xlfn.IFNA(IF(IF($AK19=AR$5,VLOOKUP(AM19,buff!$K:$L,2,FALSE),"")=0,"",IF($AK19=AR$5,VLOOKUP(AM19,buff!$K:$L,2,FALSE),"")),"")</f>
        <v/>
      </c>
      <c r="AS19" s="6" t="str">
        <f>_xlfn.IFNA(IF(IF($AK19=AS$5,VLOOKUP(AN19,buff!$K:$L,2,FALSE),"")=0,"",IF($AK19=AS$5,VLOOKUP(AN19,buff!$K:$L,2,FALSE),"")),"")</f>
        <v/>
      </c>
      <c r="AT19" s="6" t="str">
        <f>_xlfn.IFNA(IF(IF($AK19=AT$5,VLOOKUP(AO19,buff!$K:$L,2,FALSE),"")=0,"",IF($AK19=AT$5,VLOOKUP(AO19,buff!$K:$L,2,FALSE),"")),"")</f>
        <v/>
      </c>
      <c r="AU19" s="6" t="str">
        <f>_xlfn.IFNA(IF(IF($AK19=AU$5,VLOOKUP(AP19,buff!$K:$L,2,FALSE),"")=0,"",IF($AK19=AU$5,VLOOKUP(AP19,buff!$K:$L,2,FALSE),"")),"")</f>
        <v/>
      </c>
      <c r="AV19" s="6" t="str">
        <f>_xlfn.IFNA(IF(IF($AK19=AV$5,VLOOKUP(AL19,buff!$K:$L,2,FALSE),"")=0,"",IF($AK19=AV$5,VLOOKUP(AL19,buff!$K:$L,2,FALSE),"")),"")</f>
        <v/>
      </c>
      <c r="AW19" s="6" t="str">
        <f>_xlfn.IFNA(IF(IF($AK19=AW$5,VLOOKUP(AM19,buff!$K:$L,2,FALSE),"")=0,"",IF($AK19=AW$5,VLOOKUP(AM19,buff!$K:$L,2,FALSE),"")),"")</f>
        <v/>
      </c>
      <c r="AX19" s="6" t="str">
        <f>_xlfn.IFNA(IF(IF($AK19=AX$5,VLOOKUP(AN19,buff!$K:$L,2,FALSE),"")=0,"",IF($AK19=AX$5,VLOOKUP(AN19,buff!$K:$L,2,FALSE),"")),"")</f>
        <v/>
      </c>
      <c r="AY19" s="6" t="str">
        <f>_xlfn.IFNA(IF(IF($AK19=AY$5,VLOOKUP(AO19,buff!$K:$L,2,FALSE),"")=0,"",IF($AK19=AY$5,VLOOKUP(AO19,buff!$K:$L,2,FALSE),"")),"")</f>
        <v/>
      </c>
      <c r="AZ19" s="6" t="str">
        <f>_xlfn.IFNA(IF(IF($AK19=AZ$5,VLOOKUP(AP19,buff!$K:$L,2,FALSE),"")=0,"",IF($AK19=AZ$5,VLOOKUP(AP19,buff!$K:$L,2,FALSE),"")),"")</f>
        <v/>
      </c>
      <c r="BA19" s="6"/>
    </row>
    <row r="20" spans="1:53" x14ac:dyDescent="0.15">
      <c r="A20" t="str">
        <f t="shared" ref="A20:A27" si="37">C20&amp;D20&amp;$E$6&amp;E20</f>
        <v>藤蔓怪主动技能2等级1</v>
      </c>
      <c r="B20" s="8">
        <f>20000000+G20*1000+F20</f>
        <v>20009002</v>
      </c>
      <c r="C20" t="s">
        <v>452</v>
      </c>
      <c r="D20" s="8" t="str">
        <f t="shared" ref="D20:D27" si="38">$D$4&amp;F20</f>
        <v>主动技能2</v>
      </c>
      <c r="E20" s="8">
        <v>1</v>
      </c>
      <c r="F20" s="8">
        <v>2</v>
      </c>
      <c r="G20" s="8">
        <f>VLOOKUP(C20,角色!A:B,2,FALSE)</f>
        <v>9</v>
      </c>
      <c r="H20" s="4" t="s">
        <v>499</v>
      </c>
      <c r="I20" s="4" t="s">
        <v>453</v>
      </c>
      <c r="J20" s="17" t="s">
        <v>243</v>
      </c>
      <c r="K20" s="18" t="s">
        <v>84</v>
      </c>
      <c r="L20" s="17" t="s">
        <v>88</v>
      </c>
      <c r="M20" s="17"/>
      <c r="N20" s="17">
        <v>100</v>
      </c>
      <c r="O20" s="17"/>
      <c r="P20" s="16" t="str">
        <f>VLOOKUP(G20,角色!Q:T,主动技能!F20+1,FALSE)</f>
        <v>eff_sixingguangquan||eff_shufu|</v>
      </c>
      <c r="Q20" s="16">
        <f>IF(L20="单体",1,IF(L20="全体",3,2))</f>
        <v>1</v>
      </c>
      <c r="R20" s="16">
        <v>0</v>
      </c>
      <c r="S20" s="16">
        <v>0</v>
      </c>
      <c r="T20" s="16" t="str">
        <f t="shared" ref="T20:T27" si="39">IF(AQ20="","",AQ20)&amp;IF(AR20="","","|"&amp;AR20)&amp;IF(AS20="","","|"&amp;AS20)&amp;IF(AT20="","","|"&amp;AT20)&amp;IF(AU20="","","|"&amp;AU20)</f>
        <v>300002:100:2:0</v>
      </c>
      <c r="U20" s="16" t="str">
        <f t="shared" ref="U20:U27" si="40">IF(AV20="","",AV20)&amp;IF(AW20="","","|"&amp;AW20)&amp;IF(AX20="","","|"&amp;AX20)&amp;IF(AY20="","","|"&amp;AY20)&amp;IF(AZ20="","","|"&amp;AZ20)</f>
        <v/>
      </c>
      <c r="V20" s="16"/>
      <c r="W20" s="16"/>
      <c r="X20" s="16"/>
      <c r="Y20" s="16">
        <v>60</v>
      </c>
      <c r="Z20" s="16">
        <v>100</v>
      </c>
      <c r="AA20" s="16"/>
      <c r="AB20" s="16"/>
      <c r="AC20" s="16"/>
      <c r="AD20" s="16"/>
      <c r="AE20" s="27">
        <v>0</v>
      </c>
      <c r="AF20" s="27">
        <v>0</v>
      </c>
      <c r="AG20" s="27">
        <v>0</v>
      </c>
      <c r="AH20" s="27" t="s">
        <v>427</v>
      </c>
      <c r="AJ20" s="19">
        <f>E20</f>
        <v>1</v>
      </c>
      <c r="AK20" s="1" t="s">
        <v>98</v>
      </c>
      <c r="AL20" s="4" t="s">
        <v>281</v>
      </c>
      <c r="AM20" s="16"/>
      <c r="AN20" s="16"/>
      <c r="AO20" s="16"/>
      <c r="AP20" s="16"/>
      <c r="AQ20" s="6" t="str">
        <f>_xlfn.IFNA(IF(IF($AK20=AQ$5,VLOOKUP(AL20,buff!$K:$L,2,FALSE),"")=0,"",IF($AK20=AQ$5,VLOOKUP(AL20,buff!$K:$L,2,FALSE),"")),"")</f>
        <v>300002:100:2:0</v>
      </c>
      <c r="AR20" s="6" t="str">
        <f>_xlfn.IFNA(IF(IF($AK20=AR$5,VLOOKUP(AM20,buff!$K:$L,2,FALSE),"")=0,"",IF($AK20=AR$5,VLOOKUP(AM20,buff!$K:$L,2,FALSE),"")),"")</f>
        <v/>
      </c>
      <c r="AS20" s="6" t="str">
        <f>_xlfn.IFNA(IF(IF($AK20=AS$5,VLOOKUP(AN20,buff!$K:$L,2,FALSE),"")=0,"",IF($AK20=AS$5,VLOOKUP(AN20,buff!$K:$L,2,FALSE),"")),"")</f>
        <v/>
      </c>
      <c r="AT20" s="6" t="str">
        <f>_xlfn.IFNA(IF(IF($AK20=AT$5,VLOOKUP(AO20,buff!$K:$L,2,FALSE),"")=0,"",IF($AK20=AT$5,VLOOKUP(AO20,buff!$K:$L,2,FALSE),"")),"")</f>
        <v/>
      </c>
      <c r="AU20" s="6" t="str">
        <f>_xlfn.IFNA(IF(IF($AK20=AU$5,VLOOKUP(AP20,buff!$K:$L,2,FALSE),"")=0,"",IF($AK20=AU$5,VLOOKUP(AP20,buff!$K:$L,2,FALSE),"")),"")</f>
        <v/>
      </c>
      <c r="AV20" s="6" t="str">
        <f>_xlfn.IFNA(IF(IF($AK20=AV$5,VLOOKUP(AL20,buff!$K:$L,2,FALSE),"")=0,"",IF($AK20=AV$5,VLOOKUP(AL20,buff!$K:$L,2,FALSE),"")),"")</f>
        <v/>
      </c>
      <c r="AW20" s="6" t="str">
        <f>_xlfn.IFNA(IF(IF($AK20=AW$5,VLOOKUP(AM20,buff!$K:$L,2,FALSE),"")=0,"",IF($AK20=AW$5,VLOOKUP(AM20,buff!$K:$L,2,FALSE),"")),"")</f>
        <v/>
      </c>
      <c r="AX20" s="6" t="str">
        <f>_xlfn.IFNA(IF(IF($AK20=AX$5,VLOOKUP(AN20,buff!$K:$L,2,FALSE),"")=0,"",IF($AK20=AX$5,VLOOKUP(AN20,buff!$K:$L,2,FALSE),"")),"")</f>
        <v/>
      </c>
      <c r="AY20" s="6" t="str">
        <f>_xlfn.IFNA(IF(IF($AK20=AY$5,VLOOKUP(AO20,buff!$K:$L,2,FALSE),"")=0,"",IF($AK20=AY$5,VLOOKUP(AO20,buff!$K:$L,2,FALSE),"")),"")</f>
        <v/>
      </c>
      <c r="AZ20" s="6" t="str">
        <f>_xlfn.IFNA(IF(IF($AK20=AZ$5,VLOOKUP(AP20,buff!$K:$L,2,FALSE),"")=0,"",IF($AK20=AZ$5,VLOOKUP(AP20,buff!$K:$L,2,FALSE),"")),"")</f>
        <v/>
      </c>
      <c r="BA20" s="6"/>
    </row>
    <row r="21" spans="1:53" x14ac:dyDescent="0.15">
      <c r="A21" t="str">
        <f t="shared" si="37"/>
        <v>超治疗小花精主动技能1等级1</v>
      </c>
      <c r="B21" s="8">
        <f>20000000+G21*1000+F21</f>
        <v>20010001</v>
      </c>
      <c r="C21" t="s">
        <v>469</v>
      </c>
      <c r="D21" s="8" t="str">
        <f t="shared" si="38"/>
        <v>主动技能1</v>
      </c>
      <c r="E21" s="8">
        <v>1</v>
      </c>
      <c r="F21" s="8">
        <v>1</v>
      </c>
      <c r="G21" s="8">
        <f>VLOOKUP(C21,角色!A:B,2,FALSE)</f>
        <v>10</v>
      </c>
      <c r="H21" s="4" t="s">
        <v>495</v>
      </c>
      <c r="I21" s="17" t="str">
        <f>"对敌方单体攻击，造成100%攻击力伤害。"</f>
        <v>对敌方单体攻击，造成100%攻击力伤害。</v>
      </c>
      <c r="J21" s="17" t="s">
        <v>243</v>
      </c>
      <c r="K21" s="18" t="s">
        <v>84</v>
      </c>
      <c r="L21" s="17" t="s">
        <v>88</v>
      </c>
      <c r="M21" s="17"/>
      <c r="N21" s="17">
        <v>100</v>
      </c>
      <c r="O21" s="17"/>
      <c r="P21" s="16" t="str">
        <f>VLOOKUP(G21,角色!Q:T,主动技能!F21+1,FALSE)</f>
        <v>eff_yixingguangquan|||</v>
      </c>
      <c r="Q21" s="16">
        <f>IF(L21="单体",1,IF(L21="全体",3,2))</f>
        <v>1</v>
      </c>
      <c r="R21" s="16">
        <v>0</v>
      </c>
      <c r="S21" s="16">
        <v>0</v>
      </c>
      <c r="T21" s="16" t="str">
        <f t="shared" si="39"/>
        <v/>
      </c>
      <c r="U21" s="16" t="str">
        <f t="shared" si="40"/>
        <v/>
      </c>
      <c r="V21" s="16"/>
      <c r="W21" s="16"/>
      <c r="X21" s="16"/>
      <c r="Y21" s="16">
        <v>0</v>
      </c>
      <c r="Z21" s="16">
        <v>100</v>
      </c>
      <c r="AA21" s="16"/>
      <c r="AB21" s="16"/>
      <c r="AC21" s="16"/>
      <c r="AD21" s="16"/>
      <c r="AE21" s="27">
        <v>0</v>
      </c>
      <c r="AF21" s="27">
        <v>0</v>
      </c>
      <c r="AG21" s="27">
        <v>0</v>
      </c>
      <c r="AH21" s="27" t="s">
        <v>427</v>
      </c>
      <c r="AJ21" s="19">
        <f>E21</f>
        <v>1</v>
      </c>
      <c r="AK21" s="16"/>
      <c r="AL21" s="16"/>
      <c r="AM21" s="16"/>
      <c r="AN21" s="16"/>
      <c r="AO21" s="16"/>
      <c r="AP21" s="16"/>
      <c r="AQ21" s="6" t="str">
        <f>_xlfn.IFNA(IF(IF($AK21=AQ$5,VLOOKUP(AL21,buff!$K:$L,2,FALSE),"")=0,"",IF($AK21=AQ$5,VLOOKUP(AL21,buff!$K:$L,2,FALSE),"")),"")</f>
        <v/>
      </c>
      <c r="AR21" s="6" t="str">
        <f>_xlfn.IFNA(IF(IF($AK21=AR$5,VLOOKUP(AM21,buff!$K:$L,2,FALSE),"")=0,"",IF($AK21=AR$5,VLOOKUP(AM21,buff!$K:$L,2,FALSE),"")),"")</f>
        <v/>
      </c>
      <c r="AS21" s="6" t="str">
        <f>_xlfn.IFNA(IF(IF($AK21=AS$5,VLOOKUP(AN21,buff!$K:$L,2,FALSE),"")=0,"",IF($AK21=AS$5,VLOOKUP(AN21,buff!$K:$L,2,FALSE),"")),"")</f>
        <v/>
      </c>
      <c r="AT21" s="6" t="str">
        <f>_xlfn.IFNA(IF(IF($AK21=AT$5,VLOOKUP(AO21,buff!$K:$L,2,FALSE),"")=0,"",IF($AK21=AT$5,VLOOKUP(AO21,buff!$K:$L,2,FALSE),"")),"")</f>
        <v/>
      </c>
      <c r="AU21" s="6" t="str">
        <f>_xlfn.IFNA(IF(IF($AK21=AU$5,VLOOKUP(AP21,buff!$K:$L,2,FALSE),"")=0,"",IF($AK21=AU$5,VLOOKUP(AP21,buff!$K:$L,2,FALSE),"")),"")</f>
        <v/>
      </c>
      <c r="AV21" s="6" t="str">
        <f>_xlfn.IFNA(IF(IF($AK21=AV$5,VLOOKUP(AL21,buff!$K:$L,2,FALSE),"")=0,"",IF($AK21=AV$5,VLOOKUP(AL21,buff!$K:$L,2,FALSE),"")),"")</f>
        <v/>
      </c>
      <c r="AW21" s="6" t="str">
        <f>_xlfn.IFNA(IF(IF($AK21=AW$5,VLOOKUP(AM21,buff!$K:$L,2,FALSE),"")=0,"",IF($AK21=AW$5,VLOOKUP(AM21,buff!$K:$L,2,FALSE),"")),"")</f>
        <v/>
      </c>
      <c r="AX21" s="6" t="str">
        <f>_xlfn.IFNA(IF(IF($AK21=AX$5,VLOOKUP(AN21,buff!$K:$L,2,FALSE),"")=0,"",IF($AK21=AX$5,VLOOKUP(AN21,buff!$K:$L,2,FALSE),"")),"")</f>
        <v/>
      </c>
      <c r="AY21" s="6" t="str">
        <f>_xlfn.IFNA(IF(IF($AK21=AY$5,VLOOKUP(AO21,buff!$K:$L,2,FALSE),"")=0,"",IF($AK21=AY$5,VLOOKUP(AO21,buff!$K:$L,2,FALSE),"")),"")</f>
        <v/>
      </c>
      <c r="AZ21" s="6" t="str">
        <f>_xlfn.IFNA(IF(IF($AK21=AZ$5,VLOOKUP(AP21,buff!$K:$L,2,FALSE),"")=0,"",IF($AK21=AZ$5,VLOOKUP(AP21,buff!$K:$L,2,FALSE),"")),"")</f>
        <v/>
      </c>
      <c r="BA21" s="6"/>
    </row>
    <row r="22" spans="1:53" x14ac:dyDescent="0.15">
      <c r="A22" t="str">
        <f t="shared" si="37"/>
        <v>超治疗小花精主动技能2等级1</v>
      </c>
      <c r="B22" s="8">
        <f t="shared" ref="B22" si="41">20000000+G22*1000+F22</f>
        <v>20010002</v>
      </c>
      <c r="C22" t="s">
        <v>469</v>
      </c>
      <c r="D22" s="8" t="str">
        <f t="shared" si="38"/>
        <v>主动技能2</v>
      </c>
      <c r="E22" s="8">
        <v>1</v>
      </c>
      <c r="F22" s="8">
        <v>2</v>
      </c>
      <c r="G22" s="8">
        <f>VLOOKUP(C22,角色!A:B,2,FALSE)</f>
        <v>10</v>
      </c>
      <c r="H22" s="4" t="s">
        <v>496</v>
      </c>
      <c r="I22" s="17" t="s">
        <v>429</v>
      </c>
      <c r="J22" s="4" t="s">
        <v>430</v>
      </c>
      <c r="K22" s="1" t="s">
        <v>86</v>
      </c>
      <c r="L22" s="17" t="s">
        <v>450</v>
      </c>
      <c r="M22" s="4" t="s">
        <v>431</v>
      </c>
      <c r="N22" s="4">
        <v>0</v>
      </c>
      <c r="O22" s="4">
        <v>0</v>
      </c>
      <c r="P22" s="16" t="str">
        <f>VLOOKUP(G22,角色!Q:T,主动技能!F22+1,FALSE)</f>
        <v>eff_erxingguangquan||eff_huichunshu|</v>
      </c>
      <c r="Q22" s="16">
        <f t="shared" ref="Q22" si="42">IF(L22="单体",1,IF(L22="全体",3,2))</f>
        <v>2</v>
      </c>
      <c r="R22" s="16">
        <v>0</v>
      </c>
      <c r="S22" s="16">
        <v>0</v>
      </c>
      <c r="T22" s="6" t="str">
        <f t="shared" si="39"/>
        <v>300015:100:2:0</v>
      </c>
      <c r="U22" s="6" t="str">
        <f t="shared" si="40"/>
        <v/>
      </c>
      <c r="Y22">
        <v>50</v>
      </c>
      <c r="Z22">
        <v>0</v>
      </c>
      <c r="AA22" s="16"/>
      <c r="AB22" s="16"/>
      <c r="AE22" s="27">
        <v>1</v>
      </c>
      <c r="AF22" s="27">
        <v>0</v>
      </c>
      <c r="AG22" s="27">
        <v>0</v>
      </c>
      <c r="AH22" s="27" t="s">
        <v>422</v>
      </c>
      <c r="AJ22" s="19">
        <f t="shared" ref="AJ22" si="43">E22</f>
        <v>1</v>
      </c>
      <c r="AK22" s="1" t="s">
        <v>98</v>
      </c>
      <c r="AL22" s="4" t="s">
        <v>291</v>
      </c>
      <c r="AQ22" s="6" t="str">
        <f>_xlfn.IFNA(IF(IF($AK22=AQ$5,VLOOKUP(AL22,buff!$K:$L,2,FALSE),"")=0,"",IF($AK22=AQ$5,VLOOKUP(AL22,buff!$K:$L,2,FALSE),"")),"")</f>
        <v>300015:100:2:0</v>
      </c>
      <c r="AR22" s="6" t="str">
        <f>_xlfn.IFNA(IF(IF($AK22=AR$5,VLOOKUP(AM22,buff!$K:$L,2,FALSE),"")=0,"",IF($AK22=AR$5,VLOOKUP(AM22,buff!$K:$L,2,FALSE),"")),"")</f>
        <v/>
      </c>
      <c r="AS22" s="6" t="str">
        <f>_xlfn.IFNA(IF(IF($AK22=AS$5,VLOOKUP(AN22,buff!$K:$L,2,FALSE),"")=0,"",IF($AK22=AS$5,VLOOKUP(AN22,buff!$K:$L,2,FALSE),"")),"")</f>
        <v/>
      </c>
      <c r="AT22" s="6" t="str">
        <f>_xlfn.IFNA(IF(IF($AK22=AT$5,VLOOKUP(AO22,buff!$K:$L,2,FALSE),"")=0,"",IF($AK22=AT$5,VLOOKUP(AO22,buff!$K:$L,2,FALSE),"")),"")</f>
        <v/>
      </c>
      <c r="AU22" s="6" t="str">
        <f>_xlfn.IFNA(IF(IF($AK22=AU$5,VLOOKUP(AP22,buff!$K:$L,2,FALSE),"")=0,"",IF($AK22=AU$5,VLOOKUP(AP22,buff!$K:$L,2,FALSE),"")),"")</f>
        <v/>
      </c>
      <c r="AV22" s="6" t="str">
        <f>_xlfn.IFNA(IF(IF($AK22=AV$5,VLOOKUP(AL22,buff!$K:$L,2,FALSE),"")=0,"",IF($AK22=AV$5,VLOOKUP(AL22,buff!$K:$L,2,FALSE),"")),"")</f>
        <v/>
      </c>
      <c r="AW22" s="6" t="str">
        <f>_xlfn.IFNA(IF(IF($AK22=AW$5,VLOOKUP(AM22,buff!$K:$L,2,FALSE),"")=0,"",IF($AK22=AW$5,VLOOKUP(AM22,buff!$K:$L,2,FALSE),"")),"")</f>
        <v/>
      </c>
      <c r="AX22" s="6" t="str">
        <f>_xlfn.IFNA(IF(IF($AK22=AX$5,VLOOKUP(AN22,buff!$K:$L,2,FALSE),"")=0,"",IF($AK22=AX$5,VLOOKUP(AN22,buff!$K:$L,2,FALSE),"")),"")</f>
        <v/>
      </c>
      <c r="AY22" s="6" t="str">
        <f>_xlfn.IFNA(IF(IF($AK22=AY$5,VLOOKUP(AO22,buff!$K:$L,2,FALSE),"")=0,"",IF($AK22=AY$5,VLOOKUP(AO22,buff!$K:$L,2,FALSE),"")),"")</f>
        <v/>
      </c>
      <c r="AZ22" s="6" t="str">
        <f>_xlfn.IFNA(IF(IF($AK22=AZ$5,VLOOKUP(AP22,buff!$K:$L,2,FALSE),"")=0,"",IF($AK22=AZ$5,VLOOKUP(AP22,buff!$K:$L,2,FALSE),"")),"")</f>
        <v/>
      </c>
      <c r="BA22" s="6"/>
    </row>
    <row r="23" spans="1:53" x14ac:dyDescent="0.15">
      <c r="A23" t="str">
        <f t="shared" si="37"/>
        <v>毒躯蘑菇主动技能1等级1</v>
      </c>
      <c r="B23" s="8">
        <f>20000000+G23*1000+F23</f>
        <v>20011001</v>
      </c>
      <c r="C23" t="s">
        <v>455</v>
      </c>
      <c r="D23" s="8" t="str">
        <f t="shared" si="38"/>
        <v>主动技能1</v>
      </c>
      <c r="E23" s="8">
        <v>1</v>
      </c>
      <c r="F23" s="8">
        <v>1</v>
      </c>
      <c r="G23" s="8">
        <f>VLOOKUP(C23,角色!A:B,2,FALSE)</f>
        <v>11</v>
      </c>
      <c r="H23" s="4" t="s">
        <v>495</v>
      </c>
      <c r="I23" s="17" t="str">
        <f>"对敌方单体攻击，造成100%攻击力伤害。"</f>
        <v>对敌方单体攻击，造成100%攻击力伤害。</v>
      </c>
      <c r="J23" s="17" t="s">
        <v>243</v>
      </c>
      <c r="K23" s="18" t="s">
        <v>84</v>
      </c>
      <c r="L23" s="17" t="s">
        <v>88</v>
      </c>
      <c r="M23" s="17"/>
      <c r="N23" s="17">
        <v>100</v>
      </c>
      <c r="O23" s="17"/>
      <c r="P23" s="16" t="str">
        <f>VLOOKUP(G23,角色!Q:T,主动技能!F23+1,FALSE)</f>
        <v>eff_yixingguangquan|||</v>
      </c>
      <c r="Q23" s="16">
        <f>IF(L23="单体",1,IF(L23="全体",3,2))</f>
        <v>1</v>
      </c>
      <c r="R23" s="16">
        <v>0</v>
      </c>
      <c r="S23" s="16">
        <v>0</v>
      </c>
      <c r="T23" s="16" t="str">
        <f t="shared" si="39"/>
        <v/>
      </c>
      <c r="U23" s="16" t="str">
        <f t="shared" si="40"/>
        <v/>
      </c>
      <c r="V23" s="16"/>
      <c r="W23" s="16"/>
      <c r="X23" s="16"/>
      <c r="Y23" s="16">
        <v>0</v>
      </c>
      <c r="Z23" s="16">
        <v>100</v>
      </c>
      <c r="AA23" s="16"/>
      <c r="AB23" s="16"/>
      <c r="AC23" s="16"/>
      <c r="AD23" s="16"/>
      <c r="AE23" s="27">
        <v>0</v>
      </c>
      <c r="AF23" s="27">
        <v>0</v>
      </c>
      <c r="AG23" s="27">
        <v>0</v>
      </c>
      <c r="AH23" s="27" t="s">
        <v>427</v>
      </c>
      <c r="AJ23" s="19">
        <f>E23</f>
        <v>1</v>
      </c>
      <c r="AK23" s="16"/>
      <c r="AL23" s="16"/>
      <c r="AM23" s="16"/>
      <c r="AN23" s="16"/>
      <c r="AO23" s="16"/>
      <c r="AP23" s="16"/>
      <c r="AQ23" s="6" t="str">
        <f>_xlfn.IFNA(IF(IF($AK23=AQ$5,VLOOKUP(AL23,buff!$K:$L,2,FALSE),"")=0,"",IF($AK23=AQ$5,VLOOKUP(AL23,buff!$K:$L,2,FALSE),"")),"")</f>
        <v/>
      </c>
      <c r="AR23" s="6" t="str">
        <f>_xlfn.IFNA(IF(IF($AK23=AR$5,VLOOKUP(AM23,buff!$K:$L,2,FALSE),"")=0,"",IF($AK23=AR$5,VLOOKUP(AM23,buff!$K:$L,2,FALSE),"")),"")</f>
        <v/>
      </c>
      <c r="AS23" s="6" t="str">
        <f>_xlfn.IFNA(IF(IF($AK23=AS$5,VLOOKUP(AN23,buff!$K:$L,2,FALSE),"")=0,"",IF($AK23=AS$5,VLOOKUP(AN23,buff!$K:$L,2,FALSE),"")),"")</f>
        <v/>
      </c>
      <c r="AT23" s="6" t="str">
        <f>_xlfn.IFNA(IF(IF($AK23=AT$5,VLOOKUP(AO23,buff!$K:$L,2,FALSE),"")=0,"",IF($AK23=AT$5,VLOOKUP(AO23,buff!$K:$L,2,FALSE),"")),"")</f>
        <v/>
      </c>
      <c r="AU23" s="6" t="str">
        <f>_xlfn.IFNA(IF(IF($AK23=AU$5,VLOOKUP(AP23,buff!$K:$L,2,FALSE),"")=0,"",IF($AK23=AU$5,VLOOKUP(AP23,buff!$K:$L,2,FALSE),"")),"")</f>
        <v/>
      </c>
      <c r="AV23" s="6" t="str">
        <f>_xlfn.IFNA(IF(IF($AK23=AV$5,VLOOKUP(AL23,buff!$K:$L,2,FALSE),"")=0,"",IF($AK23=AV$5,VLOOKUP(AL23,buff!$K:$L,2,FALSE),"")),"")</f>
        <v/>
      </c>
      <c r="AW23" s="6" t="str">
        <f>_xlfn.IFNA(IF(IF($AK23=AW$5,VLOOKUP(AM23,buff!$K:$L,2,FALSE),"")=0,"",IF($AK23=AW$5,VLOOKUP(AM23,buff!$K:$L,2,FALSE),"")),"")</f>
        <v/>
      </c>
      <c r="AX23" s="6" t="str">
        <f>_xlfn.IFNA(IF(IF($AK23=AX$5,VLOOKUP(AN23,buff!$K:$L,2,FALSE),"")=0,"",IF($AK23=AX$5,VLOOKUP(AN23,buff!$K:$L,2,FALSE),"")),"")</f>
        <v/>
      </c>
      <c r="AY23" s="6" t="str">
        <f>_xlfn.IFNA(IF(IF($AK23=AY$5,VLOOKUP(AO23,buff!$K:$L,2,FALSE),"")=0,"",IF($AK23=AY$5,VLOOKUP(AO23,buff!$K:$L,2,FALSE),"")),"")</f>
        <v/>
      </c>
      <c r="AZ23" s="6" t="str">
        <f>_xlfn.IFNA(IF(IF($AK23=AZ$5,VLOOKUP(AP23,buff!$K:$L,2,FALSE),"")=0,"",IF($AK23=AZ$5,VLOOKUP(AP23,buff!$K:$L,2,FALSE),"")),"")</f>
        <v/>
      </c>
      <c r="BA23" s="6"/>
    </row>
    <row r="24" spans="1:53" x14ac:dyDescent="0.15">
      <c r="A24" t="str">
        <f t="shared" si="37"/>
        <v>毒躯蘑菇主动技能2等级1</v>
      </c>
      <c r="B24" s="8">
        <f t="shared" ref="B24" si="44">20000000+G24*1000+F24</f>
        <v>20011002</v>
      </c>
      <c r="C24" t="s">
        <v>455</v>
      </c>
      <c r="D24" s="8" t="str">
        <f t="shared" si="38"/>
        <v>主动技能2</v>
      </c>
      <c r="E24" s="8">
        <v>1</v>
      </c>
      <c r="F24" s="8">
        <v>2</v>
      </c>
      <c r="G24" s="8">
        <f>VLOOKUP(C24,角色!A:B,2,FALSE)</f>
        <v>11</v>
      </c>
      <c r="H24" s="4" t="s">
        <v>497</v>
      </c>
      <c r="I24" s="17" t="s">
        <v>440</v>
      </c>
      <c r="J24" s="4" t="s">
        <v>243</v>
      </c>
      <c r="K24" s="1" t="s">
        <v>86</v>
      </c>
      <c r="L24" s="17" t="s">
        <v>320</v>
      </c>
      <c r="M24" s="4" t="s">
        <v>431</v>
      </c>
      <c r="N24" s="4">
        <v>0</v>
      </c>
      <c r="O24" s="4">
        <v>0</v>
      </c>
      <c r="P24" s="16" t="str">
        <f>VLOOKUP(G24,角色!Q:T,主动技能!F24+1,FALSE)</f>
        <v>eff_sixingguangquan||eff_zuzhou|</v>
      </c>
      <c r="Q24" s="16">
        <f t="shared" ref="Q24" si="45">IF(L24="单体",1,IF(L24="全体",3,2))</f>
        <v>3</v>
      </c>
      <c r="R24" s="16">
        <v>0</v>
      </c>
      <c r="S24" s="16">
        <v>0</v>
      </c>
      <c r="T24" s="6" t="str">
        <f t="shared" si="39"/>
        <v>300042:100:2:0</v>
      </c>
      <c r="U24" s="6" t="str">
        <f t="shared" si="40"/>
        <v/>
      </c>
      <c r="Y24">
        <v>50</v>
      </c>
      <c r="Z24">
        <v>0</v>
      </c>
      <c r="AA24" s="16"/>
      <c r="AB24" s="16"/>
      <c r="AE24" s="27">
        <v>1</v>
      </c>
      <c r="AF24" s="27">
        <v>0</v>
      </c>
      <c r="AG24" s="27">
        <v>0</v>
      </c>
      <c r="AH24" s="27" t="s">
        <v>422</v>
      </c>
      <c r="AJ24" s="19">
        <f t="shared" ref="AJ24" si="46">E24</f>
        <v>1</v>
      </c>
      <c r="AK24" s="1" t="s">
        <v>98</v>
      </c>
      <c r="AL24" s="4" t="s">
        <v>441</v>
      </c>
      <c r="AQ24" s="6" t="str">
        <f>_xlfn.IFNA(IF(IF($AK24=AQ$5,VLOOKUP(AL24,buff!$K:$L,2,FALSE),"")=0,"",IF($AK24=AQ$5,VLOOKUP(AL24,buff!$K:$L,2,FALSE),"")),"")</f>
        <v>300042:100:2:0</v>
      </c>
      <c r="AR24" s="6" t="str">
        <f>_xlfn.IFNA(IF(IF($AK24=AR$5,VLOOKUP(AM24,buff!$K:$L,2,FALSE),"")=0,"",IF($AK24=AR$5,VLOOKUP(AM24,buff!$K:$L,2,FALSE),"")),"")</f>
        <v/>
      </c>
      <c r="AS24" s="6" t="str">
        <f>_xlfn.IFNA(IF(IF($AK24=AS$5,VLOOKUP(AN24,buff!$K:$L,2,FALSE),"")=0,"",IF($AK24=AS$5,VLOOKUP(AN24,buff!$K:$L,2,FALSE),"")),"")</f>
        <v/>
      </c>
      <c r="AT24" s="6" t="str">
        <f>_xlfn.IFNA(IF(IF($AK24=AT$5,VLOOKUP(AO24,buff!$K:$L,2,FALSE),"")=0,"",IF($AK24=AT$5,VLOOKUP(AO24,buff!$K:$L,2,FALSE),"")),"")</f>
        <v/>
      </c>
      <c r="AU24" s="6" t="str">
        <f>_xlfn.IFNA(IF(IF($AK24=AU$5,VLOOKUP(AP24,buff!$K:$L,2,FALSE),"")=0,"",IF($AK24=AU$5,VLOOKUP(AP24,buff!$K:$L,2,FALSE),"")),"")</f>
        <v/>
      </c>
      <c r="AV24" s="6" t="str">
        <f>_xlfn.IFNA(IF(IF($AK24=AV$5,VLOOKUP(AL24,buff!$K:$L,2,FALSE),"")=0,"",IF($AK24=AV$5,VLOOKUP(AL24,buff!$K:$L,2,FALSE),"")),"")</f>
        <v/>
      </c>
      <c r="AW24" s="6" t="str">
        <f>_xlfn.IFNA(IF(IF($AK24=AW$5,VLOOKUP(AM24,buff!$K:$L,2,FALSE),"")=0,"",IF($AK24=AW$5,VLOOKUP(AM24,buff!$K:$L,2,FALSE),"")),"")</f>
        <v/>
      </c>
      <c r="AX24" s="6" t="str">
        <f>_xlfn.IFNA(IF(IF($AK24=AX$5,VLOOKUP(AN24,buff!$K:$L,2,FALSE),"")=0,"",IF($AK24=AX$5,VLOOKUP(AN24,buff!$K:$L,2,FALSE),"")),"")</f>
        <v/>
      </c>
      <c r="AY24" s="6" t="str">
        <f>_xlfn.IFNA(IF(IF($AK24=AY$5,VLOOKUP(AO24,buff!$K:$L,2,FALSE),"")=0,"",IF($AK24=AY$5,VLOOKUP(AO24,buff!$K:$L,2,FALSE),"")),"")</f>
        <v/>
      </c>
      <c r="AZ24" s="6" t="str">
        <f>_xlfn.IFNA(IF(IF($AK24=AZ$5,VLOOKUP(AP24,buff!$K:$L,2,FALSE),"")=0,"",IF($AK24=AZ$5,VLOOKUP(AP24,buff!$K:$L,2,FALSE),"")),"")</f>
        <v/>
      </c>
      <c r="BA24" s="6"/>
    </row>
    <row r="25" spans="1:53" x14ac:dyDescent="0.15">
      <c r="A25" t="str">
        <f t="shared" si="37"/>
        <v>毒躯甲虫精主动技能1等级1</v>
      </c>
      <c r="B25" s="8">
        <f>20000000+G25*1000+F25</f>
        <v>20012001</v>
      </c>
      <c r="C25" t="s">
        <v>456</v>
      </c>
      <c r="D25" s="8" t="str">
        <f t="shared" si="38"/>
        <v>主动技能1</v>
      </c>
      <c r="E25" s="8">
        <v>1</v>
      </c>
      <c r="F25" s="8">
        <v>1</v>
      </c>
      <c r="G25" s="8">
        <f>VLOOKUP(C25,角色!A:B,2,FALSE)</f>
        <v>12</v>
      </c>
      <c r="H25" s="4" t="s">
        <v>495</v>
      </c>
      <c r="I25" s="17" t="str">
        <f>"对敌方单体攻击，造成100%攻击力伤害。"</f>
        <v>对敌方单体攻击，造成100%攻击力伤害。</v>
      </c>
      <c r="J25" s="17" t="s">
        <v>243</v>
      </c>
      <c r="K25" s="18" t="s">
        <v>84</v>
      </c>
      <c r="L25" s="17" t="s">
        <v>88</v>
      </c>
      <c r="M25" s="17"/>
      <c r="N25" s="17">
        <v>100</v>
      </c>
      <c r="O25" s="17"/>
      <c r="P25" s="16" t="str">
        <f>VLOOKUP(G25,角色!Q:T,主动技能!F25+1,FALSE)</f>
        <v>eff_yixingguangquan|||</v>
      </c>
      <c r="Q25" s="16">
        <f>IF(L25="单体",1,IF(L25="全体",3,2))</f>
        <v>1</v>
      </c>
      <c r="R25" s="16">
        <v>0</v>
      </c>
      <c r="S25" s="16">
        <v>0</v>
      </c>
      <c r="T25" s="16" t="str">
        <f t="shared" si="39"/>
        <v/>
      </c>
      <c r="U25" s="16" t="str">
        <f t="shared" si="40"/>
        <v/>
      </c>
      <c r="V25" s="16"/>
      <c r="W25" s="16"/>
      <c r="X25" s="16"/>
      <c r="Y25" s="16">
        <v>0</v>
      </c>
      <c r="Z25" s="16">
        <v>100</v>
      </c>
      <c r="AA25" s="16"/>
      <c r="AB25" s="16"/>
      <c r="AC25" s="16"/>
      <c r="AD25" s="16"/>
      <c r="AE25" s="27">
        <v>0</v>
      </c>
      <c r="AF25" s="27">
        <v>0</v>
      </c>
      <c r="AG25" s="27">
        <v>0</v>
      </c>
      <c r="AH25" s="27" t="s">
        <v>427</v>
      </c>
      <c r="AJ25" s="19">
        <f>E25</f>
        <v>1</v>
      </c>
      <c r="AK25" s="16"/>
      <c r="AL25" s="16"/>
      <c r="AM25" s="16"/>
      <c r="AN25" s="16"/>
      <c r="AO25" s="16"/>
      <c r="AP25" s="16"/>
      <c r="AQ25" s="6" t="str">
        <f>_xlfn.IFNA(IF(IF($AK25=AQ$5,VLOOKUP(AL25,buff!$K:$L,2,FALSE),"")=0,"",IF($AK25=AQ$5,VLOOKUP(AL25,buff!$K:$L,2,FALSE),"")),"")</f>
        <v/>
      </c>
      <c r="AR25" s="6" t="str">
        <f>_xlfn.IFNA(IF(IF($AK25=AR$5,VLOOKUP(AM25,buff!$K:$L,2,FALSE),"")=0,"",IF($AK25=AR$5,VLOOKUP(AM25,buff!$K:$L,2,FALSE),"")),"")</f>
        <v/>
      </c>
      <c r="AS25" s="6" t="str">
        <f>_xlfn.IFNA(IF(IF($AK25=AS$5,VLOOKUP(AN25,buff!$K:$L,2,FALSE),"")=0,"",IF($AK25=AS$5,VLOOKUP(AN25,buff!$K:$L,2,FALSE),"")),"")</f>
        <v/>
      </c>
      <c r="AT25" s="6" t="str">
        <f>_xlfn.IFNA(IF(IF($AK25=AT$5,VLOOKUP(AO25,buff!$K:$L,2,FALSE),"")=0,"",IF($AK25=AT$5,VLOOKUP(AO25,buff!$K:$L,2,FALSE),"")),"")</f>
        <v/>
      </c>
      <c r="AU25" s="6" t="str">
        <f>_xlfn.IFNA(IF(IF($AK25=AU$5,VLOOKUP(AP25,buff!$K:$L,2,FALSE),"")=0,"",IF($AK25=AU$5,VLOOKUP(AP25,buff!$K:$L,2,FALSE),"")),"")</f>
        <v/>
      </c>
      <c r="AV25" s="6" t="str">
        <f>_xlfn.IFNA(IF(IF($AK25=AV$5,VLOOKUP(AL25,buff!$K:$L,2,FALSE),"")=0,"",IF($AK25=AV$5,VLOOKUP(AL25,buff!$K:$L,2,FALSE),"")),"")</f>
        <v/>
      </c>
      <c r="AW25" s="6" t="str">
        <f>_xlfn.IFNA(IF(IF($AK25=AW$5,VLOOKUP(AM25,buff!$K:$L,2,FALSE),"")=0,"",IF($AK25=AW$5,VLOOKUP(AM25,buff!$K:$L,2,FALSE),"")),"")</f>
        <v/>
      </c>
      <c r="AX25" s="6" t="str">
        <f>_xlfn.IFNA(IF(IF($AK25=AX$5,VLOOKUP(AN25,buff!$K:$L,2,FALSE),"")=0,"",IF($AK25=AX$5,VLOOKUP(AN25,buff!$K:$L,2,FALSE),"")),"")</f>
        <v/>
      </c>
      <c r="AY25" s="6" t="str">
        <f>_xlfn.IFNA(IF(IF($AK25=AY$5,VLOOKUP(AO25,buff!$K:$L,2,FALSE),"")=0,"",IF($AK25=AY$5,VLOOKUP(AO25,buff!$K:$L,2,FALSE),"")),"")</f>
        <v/>
      </c>
      <c r="AZ25" s="6" t="str">
        <f>_xlfn.IFNA(IF(IF($AK25=AZ$5,VLOOKUP(AP25,buff!$K:$L,2,FALSE),"")=0,"",IF($AK25=AZ$5,VLOOKUP(AP25,buff!$K:$L,2,FALSE),"")),"")</f>
        <v/>
      </c>
      <c r="BA25" s="6"/>
    </row>
    <row r="26" spans="1:53" x14ac:dyDescent="0.15">
      <c r="A26" t="str">
        <f t="shared" si="37"/>
        <v>毒躯树妖主动技能1等级1</v>
      </c>
      <c r="B26" s="8">
        <f t="shared" ref="B26" si="47">20000000+G26*1000+F26</f>
        <v>20013001</v>
      </c>
      <c r="C26" t="s">
        <v>462</v>
      </c>
      <c r="D26" s="8" t="str">
        <f t="shared" si="38"/>
        <v>主动技能1</v>
      </c>
      <c r="E26" s="8">
        <v>1</v>
      </c>
      <c r="F26" s="8">
        <v>1</v>
      </c>
      <c r="G26" s="8">
        <f>VLOOKUP(C26,角色!A:B,2,FALSE)</f>
        <v>13</v>
      </c>
      <c r="H26" s="4" t="s">
        <v>495</v>
      </c>
      <c r="I26" s="17" t="str">
        <f t="shared" ref="I26" si="48">"对敌方单体攻击，造成100%攻击力伤害。"</f>
        <v>对敌方单体攻击，造成100%攻击力伤害。</v>
      </c>
      <c r="J26" s="4" t="s">
        <v>243</v>
      </c>
      <c r="K26" s="1" t="s">
        <v>84</v>
      </c>
      <c r="L26" s="17" t="s">
        <v>88</v>
      </c>
      <c r="M26" s="4"/>
      <c r="N26" s="4">
        <v>100</v>
      </c>
      <c r="O26" s="4"/>
      <c r="P26" s="16" t="str">
        <f>VLOOKUP(G26,角色!Q:T,主动技能!F26+1,FALSE)</f>
        <v>eff_yixingguangquan|||</v>
      </c>
      <c r="Q26" s="16">
        <f t="shared" ref="Q26" si="49">IF(L26="单体",1,IF(L26="全体",3,2))</f>
        <v>1</v>
      </c>
      <c r="R26" s="16">
        <v>0</v>
      </c>
      <c r="S26" s="16">
        <v>0</v>
      </c>
      <c r="T26" s="6" t="str">
        <f t="shared" si="39"/>
        <v/>
      </c>
      <c r="U26" s="6" t="str">
        <f t="shared" si="40"/>
        <v/>
      </c>
      <c r="Y26">
        <v>0</v>
      </c>
      <c r="Z26">
        <v>100</v>
      </c>
      <c r="AA26" s="16"/>
      <c r="AB26" s="16"/>
      <c r="AE26" s="27">
        <v>0</v>
      </c>
      <c r="AF26" s="27">
        <v>0</v>
      </c>
      <c r="AG26" s="27">
        <v>0</v>
      </c>
      <c r="AH26" s="27" t="s">
        <v>427</v>
      </c>
      <c r="AJ26" s="19">
        <f t="shared" ref="AJ26" si="50">E26</f>
        <v>1</v>
      </c>
      <c r="AQ26" s="6" t="str">
        <f>_xlfn.IFNA(IF(IF($AK26=AQ$5,VLOOKUP(AL26,buff!$K:$L,2,FALSE),"")=0,"",IF($AK26=AQ$5,VLOOKUP(AL26,buff!$K:$L,2,FALSE),"")),"")</f>
        <v/>
      </c>
      <c r="AR26" s="6" t="str">
        <f>_xlfn.IFNA(IF(IF($AK26=AR$5,VLOOKUP(AM26,buff!$K:$L,2,FALSE),"")=0,"",IF($AK26=AR$5,VLOOKUP(AM26,buff!$K:$L,2,FALSE),"")),"")</f>
        <v/>
      </c>
      <c r="AS26" s="6" t="str">
        <f>_xlfn.IFNA(IF(IF($AK26=AS$5,VLOOKUP(AN26,buff!$K:$L,2,FALSE),"")=0,"",IF($AK26=AS$5,VLOOKUP(AN26,buff!$K:$L,2,FALSE),"")),"")</f>
        <v/>
      </c>
      <c r="AT26" s="6" t="str">
        <f>_xlfn.IFNA(IF(IF($AK26=AT$5,VLOOKUP(AO26,buff!$K:$L,2,FALSE),"")=0,"",IF($AK26=AT$5,VLOOKUP(AO26,buff!$K:$L,2,FALSE),"")),"")</f>
        <v/>
      </c>
      <c r="AU26" s="6" t="str">
        <f>_xlfn.IFNA(IF(IF($AK26=AU$5,VLOOKUP(AP26,buff!$K:$L,2,FALSE),"")=0,"",IF($AK26=AU$5,VLOOKUP(AP26,buff!$K:$L,2,FALSE),"")),"")</f>
        <v/>
      </c>
      <c r="AV26" s="6" t="str">
        <f>_xlfn.IFNA(IF(IF($AK26=AV$5,VLOOKUP(AL26,buff!$K:$L,2,FALSE),"")=0,"",IF($AK26=AV$5,VLOOKUP(AL26,buff!$K:$L,2,FALSE),"")),"")</f>
        <v/>
      </c>
      <c r="AW26" s="6" t="str">
        <f>_xlfn.IFNA(IF(IF($AK26=AW$5,VLOOKUP(AM26,buff!$K:$L,2,FALSE),"")=0,"",IF($AK26=AW$5,VLOOKUP(AM26,buff!$K:$L,2,FALSE),"")),"")</f>
        <v/>
      </c>
      <c r="AX26" s="6" t="str">
        <f>_xlfn.IFNA(IF(IF($AK26=AX$5,VLOOKUP(AN26,buff!$K:$L,2,FALSE),"")=0,"",IF($AK26=AX$5,VLOOKUP(AN26,buff!$K:$L,2,FALSE),"")),"")</f>
        <v/>
      </c>
      <c r="AY26" s="6" t="str">
        <f>_xlfn.IFNA(IF(IF($AK26=AY$5,VLOOKUP(AO26,buff!$K:$L,2,FALSE),"")=0,"",IF($AK26=AY$5,VLOOKUP(AO26,buff!$K:$L,2,FALSE),"")),"")</f>
        <v/>
      </c>
      <c r="AZ26" s="6" t="str">
        <f>_xlfn.IFNA(IF(IF($AK26=AZ$5,VLOOKUP(AP26,buff!$K:$L,2,FALSE),"")=0,"",IF($AK26=AZ$5,VLOOKUP(AP26,buff!$K:$L,2,FALSE),"")),"")</f>
        <v/>
      </c>
      <c r="BA26" s="6"/>
    </row>
    <row r="27" spans="1:53" x14ac:dyDescent="0.15">
      <c r="A27" t="str">
        <f t="shared" si="37"/>
        <v>毒躯藤蔓怪主动技能1等级1</v>
      </c>
      <c r="B27" s="8">
        <f>20000000+G27*1000+F27</f>
        <v>20014001</v>
      </c>
      <c r="C27" t="s">
        <v>461</v>
      </c>
      <c r="D27" s="8" t="str">
        <f t="shared" si="38"/>
        <v>主动技能1</v>
      </c>
      <c r="E27" s="8">
        <v>1</v>
      </c>
      <c r="F27" s="8">
        <v>1</v>
      </c>
      <c r="G27" s="8">
        <f>VLOOKUP(C27,角色!A:B,2,FALSE)</f>
        <v>14</v>
      </c>
      <c r="H27" s="4" t="s">
        <v>495</v>
      </c>
      <c r="I27" s="17" t="str">
        <f>"对敌方单体攻击，造成100%攻击力伤害。"</f>
        <v>对敌方单体攻击，造成100%攻击力伤害。</v>
      </c>
      <c r="J27" s="17" t="s">
        <v>243</v>
      </c>
      <c r="K27" s="18" t="s">
        <v>84</v>
      </c>
      <c r="L27" s="17" t="s">
        <v>88</v>
      </c>
      <c r="M27" s="17"/>
      <c r="N27" s="17">
        <v>100</v>
      </c>
      <c r="O27" s="17"/>
      <c r="P27" s="16" t="str">
        <f>VLOOKUP(G27,角色!Q:T,主动技能!F27+1,FALSE)</f>
        <v>eff_yixingguangquan|||</v>
      </c>
      <c r="Q27" s="16">
        <f>IF(L27="单体",1,IF(L27="全体",3,2))</f>
        <v>1</v>
      </c>
      <c r="R27" s="16">
        <v>0</v>
      </c>
      <c r="S27" s="16">
        <v>0</v>
      </c>
      <c r="T27" s="16" t="str">
        <f t="shared" si="39"/>
        <v/>
      </c>
      <c r="U27" s="16" t="str">
        <f t="shared" si="40"/>
        <v/>
      </c>
      <c r="V27" s="16"/>
      <c r="W27" s="16"/>
      <c r="X27" s="16"/>
      <c r="Y27" s="16">
        <v>0</v>
      </c>
      <c r="Z27" s="16">
        <v>100</v>
      </c>
      <c r="AA27" s="16"/>
      <c r="AB27" s="16"/>
      <c r="AC27" s="16"/>
      <c r="AD27" s="16"/>
      <c r="AE27" s="27">
        <v>0</v>
      </c>
      <c r="AF27" s="27">
        <v>0</v>
      </c>
      <c r="AG27" s="27">
        <v>0</v>
      </c>
      <c r="AH27" s="27" t="s">
        <v>427</v>
      </c>
      <c r="AJ27" s="19">
        <f>E27</f>
        <v>1</v>
      </c>
      <c r="AK27" s="16"/>
      <c r="AL27" s="16"/>
      <c r="AM27" s="16"/>
      <c r="AN27" s="16"/>
      <c r="AO27" s="16"/>
      <c r="AP27" s="16"/>
      <c r="AQ27" s="6" t="str">
        <f>_xlfn.IFNA(IF(IF($AK27=AQ$5,VLOOKUP(AL27,buff!$K:$L,2,FALSE),"")=0,"",IF($AK27=AQ$5,VLOOKUP(AL27,buff!$K:$L,2,FALSE),"")),"")</f>
        <v/>
      </c>
      <c r="AR27" s="6" t="str">
        <f>_xlfn.IFNA(IF(IF($AK27=AR$5,VLOOKUP(AM27,buff!$K:$L,2,FALSE),"")=0,"",IF($AK27=AR$5,VLOOKUP(AM27,buff!$K:$L,2,FALSE),"")),"")</f>
        <v/>
      </c>
      <c r="AS27" s="6" t="str">
        <f>_xlfn.IFNA(IF(IF($AK27=AS$5,VLOOKUP(AN27,buff!$K:$L,2,FALSE),"")=0,"",IF($AK27=AS$5,VLOOKUP(AN27,buff!$K:$L,2,FALSE),"")),"")</f>
        <v/>
      </c>
      <c r="AT27" s="6" t="str">
        <f>_xlfn.IFNA(IF(IF($AK27=AT$5,VLOOKUP(AO27,buff!$K:$L,2,FALSE),"")=0,"",IF($AK27=AT$5,VLOOKUP(AO27,buff!$K:$L,2,FALSE),"")),"")</f>
        <v/>
      </c>
      <c r="AU27" s="6" t="str">
        <f>_xlfn.IFNA(IF(IF($AK27=AU$5,VLOOKUP(AP27,buff!$K:$L,2,FALSE),"")=0,"",IF($AK27=AU$5,VLOOKUP(AP27,buff!$K:$L,2,FALSE),"")),"")</f>
        <v/>
      </c>
      <c r="AV27" s="6" t="str">
        <f>_xlfn.IFNA(IF(IF($AK27=AV$5,VLOOKUP(AL27,buff!$K:$L,2,FALSE),"")=0,"",IF($AK27=AV$5,VLOOKUP(AL27,buff!$K:$L,2,FALSE),"")),"")</f>
        <v/>
      </c>
      <c r="AW27" s="6" t="str">
        <f>_xlfn.IFNA(IF(IF($AK27=AW$5,VLOOKUP(AM27,buff!$K:$L,2,FALSE),"")=0,"",IF($AK27=AW$5,VLOOKUP(AM27,buff!$K:$L,2,FALSE),"")),"")</f>
        <v/>
      </c>
      <c r="AX27" s="6" t="str">
        <f>_xlfn.IFNA(IF(IF($AK27=AX$5,VLOOKUP(AN27,buff!$K:$L,2,FALSE),"")=0,"",IF($AK27=AX$5,VLOOKUP(AN27,buff!$K:$L,2,FALSE),"")),"")</f>
        <v/>
      </c>
      <c r="AY27" s="6" t="str">
        <f>_xlfn.IFNA(IF(IF($AK27=AY$5,VLOOKUP(AO27,buff!$K:$L,2,FALSE),"")=0,"",IF($AK27=AY$5,VLOOKUP(AO27,buff!$K:$L,2,FALSE),"")),"")</f>
        <v/>
      </c>
      <c r="AZ27" s="6" t="str">
        <f>_xlfn.IFNA(IF(IF($AK27=AZ$5,VLOOKUP(AP27,buff!$K:$L,2,FALSE),"")=0,"",IF($AK27=AZ$5,VLOOKUP(AP27,buff!$K:$L,2,FALSE),"")),"")</f>
        <v/>
      </c>
      <c r="BA27" s="6"/>
    </row>
    <row r="28" spans="1:53" x14ac:dyDescent="0.15">
      <c r="A28" t="str">
        <f t="shared" ref="A28:A32" si="51">C28&amp;D28&amp;$E$6&amp;E28</f>
        <v>毒躯藤蔓怪主动技能2等级1</v>
      </c>
      <c r="B28" s="8">
        <f>20000000+G28*1000+F28</f>
        <v>20014002</v>
      </c>
      <c r="C28" t="s">
        <v>461</v>
      </c>
      <c r="D28" s="8" t="str">
        <f t="shared" ref="D28:D32" si="52">$D$4&amp;F28</f>
        <v>主动技能2</v>
      </c>
      <c r="E28" s="8">
        <v>1</v>
      </c>
      <c r="F28" s="8">
        <v>2</v>
      </c>
      <c r="G28" s="8">
        <f>VLOOKUP(C28,角色!A:B,2,FALSE)</f>
        <v>14</v>
      </c>
      <c r="H28" s="4" t="s">
        <v>499</v>
      </c>
      <c r="I28" s="4" t="s">
        <v>453</v>
      </c>
      <c r="J28" s="17" t="s">
        <v>243</v>
      </c>
      <c r="K28" s="18" t="s">
        <v>84</v>
      </c>
      <c r="L28" s="17" t="s">
        <v>88</v>
      </c>
      <c r="M28" s="17"/>
      <c r="N28" s="17">
        <v>100</v>
      </c>
      <c r="O28" s="17"/>
      <c r="P28" s="16" t="str">
        <f>VLOOKUP(G28,角色!Q:T,主动技能!F28+1,FALSE)</f>
        <v>eff_sixingguangquan||eff_shufu|</v>
      </c>
      <c r="Q28" s="16">
        <f>IF(L28="单体",1,IF(L28="全体",3,2))</f>
        <v>1</v>
      </c>
      <c r="R28" s="16">
        <v>0</v>
      </c>
      <c r="S28" s="16">
        <v>0</v>
      </c>
      <c r="T28" s="16" t="str">
        <f t="shared" ref="T28:T32" si="53">IF(AQ28="","",AQ28)&amp;IF(AR28="","","|"&amp;AR28)&amp;IF(AS28="","","|"&amp;AS28)&amp;IF(AT28="","","|"&amp;AT28)&amp;IF(AU28="","","|"&amp;AU28)</f>
        <v>300002:100:2:0</v>
      </c>
      <c r="U28" s="16" t="str">
        <f t="shared" ref="U28:U32" si="54">IF(AV28="","",AV28)&amp;IF(AW28="","","|"&amp;AW28)&amp;IF(AX28="","","|"&amp;AX28)&amp;IF(AY28="","","|"&amp;AY28)&amp;IF(AZ28="","","|"&amp;AZ28)</f>
        <v/>
      </c>
      <c r="V28" s="16"/>
      <c r="W28" s="16"/>
      <c r="X28" s="16"/>
      <c r="Y28" s="16">
        <v>60</v>
      </c>
      <c r="Z28" s="16">
        <v>100</v>
      </c>
      <c r="AA28" s="16"/>
      <c r="AB28" s="16"/>
      <c r="AC28" s="16"/>
      <c r="AD28" s="16"/>
      <c r="AE28" s="27">
        <v>0</v>
      </c>
      <c r="AF28" s="27">
        <v>0</v>
      </c>
      <c r="AG28" s="27">
        <v>0</v>
      </c>
      <c r="AH28" s="27" t="s">
        <v>427</v>
      </c>
      <c r="AJ28" s="19">
        <f>E28</f>
        <v>1</v>
      </c>
      <c r="AK28" s="1" t="s">
        <v>98</v>
      </c>
      <c r="AL28" s="4" t="s">
        <v>281</v>
      </c>
      <c r="AM28" s="16"/>
      <c r="AN28" s="16"/>
      <c r="AO28" s="16"/>
      <c r="AP28" s="16"/>
      <c r="AQ28" s="6" t="str">
        <f>_xlfn.IFNA(IF(IF($AK28=AQ$5,VLOOKUP(AL28,buff!$K:$L,2,FALSE),"")=0,"",IF($AK28=AQ$5,VLOOKUP(AL28,buff!$K:$L,2,FALSE),"")),"")</f>
        <v>300002:100:2:0</v>
      </c>
      <c r="AR28" s="6" t="str">
        <f>_xlfn.IFNA(IF(IF($AK28=AR$5,VLOOKUP(AM28,buff!$K:$L,2,FALSE),"")=0,"",IF($AK28=AR$5,VLOOKUP(AM28,buff!$K:$L,2,FALSE),"")),"")</f>
        <v/>
      </c>
      <c r="AS28" s="6" t="str">
        <f>_xlfn.IFNA(IF(IF($AK28=AS$5,VLOOKUP(AN28,buff!$K:$L,2,FALSE),"")=0,"",IF($AK28=AS$5,VLOOKUP(AN28,buff!$K:$L,2,FALSE),"")),"")</f>
        <v/>
      </c>
      <c r="AT28" s="6" t="str">
        <f>_xlfn.IFNA(IF(IF($AK28=AT$5,VLOOKUP(AO28,buff!$K:$L,2,FALSE),"")=0,"",IF($AK28=AT$5,VLOOKUP(AO28,buff!$K:$L,2,FALSE),"")),"")</f>
        <v/>
      </c>
      <c r="AU28" s="6" t="str">
        <f>_xlfn.IFNA(IF(IF($AK28=AU$5,VLOOKUP(AP28,buff!$K:$L,2,FALSE),"")=0,"",IF($AK28=AU$5,VLOOKUP(AP28,buff!$K:$L,2,FALSE),"")),"")</f>
        <v/>
      </c>
      <c r="AV28" s="6" t="str">
        <f>_xlfn.IFNA(IF(IF($AK28=AV$5,VLOOKUP(AL28,buff!$K:$L,2,FALSE),"")=0,"",IF($AK28=AV$5,VLOOKUP(AL28,buff!$K:$L,2,FALSE),"")),"")</f>
        <v/>
      </c>
      <c r="AW28" s="6" t="str">
        <f>_xlfn.IFNA(IF(IF($AK28=AW$5,VLOOKUP(AM28,buff!$K:$L,2,FALSE),"")=0,"",IF($AK28=AW$5,VLOOKUP(AM28,buff!$K:$L,2,FALSE),"")),"")</f>
        <v/>
      </c>
      <c r="AX28" s="6" t="str">
        <f>_xlfn.IFNA(IF(IF($AK28=AX$5,VLOOKUP(AN28,buff!$K:$L,2,FALSE),"")=0,"",IF($AK28=AX$5,VLOOKUP(AN28,buff!$K:$L,2,FALSE),"")),"")</f>
        <v/>
      </c>
      <c r="AY28" s="6" t="str">
        <f>_xlfn.IFNA(IF(IF($AK28=AY$5,VLOOKUP(AO28,buff!$K:$L,2,FALSE),"")=0,"",IF($AK28=AY$5,VLOOKUP(AO28,buff!$K:$L,2,FALSE),"")),"")</f>
        <v/>
      </c>
      <c r="AZ28" s="6" t="str">
        <f>_xlfn.IFNA(IF(IF($AK28=AZ$5,VLOOKUP(AP28,buff!$K:$L,2,FALSE),"")=0,"",IF($AK28=AZ$5,VLOOKUP(AP28,buff!$K:$L,2,FALSE),"")),"")</f>
        <v/>
      </c>
      <c r="BA28" s="6"/>
    </row>
    <row r="29" spans="1:53" x14ac:dyDescent="0.15">
      <c r="A29" t="str">
        <f t="shared" si="51"/>
        <v>反击黄蜂怪主动技能1等级1</v>
      </c>
      <c r="B29" s="8">
        <f>20000000+G29*1000+F29</f>
        <v>20015001</v>
      </c>
      <c r="C29" t="s">
        <v>459</v>
      </c>
      <c r="D29" s="8" t="str">
        <f t="shared" si="52"/>
        <v>主动技能1</v>
      </c>
      <c r="E29" s="8">
        <v>1</v>
      </c>
      <c r="F29" s="8">
        <v>1</v>
      </c>
      <c r="G29" s="8">
        <f>VLOOKUP(C29,角色!A:B,2,FALSE)</f>
        <v>15</v>
      </c>
      <c r="H29" s="4" t="s">
        <v>495</v>
      </c>
      <c r="I29" s="17" t="str">
        <f>"对敌方单体攻击，造成100%攻击力伤害。"</f>
        <v>对敌方单体攻击，造成100%攻击力伤害。</v>
      </c>
      <c r="J29" s="17" t="s">
        <v>243</v>
      </c>
      <c r="K29" s="18" t="s">
        <v>84</v>
      </c>
      <c r="L29" s="17" t="s">
        <v>88</v>
      </c>
      <c r="M29" s="17"/>
      <c r="N29" s="17">
        <v>100</v>
      </c>
      <c r="O29" s="17"/>
      <c r="P29" s="16" t="str">
        <f>VLOOKUP(G29,角色!Q:T,主动技能!F29+1,FALSE)</f>
        <v>eff_yixingguangquan|||</v>
      </c>
      <c r="Q29" s="16">
        <f>IF(L29="单体",1,IF(L29="全体",3,2))</f>
        <v>1</v>
      </c>
      <c r="R29" s="16">
        <v>0</v>
      </c>
      <c r="S29" s="16">
        <v>0</v>
      </c>
      <c r="T29" s="16" t="str">
        <f t="shared" si="53"/>
        <v/>
      </c>
      <c r="U29" s="16" t="str">
        <f t="shared" si="54"/>
        <v/>
      </c>
      <c r="V29" s="16"/>
      <c r="W29" s="16"/>
      <c r="X29" s="16"/>
      <c r="Y29" s="16">
        <v>0</v>
      </c>
      <c r="Z29" s="16">
        <v>100</v>
      </c>
      <c r="AA29" s="16"/>
      <c r="AB29" s="16"/>
      <c r="AC29" s="16"/>
      <c r="AD29" s="16"/>
      <c r="AE29" s="27">
        <v>0</v>
      </c>
      <c r="AF29" s="27">
        <v>0</v>
      </c>
      <c r="AG29" s="27">
        <v>0</v>
      </c>
      <c r="AH29" s="27" t="s">
        <v>427</v>
      </c>
      <c r="AJ29" s="19">
        <f>E29</f>
        <v>1</v>
      </c>
      <c r="AK29" s="16"/>
      <c r="AL29" s="16"/>
      <c r="AM29" s="16"/>
      <c r="AN29" s="16"/>
      <c r="AO29" s="16"/>
      <c r="AP29" s="16"/>
      <c r="AQ29" s="6" t="str">
        <f>_xlfn.IFNA(IF(IF($AK29=AQ$5,VLOOKUP(AL29,buff!$K:$L,2,FALSE),"")=0,"",IF($AK29=AQ$5,VLOOKUP(AL29,buff!$K:$L,2,FALSE),"")),"")</f>
        <v/>
      </c>
      <c r="AR29" s="6" t="str">
        <f>_xlfn.IFNA(IF(IF($AK29=AR$5,VLOOKUP(AM29,buff!$K:$L,2,FALSE),"")=0,"",IF($AK29=AR$5,VLOOKUP(AM29,buff!$K:$L,2,FALSE),"")),"")</f>
        <v/>
      </c>
      <c r="AS29" s="6" t="str">
        <f>_xlfn.IFNA(IF(IF($AK29=AS$5,VLOOKUP(AN29,buff!$K:$L,2,FALSE),"")=0,"",IF($AK29=AS$5,VLOOKUP(AN29,buff!$K:$L,2,FALSE),"")),"")</f>
        <v/>
      </c>
      <c r="AT29" s="6" t="str">
        <f>_xlfn.IFNA(IF(IF($AK29=AT$5,VLOOKUP(AO29,buff!$K:$L,2,FALSE),"")=0,"",IF($AK29=AT$5,VLOOKUP(AO29,buff!$K:$L,2,FALSE),"")),"")</f>
        <v/>
      </c>
      <c r="AU29" s="6" t="str">
        <f>_xlfn.IFNA(IF(IF($AK29=AU$5,VLOOKUP(AP29,buff!$K:$L,2,FALSE),"")=0,"",IF($AK29=AU$5,VLOOKUP(AP29,buff!$K:$L,2,FALSE),"")),"")</f>
        <v/>
      </c>
      <c r="AV29" s="6" t="str">
        <f>_xlfn.IFNA(IF(IF($AK29=AV$5,VLOOKUP(AL29,buff!$K:$L,2,FALSE),"")=0,"",IF($AK29=AV$5,VLOOKUP(AL29,buff!$K:$L,2,FALSE),"")),"")</f>
        <v/>
      </c>
      <c r="AW29" s="6" t="str">
        <f>_xlfn.IFNA(IF(IF($AK29=AW$5,VLOOKUP(AM29,buff!$K:$L,2,FALSE),"")=0,"",IF($AK29=AW$5,VLOOKUP(AM29,buff!$K:$L,2,FALSE),"")),"")</f>
        <v/>
      </c>
      <c r="AX29" s="6" t="str">
        <f>_xlfn.IFNA(IF(IF($AK29=AX$5,VLOOKUP(AN29,buff!$K:$L,2,FALSE),"")=0,"",IF($AK29=AX$5,VLOOKUP(AN29,buff!$K:$L,2,FALSE),"")),"")</f>
        <v/>
      </c>
      <c r="AY29" s="6" t="str">
        <f>_xlfn.IFNA(IF(IF($AK29=AY$5,VLOOKUP(AO29,buff!$K:$L,2,FALSE),"")=0,"",IF($AK29=AY$5,VLOOKUP(AO29,buff!$K:$L,2,FALSE),"")),"")</f>
        <v/>
      </c>
      <c r="AZ29" s="6" t="str">
        <f>_xlfn.IFNA(IF(IF($AK29=AZ$5,VLOOKUP(AP29,buff!$K:$L,2,FALSE),"")=0,"",IF($AK29=AZ$5,VLOOKUP(AP29,buff!$K:$L,2,FALSE),"")),"")</f>
        <v/>
      </c>
      <c r="BA29" s="6"/>
    </row>
    <row r="30" spans="1:53" x14ac:dyDescent="0.15">
      <c r="A30" t="str">
        <f t="shared" si="51"/>
        <v>反击黄蜂怪主动技能2等级1</v>
      </c>
      <c r="B30" s="8">
        <f t="shared" ref="B30" si="55">20000000+G30*1000+F30</f>
        <v>20015002</v>
      </c>
      <c r="C30" t="s">
        <v>459</v>
      </c>
      <c r="D30" s="8" t="str">
        <f t="shared" si="52"/>
        <v>主动技能2</v>
      </c>
      <c r="E30" s="8">
        <v>1</v>
      </c>
      <c r="F30" s="8">
        <v>2</v>
      </c>
      <c r="G30" s="8">
        <f>VLOOKUP(C30,角色!A:B,2,FALSE)</f>
        <v>15</v>
      </c>
      <c r="H30" s="4" t="s">
        <v>498</v>
      </c>
      <c r="I30" s="17" t="s">
        <v>448</v>
      </c>
      <c r="J30" s="4" t="s">
        <v>243</v>
      </c>
      <c r="K30" s="1" t="s">
        <v>84</v>
      </c>
      <c r="L30" s="17" t="s">
        <v>88</v>
      </c>
      <c r="M30" s="4"/>
      <c r="N30" s="4">
        <v>100</v>
      </c>
      <c r="O30" s="4">
        <v>0</v>
      </c>
      <c r="P30" s="16" t="str">
        <f>VLOOKUP(G30,角色!Q:T,主动技能!F30+1,FALSE)</f>
        <v>eff_sixingguangquan||eff_kuanglongci|</v>
      </c>
      <c r="Q30" s="16">
        <f t="shared" ref="Q30" si="56">IF(L30="单体",1,IF(L30="全体",3,2))</f>
        <v>1</v>
      </c>
      <c r="R30" s="16">
        <v>0</v>
      </c>
      <c r="S30" s="16">
        <v>0</v>
      </c>
      <c r="T30" s="6" t="str">
        <f t="shared" si="53"/>
        <v/>
      </c>
      <c r="U30" s="6" t="str">
        <f t="shared" si="54"/>
        <v/>
      </c>
      <c r="Y30">
        <v>50</v>
      </c>
      <c r="Z30">
        <v>150</v>
      </c>
      <c r="AA30" s="16"/>
      <c r="AB30" s="16"/>
      <c r="AE30" s="27">
        <v>0</v>
      </c>
      <c r="AF30" s="27">
        <v>0</v>
      </c>
      <c r="AG30" s="27">
        <v>0</v>
      </c>
      <c r="AH30" s="27" t="s">
        <v>422</v>
      </c>
      <c r="AJ30" s="19">
        <f t="shared" ref="AJ30" si="57">E30</f>
        <v>1</v>
      </c>
      <c r="AK30" s="1"/>
      <c r="AL30" s="4"/>
      <c r="AQ30" s="6" t="str">
        <f>_xlfn.IFNA(IF(IF($AK30=AQ$5,VLOOKUP(AL30,buff!$K:$L,2,FALSE),"")=0,"",IF($AK30=AQ$5,VLOOKUP(AL30,buff!$K:$L,2,FALSE),"")),"")</f>
        <v/>
      </c>
      <c r="AR30" s="6" t="str">
        <f>_xlfn.IFNA(IF(IF($AK30=AR$5,VLOOKUP(AM30,buff!$K:$L,2,FALSE),"")=0,"",IF($AK30=AR$5,VLOOKUP(AM30,buff!$K:$L,2,FALSE),"")),"")</f>
        <v/>
      </c>
      <c r="AS30" s="6" t="str">
        <f>_xlfn.IFNA(IF(IF($AK30=AS$5,VLOOKUP(AN30,buff!$K:$L,2,FALSE),"")=0,"",IF($AK30=AS$5,VLOOKUP(AN30,buff!$K:$L,2,FALSE),"")),"")</f>
        <v/>
      </c>
      <c r="AT30" s="6" t="str">
        <f>_xlfn.IFNA(IF(IF($AK30=AT$5,VLOOKUP(AO30,buff!$K:$L,2,FALSE),"")=0,"",IF($AK30=AT$5,VLOOKUP(AO30,buff!$K:$L,2,FALSE),"")),"")</f>
        <v/>
      </c>
      <c r="AU30" s="6" t="str">
        <f>_xlfn.IFNA(IF(IF($AK30=AU$5,VLOOKUP(AP30,buff!$K:$L,2,FALSE),"")=0,"",IF($AK30=AU$5,VLOOKUP(AP30,buff!$K:$L,2,FALSE),"")),"")</f>
        <v/>
      </c>
      <c r="AV30" s="6" t="str">
        <f>_xlfn.IFNA(IF(IF($AK30=AV$5,VLOOKUP(AL30,buff!$K:$L,2,FALSE),"")=0,"",IF($AK30=AV$5,VLOOKUP(AL30,buff!$K:$L,2,FALSE),"")),"")</f>
        <v/>
      </c>
      <c r="AW30" s="6" t="str">
        <f>_xlfn.IFNA(IF(IF($AK30=AW$5,VLOOKUP(AM30,buff!$K:$L,2,FALSE),"")=0,"",IF($AK30=AW$5,VLOOKUP(AM30,buff!$K:$L,2,FALSE),"")),"")</f>
        <v/>
      </c>
      <c r="AX30" s="6" t="str">
        <f>_xlfn.IFNA(IF(IF($AK30=AX$5,VLOOKUP(AN30,buff!$K:$L,2,FALSE),"")=0,"",IF($AK30=AX$5,VLOOKUP(AN30,buff!$K:$L,2,FALSE),"")),"")</f>
        <v/>
      </c>
      <c r="AY30" s="6" t="str">
        <f>_xlfn.IFNA(IF(IF($AK30=AY$5,VLOOKUP(AO30,buff!$K:$L,2,FALSE),"")=0,"",IF($AK30=AY$5,VLOOKUP(AO30,buff!$K:$L,2,FALSE),"")),"")</f>
        <v/>
      </c>
      <c r="AZ30" s="6" t="str">
        <f>_xlfn.IFNA(IF(IF($AK30=AZ$5,VLOOKUP(AP30,buff!$K:$L,2,FALSE),"")=0,"",IF($AK30=AZ$5,VLOOKUP(AP30,buff!$K:$L,2,FALSE),"")),"")</f>
        <v/>
      </c>
      <c r="BA30" s="6"/>
    </row>
    <row r="31" spans="1:53" x14ac:dyDescent="0.15">
      <c r="A31" t="str">
        <f t="shared" si="51"/>
        <v>反击甲虫精主动技能1等级1</v>
      </c>
      <c r="B31" s="8">
        <f>20000000+G31*1000+F31</f>
        <v>20016001</v>
      </c>
      <c r="C31" t="s">
        <v>463</v>
      </c>
      <c r="D31" s="8" t="str">
        <f t="shared" si="52"/>
        <v>主动技能1</v>
      </c>
      <c r="E31" s="8">
        <v>1</v>
      </c>
      <c r="F31" s="8">
        <v>1</v>
      </c>
      <c r="G31" s="8">
        <f>VLOOKUP(C31,角色!A:B,2,FALSE)</f>
        <v>16</v>
      </c>
      <c r="H31" s="4" t="s">
        <v>495</v>
      </c>
      <c r="I31" s="17" t="str">
        <f>"对敌方单体攻击，造成100%攻击力伤害。"</f>
        <v>对敌方单体攻击，造成100%攻击力伤害。</v>
      </c>
      <c r="J31" s="17" t="s">
        <v>243</v>
      </c>
      <c r="K31" s="18" t="s">
        <v>84</v>
      </c>
      <c r="L31" s="17" t="s">
        <v>88</v>
      </c>
      <c r="M31" s="17"/>
      <c r="N31" s="17">
        <v>100</v>
      </c>
      <c r="O31" s="17"/>
      <c r="P31" s="16" t="str">
        <f>VLOOKUP(G31,角色!Q:T,主动技能!F31+1,FALSE)</f>
        <v>eff_yixingguangquan|||</v>
      </c>
      <c r="Q31" s="16">
        <f>IF(L31="单体",1,IF(L31="全体",3,2))</f>
        <v>1</v>
      </c>
      <c r="R31" s="16">
        <v>0</v>
      </c>
      <c r="S31" s="16">
        <v>0</v>
      </c>
      <c r="T31" s="16" t="str">
        <f t="shared" si="53"/>
        <v/>
      </c>
      <c r="U31" s="16" t="str">
        <f t="shared" si="54"/>
        <v/>
      </c>
      <c r="V31" s="16"/>
      <c r="W31" s="16"/>
      <c r="X31" s="16"/>
      <c r="Y31" s="16">
        <v>0</v>
      </c>
      <c r="Z31" s="16">
        <v>100</v>
      </c>
      <c r="AA31" s="16"/>
      <c r="AB31" s="16"/>
      <c r="AC31" s="16"/>
      <c r="AD31" s="16"/>
      <c r="AE31" s="27">
        <v>0</v>
      </c>
      <c r="AF31" s="27">
        <v>0</v>
      </c>
      <c r="AG31" s="27">
        <v>0</v>
      </c>
      <c r="AH31" s="27" t="s">
        <v>427</v>
      </c>
      <c r="AJ31" s="19">
        <f>E31</f>
        <v>1</v>
      </c>
      <c r="AK31" s="16"/>
      <c r="AL31" s="16"/>
      <c r="AM31" s="16"/>
      <c r="AN31" s="16"/>
      <c r="AO31" s="16"/>
      <c r="AP31" s="16"/>
      <c r="AQ31" s="6" t="str">
        <f>_xlfn.IFNA(IF(IF($AK31=AQ$5,VLOOKUP(AL31,buff!$K:$L,2,FALSE),"")=0,"",IF($AK31=AQ$5,VLOOKUP(AL31,buff!$K:$L,2,FALSE),"")),"")</f>
        <v/>
      </c>
      <c r="AR31" s="6" t="str">
        <f>_xlfn.IFNA(IF(IF($AK31=AR$5,VLOOKUP(AM31,buff!$K:$L,2,FALSE),"")=0,"",IF($AK31=AR$5,VLOOKUP(AM31,buff!$K:$L,2,FALSE),"")),"")</f>
        <v/>
      </c>
      <c r="AS31" s="6" t="str">
        <f>_xlfn.IFNA(IF(IF($AK31=AS$5,VLOOKUP(AN31,buff!$K:$L,2,FALSE),"")=0,"",IF($AK31=AS$5,VLOOKUP(AN31,buff!$K:$L,2,FALSE),"")),"")</f>
        <v/>
      </c>
      <c r="AT31" s="6" t="str">
        <f>_xlfn.IFNA(IF(IF($AK31=AT$5,VLOOKUP(AO31,buff!$K:$L,2,FALSE),"")=0,"",IF($AK31=AT$5,VLOOKUP(AO31,buff!$K:$L,2,FALSE),"")),"")</f>
        <v/>
      </c>
      <c r="AU31" s="6" t="str">
        <f>_xlfn.IFNA(IF(IF($AK31=AU$5,VLOOKUP(AP31,buff!$K:$L,2,FALSE),"")=0,"",IF($AK31=AU$5,VLOOKUP(AP31,buff!$K:$L,2,FALSE),"")),"")</f>
        <v/>
      </c>
      <c r="AV31" s="6" t="str">
        <f>_xlfn.IFNA(IF(IF($AK31=AV$5,VLOOKUP(AL31,buff!$K:$L,2,FALSE),"")=0,"",IF($AK31=AV$5,VLOOKUP(AL31,buff!$K:$L,2,FALSE),"")),"")</f>
        <v/>
      </c>
      <c r="AW31" s="6" t="str">
        <f>_xlfn.IFNA(IF(IF($AK31=AW$5,VLOOKUP(AM31,buff!$K:$L,2,FALSE),"")=0,"",IF($AK31=AW$5,VLOOKUP(AM31,buff!$K:$L,2,FALSE),"")),"")</f>
        <v/>
      </c>
      <c r="AX31" s="6" t="str">
        <f>_xlfn.IFNA(IF(IF($AK31=AX$5,VLOOKUP(AN31,buff!$K:$L,2,FALSE),"")=0,"",IF($AK31=AX$5,VLOOKUP(AN31,buff!$K:$L,2,FALSE),"")),"")</f>
        <v/>
      </c>
      <c r="AY31" s="6" t="str">
        <f>_xlfn.IFNA(IF(IF($AK31=AY$5,VLOOKUP(AO31,buff!$K:$L,2,FALSE),"")=0,"",IF($AK31=AY$5,VLOOKUP(AO31,buff!$K:$L,2,FALSE),"")),"")</f>
        <v/>
      </c>
      <c r="AZ31" s="6" t="str">
        <f>_xlfn.IFNA(IF(IF($AK31=AZ$5,VLOOKUP(AP31,buff!$K:$L,2,FALSE),"")=0,"",IF($AK31=AZ$5,VLOOKUP(AP31,buff!$K:$L,2,FALSE),"")),"")</f>
        <v/>
      </c>
      <c r="BA31" s="6"/>
    </row>
    <row r="32" spans="1:53" x14ac:dyDescent="0.15">
      <c r="A32" t="str">
        <f t="shared" si="51"/>
        <v>世界boss莉莉丝主动技能1等级1</v>
      </c>
      <c r="B32" s="8">
        <f t="shared" ref="B32" si="58">20000000+G32*1000+F32</f>
        <v>20017001</v>
      </c>
      <c r="C32" t="s">
        <v>484</v>
      </c>
      <c r="D32" s="8" t="str">
        <f t="shared" si="52"/>
        <v>主动技能1</v>
      </c>
      <c r="E32" s="8">
        <v>1</v>
      </c>
      <c r="F32" s="8">
        <v>1</v>
      </c>
      <c r="G32" s="8">
        <f>VLOOKUP(C32,角色!A:B,2,FALSE)</f>
        <v>17</v>
      </c>
      <c r="H32" s="4" t="s">
        <v>494</v>
      </c>
      <c r="I32" s="17" t="str">
        <f>"对敌方全体攻击，造成100%攻击力伤害。"</f>
        <v>对敌方全体攻击，造成100%攻击力伤害。</v>
      </c>
      <c r="J32" s="4" t="s">
        <v>243</v>
      </c>
      <c r="K32" s="1" t="s">
        <v>84</v>
      </c>
      <c r="L32" s="17" t="s">
        <v>320</v>
      </c>
      <c r="M32" s="4"/>
      <c r="N32" s="4">
        <v>100</v>
      </c>
      <c r="O32" s="4">
        <v>100</v>
      </c>
      <c r="P32" s="16" t="str">
        <f>VLOOKUP(G32,角色!Q:T,主动技能!F32+1,FALSE)</f>
        <v>eff_sixingguangquan||eff_xuepiaoqianli|</v>
      </c>
      <c r="Q32" s="16">
        <f t="shared" ref="Q32" si="59">IF(L32="单体",1,IF(L32="全体",3,2))</f>
        <v>3</v>
      </c>
      <c r="R32" s="16">
        <v>0</v>
      </c>
      <c r="S32" s="16">
        <v>0</v>
      </c>
      <c r="T32" s="6" t="str">
        <f t="shared" si="53"/>
        <v/>
      </c>
      <c r="U32" s="6" t="str">
        <f t="shared" si="54"/>
        <v/>
      </c>
      <c r="Y32">
        <v>0</v>
      </c>
      <c r="Z32">
        <v>100</v>
      </c>
      <c r="AA32" s="16"/>
      <c r="AB32" s="16"/>
      <c r="AE32" s="27">
        <v>1</v>
      </c>
      <c r="AF32" s="27">
        <v>0</v>
      </c>
      <c r="AG32" s="27">
        <v>0</v>
      </c>
      <c r="AH32" s="27" t="s">
        <v>427</v>
      </c>
      <c r="AJ32" s="19">
        <f t="shared" ref="AJ32" si="60">E32</f>
        <v>1</v>
      </c>
      <c r="AQ32" s="6" t="str">
        <f>_xlfn.IFNA(IF(IF($AK32=AQ$5,VLOOKUP(AL32,buff!$K:$L,2,FALSE),"")=0,"",IF($AK32=AQ$5,VLOOKUP(AL32,buff!$K:$L,2,FALSE),"")),"")</f>
        <v/>
      </c>
      <c r="AR32" s="6" t="str">
        <f>_xlfn.IFNA(IF(IF($AK32=AR$5,VLOOKUP(AM32,buff!$K:$L,2,FALSE),"")=0,"",IF($AK32=AR$5,VLOOKUP(AM32,buff!$K:$L,2,FALSE),"")),"")</f>
        <v/>
      </c>
      <c r="AS32" s="6" t="str">
        <f>_xlfn.IFNA(IF(IF($AK32=AS$5,VLOOKUP(AN32,buff!$K:$L,2,FALSE),"")=0,"",IF($AK32=AS$5,VLOOKUP(AN32,buff!$K:$L,2,FALSE),"")),"")</f>
        <v/>
      </c>
      <c r="AT32" s="6" t="str">
        <f>_xlfn.IFNA(IF(IF($AK32=AT$5,VLOOKUP(AO32,buff!$K:$L,2,FALSE),"")=0,"",IF($AK32=AT$5,VLOOKUP(AO32,buff!$K:$L,2,FALSE),"")),"")</f>
        <v/>
      </c>
      <c r="AU32" s="6" t="str">
        <f>_xlfn.IFNA(IF(IF($AK32=AU$5,VLOOKUP(AP32,buff!$K:$L,2,FALSE),"")=0,"",IF($AK32=AU$5,VLOOKUP(AP32,buff!$K:$L,2,FALSE),"")),"")</f>
        <v/>
      </c>
      <c r="AV32" s="6" t="str">
        <f>_xlfn.IFNA(IF(IF($AK32=AV$5,VLOOKUP(AL32,buff!$K:$L,2,FALSE),"")=0,"",IF($AK32=AV$5,VLOOKUP(AL32,buff!$K:$L,2,FALSE),"")),"")</f>
        <v/>
      </c>
      <c r="AW32" s="6" t="str">
        <f>_xlfn.IFNA(IF(IF($AK32=AW$5,VLOOKUP(AM32,buff!$K:$L,2,FALSE),"")=0,"",IF($AK32=AW$5,VLOOKUP(AM32,buff!$K:$L,2,FALSE),"")),"")</f>
        <v/>
      </c>
      <c r="AX32" s="6" t="str">
        <f>_xlfn.IFNA(IF(IF($AK32=AX$5,VLOOKUP(AN32,buff!$K:$L,2,FALSE),"")=0,"",IF($AK32=AX$5,VLOOKUP(AN32,buff!$K:$L,2,FALSE),"")),"")</f>
        <v/>
      </c>
      <c r="AY32" s="6" t="str">
        <f>_xlfn.IFNA(IF(IF($AK32=AY$5,VLOOKUP(AO32,buff!$K:$L,2,FALSE),"")=0,"",IF($AK32=AY$5,VLOOKUP(AO32,buff!$K:$L,2,FALSE),"")),"")</f>
        <v/>
      </c>
      <c r="AZ32" s="6" t="str">
        <f>_xlfn.IFNA(IF(IF($AK32=AZ$5,VLOOKUP(AP32,buff!$K:$L,2,FALSE),"")=0,"",IF($AK32=AZ$5,VLOOKUP(AP32,buff!$K:$L,2,FALSE),"")),"")</f>
        <v/>
      </c>
      <c r="BA32" s="6"/>
    </row>
    <row r="33" spans="8:53" x14ac:dyDescent="0.15">
      <c r="H33" s="4"/>
      <c r="I33" s="17"/>
      <c r="J33" s="4"/>
      <c r="K33" s="1"/>
      <c r="L33" s="4"/>
      <c r="M33" s="4"/>
      <c r="N33" s="4"/>
      <c r="O33" s="4"/>
      <c r="AA33" s="16"/>
      <c r="AB33" s="16"/>
      <c r="BA33" s="6"/>
    </row>
    <row r="34" spans="8:53" x14ac:dyDescent="0.15">
      <c r="H34" s="4"/>
      <c r="I34" s="17"/>
      <c r="J34" s="4"/>
      <c r="K34" s="1"/>
      <c r="L34" s="4"/>
      <c r="M34" s="4"/>
      <c r="N34" s="4"/>
      <c r="O34" s="4"/>
      <c r="AA34" s="16"/>
      <c r="AB34" s="16"/>
      <c r="BA34" s="6"/>
    </row>
    <row r="35" spans="8:53" x14ac:dyDescent="0.15">
      <c r="H35" s="4"/>
      <c r="I35" s="17"/>
      <c r="J35" s="4"/>
      <c r="K35" s="1"/>
      <c r="L35" s="4"/>
      <c r="M35" s="4"/>
      <c r="N35" s="4"/>
      <c r="O35" s="4"/>
      <c r="AA35" s="16"/>
      <c r="AB35" s="16"/>
      <c r="BA3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workbookViewId="0">
      <pane ySplit="5" topLeftCell="A6" activePane="bottomLeft" state="frozen"/>
      <selection pane="bottomLeft" activeCell="M10" sqref="M10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330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333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321</v>
      </c>
      <c r="I6" s="4" t="s">
        <v>323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325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:C10" si="2">IF(C6=C$4,1,C6+1)</f>
        <v>1</v>
      </c>
      <c r="E7" s="8">
        <f t="shared" ref="E7:E9" si="3">G7</f>
        <v>200002</v>
      </c>
      <c r="F7" t="str">
        <f t="shared" ref="F7" si="4">H7</f>
        <v>必定反击</v>
      </c>
      <c r="G7">
        <v>200002</v>
      </c>
      <c r="H7" s="17" t="s">
        <v>322</v>
      </c>
      <c r="I7" s="4" t="s">
        <v>324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326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A8" s="8" t="str">
        <f t="shared" ref="A8" si="5">A$4&amp;B8&amp;A$5&amp;C8</f>
        <v>被动技能3等级1</v>
      </c>
      <c r="B8" s="8">
        <f>IF(C8=1,B7+1,B7)</f>
        <v>3</v>
      </c>
      <c r="C8" s="8">
        <f t="shared" si="2"/>
        <v>1</v>
      </c>
      <c r="E8" s="8">
        <f t="shared" ref="E8" si="6">G8</f>
        <v>200003</v>
      </c>
      <c r="F8" t="str">
        <f t="shared" ref="F8" si="7">H8</f>
        <v>毒躯</v>
      </c>
      <c r="G8">
        <v>200003</v>
      </c>
      <c r="H8" s="17" t="s">
        <v>464</v>
      </c>
      <c r="I8" s="4" t="s">
        <v>465</v>
      </c>
      <c r="J8" t="s">
        <v>466</v>
      </c>
      <c r="K8" s="10" t="str">
        <f t="shared" ref="K8" si="8">IF(R8="","",R8)&amp;IF(S8="","","|"&amp;S8)&amp;IF(T8="","","|"&amp;T8)&amp;IF(U8="","","|"&amp;U8)&amp;IF(V8="","","|"&amp;V8)</f>
        <v>300043:100:2:0</v>
      </c>
      <c r="L8" s="10">
        <f>C8</f>
        <v>1</v>
      </c>
      <c r="M8" s="4" t="s">
        <v>467</v>
      </c>
      <c r="R8" s="6" t="str">
        <f>IF(_xlfn.IFNA(VLOOKUP(M8,buff!$K:$L,2,FALSE),"")=0,"",_xlfn.IFNA(VLOOKUP(M8,buff!$K:$L,2,FALSE),""))</f>
        <v>300043:100:2:0</v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 s="6" t="str">
        <f>IF(_xlfn.IFNA(VLOOKUP(Q8,buff!$K:$L,2,FALSE),"")=0,"",_xlfn.IFNA(VLOOKUP(Q8,buff!$K:$L,2,FALSE),""))</f>
        <v/>
      </c>
    </row>
    <row r="9" spans="1:25" x14ac:dyDescent="0.15">
      <c r="A9" s="8" t="str">
        <f t="shared" ref="A9" si="9">A$4&amp;B9&amp;A$5&amp;C9</f>
        <v>被动技能4等级1</v>
      </c>
      <c r="B9" s="8">
        <f>IF(C9=1,B8+1,B8)</f>
        <v>4</v>
      </c>
      <c r="C9" s="8">
        <f t="shared" si="2"/>
        <v>1</v>
      </c>
      <c r="E9" s="8">
        <f t="shared" si="3"/>
        <v>200004</v>
      </c>
      <c r="F9" t="str">
        <f t="shared" ref="F9" si="10">H9</f>
        <v>每回合加攻200</v>
      </c>
      <c r="G9">
        <v>200004</v>
      </c>
      <c r="H9" s="17" t="s">
        <v>485</v>
      </c>
      <c r="I9" s="4" t="s">
        <v>470</v>
      </c>
      <c r="J9" t="s">
        <v>135</v>
      </c>
      <c r="K9" s="10" t="str">
        <f t="shared" ref="K9" si="11">IF(R9="","",R9)&amp;IF(S9="","","|"&amp;S9)&amp;IF(T9="","","|"&amp;T9)&amp;IF(U9="","","|"&amp;U9)&amp;IF(V9="","","|"&amp;V9)</f>
        <v>300055:100:1:0</v>
      </c>
      <c r="L9" s="10">
        <f>C9</f>
        <v>1</v>
      </c>
      <c r="M9" s="17" t="s">
        <v>486</v>
      </c>
      <c r="R9" s="6" t="str">
        <f>IF(_xlfn.IFNA(VLOOKUP(M9,buff!$K:$L,2,FALSE),"")=0,"",_xlfn.IFNA(VLOOKUP(M9,buff!$K:$L,2,FALSE),""))</f>
        <v>300055:100:1:0</v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 s="6" t="str">
        <f>IF(_xlfn.IFNA(VLOOKUP(Q9,buff!$K:$L,2,FALSE),"")=0,"",_xlfn.IFNA(VLOOKUP(Q9,buff!$K:$L,2,FALSE),""))</f>
        <v/>
      </c>
    </row>
    <row r="10" spans="1:25" x14ac:dyDescent="0.15">
      <c r="A10" s="8" t="str">
        <f t="shared" ref="A10" si="12">A$4&amp;B10&amp;A$5&amp;C10</f>
        <v>被动技能5等级1</v>
      </c>
      <c r="B10" s="8">
        <f>IF(C10=1,B9+1,B9)</f>
        <v>5</v>
      </c>
      <c r="C10" s="8">
        <f t="shared" si="2"/>
        <v>1</v>
      </c>
      <c r="E10" s="8">
        <f t="shared" ref="E10" si="13">G10</f>
        <v>200005</v>
      </c>
      <c r="F10" t="str">
        <f t="shared" ref="F10" si="14">H10</f>
        <v>永久免疫负面状态</v>
      </c>
      <c r="G10">
        <v>200005</v>
      </c>
      <c r="H10" s="17" t="s">
        <v>491</v>
      </c>
      <c r="I10" s="4" t="s">
        <v>492</v>
      </c>
      <c r="J10" t="s">
        <v>135</v>
      </c>
      <c r="K10" s="10" t="str">
        <f t="shared" ref="K10" si="15">IF(R10="","",R10)&amp;IF(S10="","","|"&amp;S10)&amp;IF(T10="","","|"&amp;T10)&amp;IF(U10="","","|"&amp;U10)&amp;IF(V10="","","|"&amp;V10)</f>
        <v>300059:100:1:0</v>
      </c>
      <c r="L10" s="10">
        <f>C10</f>
        <v>1</v>
      </c>
      <c r="M10" s="17" t="s">
        <v>491</v>
      </c>
      <c r="R10" s="6" t="str">
        <f>IF(_xlfn.IFNA(VLOOKUP(M10,buff!$K:$L,2,FALSE),"")=0,"",_xlfn.IFNA(VLOOKUP(M10,buff!$K:$L,2,FALSE),""))</f>
        <v>300059:100:1:0</v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 s="6" t="str">
        <f>IF(_xlfn.IFNA(VLOOKUP(Q10,buff!$K:$L,2,FALSE),"")=0,"",_xlfn.IFNA(VLOOKUP(Q10,buff!$K:$L,2,FALSE),""))</f>
        <v/>
      </c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O39" sqref="O39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N12" s="17"/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N14" s="17" t="s">
        <v>450</v>
      </c>
      <c r="O14">
        <v>9</v>
      </c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N556"/>
  <sheetViews>
    <sheetView topLeftCell="H1" workbookViewId="0">
      <pane xSplit="4" ySplit="4" topLeftCell="L5" activePane="bottomRight" state="frozen"/>
      <selection activeCell="H1" sqref="H1"/>
      <selection pane="topRight" activeCell="L1" sqref="L1"/>
      <selection pane="bottomLeft" activeCell="H5" sqref="H5"/>
      <selection pane="bottomRight" activeCell="R21" sqref="R21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9" width="22.5" bestFit="1" customWidth="1"/>
    <col min="20" max="20" width="30.5" bestFit="1" customWidth="1"/>
    <col min="36" max="36" width="44.5" style="12" customWidth="1"/>
    <col min="37" max="37" width="11.5" bestFit="1" customWidth="1"/>
    <col min="38" max="38" width="8.1640625" bestFit="1" customWidth="1"/>
    <col min="39" max="41" width="11.5" bestFit="1" customWidth="1"/>
    <col min="42" max="43" width="13.1640625" bestFit="1" customWidth="1"/>
    <col min="46" max="46" width="18.1640625" bestFit="1" customWidth="1"/>
    <col min="53" max="53" width="40.5" style="12" bestFit="1" customWidth="1"/>
    <col min="54" max="54" width="10.5" style="12" bestFit="1" customWidth="1"/>
    <col min="55" max="63" width="10.83203125" style="12"/>
  </cols>
  <sheetData>
    <row r="2" spans="10:66" x14ac:dyDescent="0.15">
      <c r="J2" s="1"/>
      <c r="K2" s="1"/>
      <c r="L2" s="5"/>
      <c r="M2" s="1"/>
      <c r="N2" s="1"/>
      <c r="O2" s="1"/>
      <c r="P2" s="1"/>
      <c r="Q2" s="1" t="s">
        <v>2</v>
      </c>
      <c r="R2" s="1"/>
      <c r="S2" s="1" t="s">
        <v>3</v>
      </c>
      <c r="T2" s="1" t="s">
        <v>4</v>
      </c>
      <c r="U2" s="1" t="s">
        <v>120</v>
      </c>
      <c r="V2" s="1" t="s">
        <v>56</v>
      </c>
      <c r="W2" s="1" t="s">
        <v>57</v>
      </c>
      <c r="X2" s="1" t="s">
        <v>20</v>
      </c>
      <c r="Y2" s="1" t="s">
        <v>58</v>
      </c>
      <c r="AJ2" s="1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265</v>
      </c>
      <c r="AP2" s="1" t="s">
        <v>267</v>
      </c>
      <c r="AQ2" s="1" t="s">
        <v>268</v>
      </c>
      <c r="AR2" s="1" t="s">
        <v>65</v>
      </c>
      <c r="AS2" s="1" t="s">
        <v>66</v>
      </c>
      <c r="AT2" s="1" t="s">
        <v>67</v>
      </c>
      <c r="AU2" s="1" t="s">
        <v>68</v>
      </c>
      <c r="AV2" s="1"/>
      <c r="AW2" s="1"/>
      <c r="AX2" s="1"/>
      <c r="AY2" s="1"/>
      <c r="AZ2" s="1"/>
      <c r="BA2" s="11" t="s">
        <v>53</v>
      </c>
      <c r="BB2" s="11" t="s">
        <v>123</v>
      </c>
      <c r="BC2" s="11" t="s">
        <v>124</v>
      </c>
      <c r="BD2" s="11" t="s">
        <v>125</v>
      </c>
      <c r="BE2" s="11" t="s">
        <v>126</v>
      </c>
      <c r="BF2" s="11" t="s">
        <v>127</v>
      </c>
    </row>
    <row r="3" spans="10:66" x14ac:dyDescent="0.15">
      <c r="J3" s="1"/>
      <c r="K3" s="1"/>
      <c r="L3" s="5"/>
      <c r="M3" s="1"/>
      <c r="N3" s="1"/>
      <c r="O3" s="1"/>
      <c r="P3" s="1"/>
      <c r="Q3" s="1" t="s">
        <v>25</v>
      </c>
      <c r="R3" s="1"/>
      <c r="S3" s="1" t="s">
        <v>26</v>
      </c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1" t="s">
        <v>26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25</v>
      </c>
      <c r="AV3" s="1"/>
      <c r="AW3" s="1"/>
      <c r="AX3" s="1"/>
      <c r="AY3" s="1"/>
      <c r="AZ3" s="1"/>
      <c r="BA3" s="11" t="s">
        <v>26</v>
      </c>
    </row>
    <row r="4" spans="10:66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500</v>
      </c>
      <c r="S4" s="1" t="s">
        <v>30</v>
      </c>
      <c r="T4" s="1" t="s">
        <v>31</v>
      </c>
      <c r="U4" s="1" t="s">
        <v>54</v>
      </c>
      <c r="V4" s="1" t="s">
        <v>69</v>
      </c>
      <c r="W4" s="1" t="s">
        <v>70</v>
      </c>
      <c r="X4" s="1" t="s">
        <v>47</v>
      </c>
      <c r="Y4" s="1" t="s">
        <v>71</v>
      </c>
      <c r="Z4" s="1" t="s">
        <v>142</v>
      </c>
      <c r="AA4" s="1" t="s">
        <v>143</v>
      </c>
      <c r="AB4" s="1" t="s">
        <v>144</v>
      </c>
      <c r="AC4" s="1" t="s">
        <v>145</v>
      </c>
      <c r="AD4" s="1" t="s">
        <v>146</v>
      </c>
      <c r="AE4" s="1" t="s">
        <v>147</v>
      </c>
      <c r="AF4" s="1" t="s">
        <v>148</v>
      </c>
      <c r="AG4" s="1" t="s">
        <v>149</v>
      </c>
      <c r="AH4" s="1" t="s">
        <v>150</v>
      </c>
      <c r="AI4" s="1" t="s">
        <v>151</v>
      </c>
      <c r="AJ4" s="11" t="s">
        <v>72</v>
      </c>
      <c r="AK4" s="1" t="s">
        <v>73</v>
      </c>
      <c r="AL4" s="1" t="s">
        <v>74</v>
      </c>
      <c r="AM4" s="1" t="s">
        <v>75</v>
      </c>
      <c r="AN4" s="1" t="s">
        <v>76</v>
      </c>
      <c r="AO4" s="1" t="s">
        <v>77</v>
      </c>
      <c r="AP4" s="1" t="s">
        <v>78</v>
      </c>
      <c r="AQ4" s="1" t="s">
        <v>79</v>
      </c>
      <c r="AR4" s="1" t="s">
        <v>80</v>
      </c>
      <c r="AS4" s="1" t="s">
        <v>81</v>
      </c>
      <c r="AT4" s="1" t="s">
        <v>82</v>
      </c>
      <c r="AU4" s="1" t="s">
        <v>83</v>
      </c>
      <c r="AV4" s="1" t="s">
        <v>258</v>
      </c>
      <c r="AW4" s="1" t="s">
        <v>259</v>
      </c>
      <c r="AX4" s="1" t="s">
        <v>260</v>
      </c>
      <c r="AY4" s="1" t="s">
        <v>261</v>
      </c>
      <c r="AZ4" s="1" t="s">
        <v>262</v>
      </c>
      <c r="BA4" s="11" t="s">
        <v>55</v>
      </c>
      <c r="BG4" s="12" t="s">
        <v>142</v>
      </c>
      <c r="BH4" s="12" t="s">
        <v>144</v>
      </c>
      <c r="BI4" s="12" t="s">
        <v>146</v>
      </c>
      <c r="BJ4" s="12" t="s">
        <v>148</v>
      </c>
      <c r="BK4" s="12" t="s">
        <v>150</v>
      </c>
      <c r="BM4" s="12"/>
    </row>
    <row r="5" spans="10:66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">
        <v>280</v>
      </c>
      <c r="T5" s="4" t="str">
        <f t="shared" ref="T5:T10" si="1">R5</f>
        <v>怪主动流血</v>
      </c>
      <c r="U5" t="s">
        <v>279</v>
      </c>
      <c r="W5">
        <v>-10</v>
      </c>
      <c r="AJ5" s="12" t="str">
        <f t="shared" ref="AJ5" si="2">IF(BG5="","",BG5)&amp;IF(BH5="","","|"&amp;BH5)&amp;IF(BI5="","","|"&amp;BI5)&amp;IF(BJ5="","","|"&amp;BJ5)&amp;IF(BK5="","","|"&amp;BK5)</f>
        <v/>
      </c>
      <c r="AS5">
        <v>2</v>
      </c>
      <c r="AV5" s="4"/>
      <c r="AW5" s="4"/>
      <c r="AX5" s="4"/>
      <c r="AY5" s="4"/>
      <c r="BA5" s="12" t="str">
        <f t="shared" ref="BA5" si="3">IF(BB5="","",BB5)&amp;IF(BC5="","","|"&amp;BC5)&amp;IF(BD5="","","|"&amp;BD5)&amp;IF(BE5="","","|"&amp;BE5)&amp;IF(BF5="","","|"&amp;BF5)</f>
        <v/>
      </c>
      <c r="BB5" s="12" t="str">
        <f t="shared" ref="BB5:BB45" si="4">IF(_xlfn.IFNA(VLOOKUP(AV5,$K:$L,2,FALSE),"")=0,"",_xlfn.IFNA(VLOOKUP(AV5,$K:$L,2,FALSE),""))</f>
        <v/>
      </c>
      <c r="BC5" s="12" t="str">
        <f t="shared" ref="BC5:BC45" si="5">IF(_xlfn.IFNA(VLOOKUP(AW5,$K:$L,2,FALSE),"")=0,"",_xlfn.IFNA(VLOOKUP(AW5,$K:$L,2,FALSE),""))</f>
        <v/>
      </c>
      <c r="BD5" s="12" t="str">
        <f t="shared" ref="BD5:BD45" si="6">IF(_xlfn.IFNA(VLOOKUP(AX5,$K:$L,2,FALSE),"")=0,"",_xlfn.IFNA(VLOOKUP(AX5,$K:$L,2,FALSE),""))</f>
        <v/>
      </c>
      <c r="BE5" s="12" t="str">
        <f t="shared" ref="BE5:BE45" si="7">IF(_xlfn.IFNA(VLOOKUP(AY5,$K:$L,2,FALSE),"")=0,"",_xlfn.IFNA(VLOOKUP(AY5,$K:$L,2,FALSE),""))</f>
        <v/>
      </c>
      <c r="BF5" s="12" t="str">
        <f t="shared" ref="BF5:BF45" si="8">IF(_xlfn.IFNA(VLOOKUP(AZ5,$K:$L,2,FALSE),"")=0,"",_xlfn.IFNA(VLOOKUP(AZ5,$K:$L,2,FALSE),""))</f>
        <v/>
      </c>
      <c r="BG5" s="12" t="str">
        <f>_xlfn.IFNA(VLOOKUP(Z5,对应表!$Z:$AA,2,FALSE)&amp;AA5,"")</f>
        <v/>
      </c>
      <c r="BH5" s="12" t="str">
        <f>_xlfn.IFNA(VLOOKUP(AB5,对应表!$Z:$AA,2,FALSE)&amp;AC5,"")</f>
        <v/>
      </c>
      <c r="BI5" s="12" t="str">
        <f>_xlfn.IFNA(VLOOKUP(AD5,对应表!$Z:$AA,2,FALSE)&amp;AE5,"")</f>
        <v/>
      </c>
      <c r="BJ5" s="12" t="str">
        <f>_xlfn.IFNA(VLOOKUP(AF5,对应表!$Z:$AA,2,FALSE)&amp;AG5,"")</f>
        <v/>
      </c>
      <c r="BK5" s="12" t="str">
        <f>_xlfn.IFNA(VLOOKUP(AH5,对应表!$Z:$AA,2,FALSE)&amp;AI5,"")</f>
        <v/>
      </c>
      <c r="BN5" t="str">
        <f t="shared" ref="BN5" si="9">IF(AC5="","",AC5)</f>
        <v/>
      </c>
    </row>
    <row r="6" spans="10:66" x14ac:dyDescent="0.15">
      <c r="K6" t="str">
        <f t="shared" ref="K6" si="10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">
        <v>281</v>
      </c>
      <c r="T6" s="4" t="str">
        <f t="shared" si="1"/>
        <v>怪主动眩晕</v>
      </c>
      <c r="U6" t="s">
        <v>244</v>
      </c>
      <c r="AJ6" s="12" t="str">
        <f t="shared" ref="AJ6" si="11">IF(BG6="","",BG6)&amp;IF(BH6="","","|"&amp;BH6)&amp;IF(BI6="","","|"&amp;BI6)&amp;IF(BJ6="","","|"&amp;BJ6)&amp;IF(BK6="","","|"&amp;BK6)</f>
        <v/>
      </c>
      <c r="AK6">
        <v>1</v>
      </c>
      <c r="AS6">
        <v>2</v>
      </c>
      <c r="AV6" s="4"/>
      <c r="AW6" s="4"/>
      <c r="AX6" s="4"/>
      <c r="AY6" s="4"/>
      <c r="BA6" s="12" t="str">
        <f t="shared" ref="BA6" si="12">IF(BB6="","",BB6)&amp;IF(BC6="","","|"&amp;BC6)&amp;IF(BD6="","","|"&amp;BD6)&amp;IF(BE6="","","|"&amp;BE6)&amp;IF(BF6="","","|"&amp;BF6)</f>
        <v/>
      </c>
      <c r="BB6" s="12" t="str">
        <f t="shared" si="4"/>
        <v/>
      </c>
      <c r="BC6" s="12" t="str">
        <f t="shared" si="5"/>
        <v/>
      </c>
      <c r="BD6" s="12" t="str">
        <f t="shared" si="6"/>
        <v/>
      </c>
      <c r="BE6" s="12" t="str">
        <f t="shared" si="7"/>
        <v/>
      </c>
      <c r="BF6" s="12" t="str">
        <f t="shared" si="8"/>
        <v/>
      </c>
      <c r="BG6" s="12" t="str">
        <f>_xlfn.IFNA(VLOOKUP(Z6,对应表!$Z:$AA,2,FALSE)&amp;AA6,"")</f>
        <v/>
      </c>
      <c r="BH6" s="12" t="str">
        <f>_xlfn.IFNA(VLOOKUP(AB6,对应表!$Z:$AA,2,FALSE)&amp;AC6,"")</f>
        <v/>
      </c>
      <c r="BI6" s="12" t="str">
        <f>_xlfn.IFNA(VLOOKUP(AD6,对应表!$Z:$AA,2,FALSE)&amp;AE6,"")</f>
        <v/>
      </c>
      <c r="BJ6" s="12" t="str">
        <f>_xlfn.IFNA(VLOOKUP(AF6,对应表!$Z:$AA,2,FALSE)&amp;AG6,"")</f>
        <v/>
      </c>
      <c r="BK6" s="12" t="str">
        <f>_xlfn.IFNA(VLOOKUP(AH6,对应表!$Z:$AA,2,FALSE)&amp;AI6,"")</f>
        <v/>
      </c>
      <c r="BN6" t="str">
        <f t="shared" ref="BN6" si="13">IF(AC6="","",AC6)</f>
        <v/>
      </c>
    </row>
    <row r="7" spans="10:66" x14ac:dyDescent="0.15">
      <c r="K7" t="str">
        <f t="shared" ref="K7:K10" si="14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">
        <v>316</v>
      </c>
      <c r="T7" s="4" t="str">
        <f t="shared" si="1"/>
        <v>怪主动2回合减速25</v>
      </c>
      <c r="U7" t="s">
        <v>244</v>
      </c>
      <c r="Z7" t="s">
        <v>264</v>
      </c>
      <c r="AA7">
        <v>-25</v>
      </c>
      <c r="AJ7" s="12" t="str">
        <f t="shared" ref="AJ7:AJ10" si="15">IF(BG7="","",BG7)&amp;IF(BH7="","","|"&amp;BH7)&amp;IF(BI7="","","|"&amp;BI7)&amp;IF(BJ7="","","|"&amp;BJ7)&amp;IF(BK7="","","|"&amp;BK7)</f>
        <v>SPD_P:-25</v>
      </c>
      <c r="AS7">
        <v>2</v>
      </c>
      <c r="AV7" s="4"/>
      <c r="AW7" s="4"/>
      <c r="AX7" s="4"/>
      <c r="AY7" s="4"/>
      <c r="BA7" s="12" t="str">
        <f t="shared" ref="BA7:BA10" si="16">IF(BB7="","",BB7)&amp;IF(BC7="","","|"&amp;BC7)&amp;IF(BD7="","","|"&amp;BD7)&amp;IF(BE7="","","|"&amp;BE7)&amp;IF(BF7="","","|"&amp;BF7)</f>
        <v/>
      </c>
      <c r="BB7" s="12" t="str">
        <f t="shared" si="4"/>
        <v/>
      </c>
      <c r="BC7" s="12" t="str">
        <f t="shared" si="5"/>
        <v/>
      </c>
      <c r="BD7" s="12" t="str">
        <f t="shared" si="6"/>
        <v/>
      </c>
      <c r="BE7" s="12" t="str">
        <f t="shared" si="7"/>
        <v/>
      </c>
      <c r="BF7" s="12" t="str">
        <f t="shared" si="8"/>
        <v/>
      </c>
      <c r="BG7" s="12" t="str">
        <f>_xlfn.IFNA(VLOOKUP(Z7,对应表!$Z:$AA,2,FALSE)&amp;AA7,"")</f>
        <v>SPD_P:-25</v>
      </c>
      <c r="BH7" s="12" t="str">
        <f>_xlfn.IFNA(VLOOKUP(AB7,对应表!$Z:$AA,2,FALSE)&amp;AC7,"")</f>
        <v/>
      </c>
      <c r="BI7" s="12" t="str">
        <f>_xlfn.IFNA(VLOOKUP(AD7,对应表!$Z:$AA,2,FALSE)&amp;AE7,"")</f>
        <v/>
      </c>
      <c r="BJ7" s="12" t="str">
        <f>_xlfn.IFNA(VLOOKUP(AF7,对应表!$Z:$AA,2,FALSE)&amp;AG7,"")</f>
        <v/>
      </c>
      <c r="BK7" s="12" t="str">
        <f>_xlfn.IFNA(VLOOKUP(AH7,对应表!$Z:$AA,2,FALSE)&amp;AI7,"")</f>
        <v/>
      </c>
      <c r="BN7" t="str">
        <f t="shared" ref="BN7:BN10" si="17">IF(AC7="","",AC7)</f>
        <v/>
      </c>
    </row>
    <row r="8" spans="10:66" x14ac:dyDescent="0.15">
      <c r="K8" t="str">
        <f t="shared" ref="K8:K9" si="18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">
        <v>317</v>
      </c>
      <c r="T8" s="4" t="str">
        <f t="shared" si="1"/>
        <v>怪主动2回合减速50</v>
      </c>
      <c r="U8" t="s">
        <v>244</v>
      </c>
      <c r="Z8" t="s">
        <v>264</v>
      </c>
      <c r="AA8">
        <v>-50</v>
      </c>
      <c r="AJ8" s="12" t="str">
        <f t="shared" ref="AJ8:AJ9" si="19">IF(BG8="","",BG8)&amp;IF(BH8="","","|"&amp;BH8)&amp;IF(BI8="","","|"&amp;BI8)&amp;IF(BJ8="","","|"&amp;BJ8)&amp;IF(BK8="","","|"&amp;BK8)</f>
        <v>SPD_P:-50</v>
      </c>
      <c r="AS8">
        <v>2</v>
      </c>
      <c r="AV8" s="4"/>
      <c r="AW8" s="4"/>
      <c r="AX8" s="4"/>
      <c r="AY8" s="4"/>
      <c r="BA8" s="12" t="str">
        <f t="shared" ref="BA8:BA9" si="20">IF(BB8="","",BB8)&amp;IF(BC8="","","|"&amp;BC8)&amp;IF(BD8="","","|"&amp;BD8)&amp;IF(BE8="","","|"&amp;BE8)&amp;IF(BF8="","","|"&amp;BF8)</f>
        <v/>
      </c>
      <c r="BB8" s="12" t="str">
        <f t="shared" si="4"/>
        <v/>
      </c>
      <c r="BC8" s="12" t="str">
        <f t="shared" si="5"/>
        <v/>
      </c>
      <c r="BD8" s="12" t="str">
        <f t="shared" si="6"/>
        <v/>
      </c>
      <c r="BE8" s="12" t="str">
        <f t="shared" si="7"/>
        <v/>
      </c>
      <c r="BF8" s="12" t="str">
        <f t="shared" si="8"/>
        <v/>
      </c>
      <c r="BG8" s="12" t="str">
        <f>_xlfn.IFNA(VLOOKUP(Z8,对应表!$Z:$AA,2,FALSE)&amp;AA8,"")</f>
        <v>SPD_P:-50</v>
      </c>
      <c r="BH8" s="12" t="str">
        <f>_xlfn.IFNA(VLOOKUP(AB8,对应表!$Z:$AA,2,FALSE)&amp;AC8,"")</f>
        <v/>
      </c>
      <c r="BI8" s="12" t="str">
        <f>_xlfn.IFNA(VLOOKUP(AD8,对应表!$Z:$AA,2,FALSE)&amp;AE8,"")</f>
        <v/>
      </c>
      <c r="BJ8" s="12" t="str">
        <f>_xlfn.IFNA(VLOOKUP(AF8,对应表!$Z:$AA,2,FALSE)&amp;AG8,"")</f>
        <v/>
      </c>
      <c r="BK8" s="12" t="str">
        <f>_xlfn.IFNA(VLOOKUP(AH8,对应表!$Z:$AA,2,FALSE)&amp;AI8,"")</f>
        <v/>
      </c>
      <c r="BN8" t="str">
        <f t="shared" ref="BN8:BN9" si="21">IF(AC8="","",AC8)</f>
        <v/>
      </c>
    </row>
    <row r="9" spans="10:66" x14ac:dyDescent="0.15">
      <c r="K9" t="str">
        <f t="shared" si="18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">
        <v>318</v>
      </c>
      <c r="T9" s="4" t="str">
        <f t="shared" si="1"/>
        <v>怪主动2回合减速100</v>
      </c>
      <c r="U9" t="s">
        <v>244</v>
      </c>
      <c r="Z9" t="s">
        <v>264</v>
      </c>
      <c r="AA9">
        <v>-100</v>
      </c>
      <c r="AJ9" s="12" t="str">
        <f t="shared" si="19"/>
        <v>SPD_P:-100</v>
      </c>
      <c r="AS9">
        <v>2</v>
      </c>
      <c r="AV9" s="4"/>
      <c r="AW9" s="4"/>
      <c r="AX9" s="4"/>
      <c r="AY9" s="4"/>
      <c r="BA9" s="12" t="str">
        <f t="shared" si="20"/>
        <v/>
      </c>
      <c r="BB9" s="12" t="str">
        <f t="shared" si="4"/>
        <v/>
      </c>
      <c r="BC9" s="12" t="str">
        <f t="shared" si="5"/>
        <v/>
      </c>
      <c r="BD9" s="12" t="str">
        <f t="shared" si="6"/>
        <v/>
      </c>
      <c r="BE9" s="12" t="str">
        <f t="shared" si="7"/>
        <v/>
      </c>
      <c r="BF9" s="12" t="str">
        <f t="shared" si="8"/>
        <v/>
      </c>
      <c r="BG9" s="12" t="str">
        <f>_xlfn.IFNA(VLOOKUP(Z9,对应表!$Z:$AA,2,FALSE)&amp;AA9,"")</f>
        <v>SPD_P:-100</v>
      </c>
      <c r="BH9" s="12" t="str">
        <f>_xlfn.IFNA(VLOOKUP(AB9,对应表!$Z:$AA,2,FALSE)&amp;AC9,"")</f>
        <v/>
      </c>
      <c r="BI9" s="12" t="str">
        <f>_xlfn.IFNA(VLOOKUP(AD9,对应表!$Z:$AA,2,FALSE)&amp;AE9,"")</f>
        <v/>
      </c>
      <c r="BJ9" s="12" t="str">
        <f>_xlfn.IFNA(VLOOKUP(AF9,对应表!$Z:$AA,2,FALSE)&amp;AG9,"")</f>
        <v/>
      </c>
      <c r="BK9" s="12" t="str">
        <f>_xlfn.IFNA(VLOOKUP(AH9,对应表!$Z:$AA,2,FALSE)&amp;AI9,"")</f>
        <v/>
      </c>
      <c r="BN9" t="str">
        <f t="shared" si="21"/>
        <v/>
      </c>
    </row>
    <row r="10" spans="10:66" x14ac:dyDescent="0.15">
      <c r="K10" t="str">
        <f t="shared" si="14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">
        <v>282</v>
      </c>
      <c r="T10" s="4" t="str">
        <f t="shared" si="1"/>
        <v>怪主动单体回复生命10</v>
      </c>
      <c r="U10" t="s">
        <v>244</v>
      </c>
      <c r="W10">
        <v>10</v>
      </c>
      <c r="AJ10" s="12" t="str">
        <f t="shared" si="15"/>
        <v/>
      </c>
      <c r="AR10">
        <v>1</v>
      </c>
      <c r="AV10" s="4"/>
      <c r="AW10" s="4"/>
      <c r="AX10" s="4"/>
      <c r="AY10" s="4"/>
      <c r="BA10" s="12" t="str">
        <f t="shared" si="16"/>
        <v/>
      </c>
      <c r="BB10" s="12" t="str">
        <f t="shared" si="4"/>
        <v/>
      </c>
      <c r="BC10" s="12" t="str">
        <f t="shared" si="5"/>
        <v/>
      </c>
      <c r="BD10" s="12" t="str">
        <f t="shared" si="6"/>
        <v/>
      </c>
      <c r="BE10" s="12" t="str">
        <f t="shared" si="7"/>
        <v/>
      </c>
      <c r="BF10" s="12" t="str">
        <f t="shared" si="8"/>
        <v/>
      </c>
      <c r="BG10" s="12" t="str">
        <f>_xlfn.IFNA(VLOOKUP(Z10,对应表!$Z:$AA,2,FALSE)&amp;AA10,"")</f>
        <v/>
      </c>
      <c r="BH10" s="12" t="str">
        <f>_xlfn.IFNA(VLOOKUP(AB10,对应表!$Z:$AA,2,FALSE)&amp;AC10,"")</f>
        <v/>
      </c>
      <c r="BI10" s="12" t="str">
        <f>_xlfn.IFNA(VLOOKUP(AD10,对应表!$Z:$AA,2,FALSE)&amp;AE10,"")</f>
        <v/>
      </c>
      <c r="BJ10" s="12" t="str">
        <f>_xlfn.IFNA(VLOOKUP(AF10,对应表!$Z:$AA,2,FALSE)&amp;AG10,"")</f>
        <v/>
      </c>
      <c r="BK10" s="12" t="str">
        <f>_xlfn.IFNA(VLOOKUP(AH10,对应表!$Z:$AA,2,FALSE)&amp;AI10,"")</f>
        <v/>
      </c>
      <c r="BN10" t="str">
        <f t="shared" si="17"/>
        <v/>
      </c>
    </row>
    <row r="11" spans="10:66" x14ac:dyDescent="0.15">
      <c r="K11" t="str">
        <f t="shared" ref="K11:K14" si="22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">
        <v>283</v>
      </c>
      <c r="T11" s="4" t="str">
        <f t="shared" ref="T11:T14" si="23">R11</f>
        <v>怪主动单体回复生命20</v>
      </c>
      <c r="U11" t="s">
        <v>244</v>
      </c>
      <c r="W11">
        <v>20</v>
      </c>
      <c r="AJ11" s="12" t="str">
        <f t="shared" ref="AJ11:AJ14" si="24">IF(BG11="","",BG11)&amp;IF(BH11="","","|"&amp;BH11)&amp;IF(BI11="","","|"&amp;BI11)&amp;IF(BJ11="","","|"&amp;BJ11)&amp;IF(BK11="","","|"&amp;BK11)</f>
        <v/>
      </c>
      <c r="AR11">
        <v>1</v>
      </c>
      <c r="AV11" s="4"/>
      <c r="AW11" s="4"/>
      <c r="AX11" s="4"/>
      <c r="AY11" s="4"/>
      <c r="BA11" s="12" t="str">
        <f t="shared" ref="BA11:BA14" si="25">IF(BB11="","",BB11)&amp;IF(BC11="","","|"&amp;BC11)&amp;IF(BD11="","","|"&amp;BD11)&amp;IF(BE11="","","|"&amp;BE11)&amp;IF(BF11="","","|"&amp;BF11)</f>
        <v/>
      </c>
      <c r="BB11" s="12" t="str">
        <f t="shared" si="4"/>
        <v/>
      </c>
      <c r="BC11" s="12" t="str">
        <f t="shared" si="5"/>
        <v/>
      </c>
      <c r="BD11" s="12" t="str">
        <f t="shared" si="6"/>
        <v/>
      </c>
      <c r="BE11" s="12" t="str">
        <f t="shared" si="7"/>
        <v/>
      </c>
      <c r="BF11" s="12" t="str">
        <f t="shared" si="8"/>
        <v/>
      </c>
      <c r="BG11" s="12" t="str">
        <f>_xlfn.IFNA(VLOOKUP(Z11,对应表!$Z:$AA,2,FALSE)&amp;AA11,"")</f>
        <v/>
      </c>
      <c r="BH11" s="12" t="str">
        <f>_xlfn.IFNA(VLOOKUP(AB11,对应表!$Z:$AA,2,FALSE)&amp;AC11,"")</f>
        <v/>
      </c>
      <c r="BI11" s="12" t="str">
        <f>_xlfn.IFNA(VLOOKUP(AD11,对应表!$Z:$AA,2,FALSE)&amp;AE11,"")</f>
        <v/>
      </c>
      <c r="BJ11" s="12" t="str">
        <f>_xlfn.IFNA(VLOOKUP(AF11,对应表!$Z:$AA,2,FALSE)&amp;AG11,"")</f>
        <v/>
      </c>
      <c r="BK11" s="12" t="str">
        <f>_xlfn.IFNA(VLOOKUP(AH11,对应表!$Z:$AA,2,FALSE)&amp;AI11,"")</f>
        <v/>
      </c>
      <c r="BN11" t="str">
        <f t="shared" ref="BN11:BN14" si="26">IF(AC11="","",AC11)</f>
        <v/>
      </c>
    </row>
    <row r="12" spans="10:66" x14ac:dyDescent="0.15">
      <c r="K12" t="str">
        <f t="shared" si="22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">
        <v>284</v>
      </c>
      <c r="T12" s="4" t="str">
        <f t="shared" si="23"/>
        <v>怪主动单体回复生命30</v>
      </c>
      <c r="U12" t="s">
        <v>244</v>
      </c>
      <c r="W12">
        <v>30</v>
      </c>
      <c r="AJ12" s="12" t="str">
        <f t="shared" si="24"/>
        <v/>
      </c>
      <c r="AR12">
        <v>1</v>
      </c>
      <c r="AV12" s="4"/>
      <c r="AW12" s="4"/>
      <c r="AX12" s="4"/>
      <c r="AY12" s="4"/>
      <c r="BA12" s="12" t="str">
        <f t="shared" si="25"/>
        <v/>
      </c>
      <c r="BB12" s="12" t="str">
        <f t="shared" si="4"/>
        <v/>
      </c>
      <c r="BC12" s="12" t="str">
        <f t="shared" si="5"/>
        <v/>
      </c>
      <c r="BD12" s="12" t="str">
        <f t="shared" si="6"/>
        <v/>
      </c>
      <c r="BE12" s="12" t="str">
        <f t="shared" si="7"/>
        <v/>
      </c>
      <c r="BF12" s="12" t="str">
        <f t="shared" si="8"/>
        <v/>
      </c>
      <c r="BG12" s="12" t="str">
        <f>_xlfn.IFNA(VLOOKUP(Z12,对应表!$Z:$AA,2,FALSE)&amp;AA12,"")</f>
        <v/>
      </c>
      <c r="BH12" s="12" t="str">
        <f>_xlfn.IFNA(VLOOKUP(AB12,对应表!$Z:$AA,2,FALSE)&amp;AC12,"")</f>
        <v/>
      </c>
      <c r="BI12" s="12" t="str">
        <f>_xlfn.IFNA(VLOOKUP(AD12,对应表!$Z:$AA,2,FALSE)&amp;AE12,"")</f>
        <v/>
      </c>
      <c r="BJ12" s="12" t="str">
        <f>_xlfn.IFNA(VLOOKUP(AF12,对应表!$Z:$AA,2,FALSE)&amp;AG12,"")</f>
        <v/>
      </c>
      <c r="BK12" s="12" t="str">
        <f>_xlfn.IFNA(VLOOKUP(AH12,对应表!$Z:$AA,2,FALSE)&amp;AI12,"")</f>
        <v/>
      </c>
      <c r="BN12" t="str">
        <f t="shared" si="26"/>
        <v/>
      </c>
    </row>
    <row r="13" spans="10:66" x14ac:dyDescent="0.15">
      <c r="K13" t="str">
        <f t="shared" si="22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">
        <v>285</v>
      </c>
      <c r="T13" s="4" t="str">
        <f t="shared" si="23"/>
        <v>怪主动单体回复生命40</v>
      </c>
      <c r="U13" t="s">
        <v>244</v>
      </c>
      <c r="W13">
        <v>40</v>
      </c>
      <c r="AJ13" s="12" t="str">
        <f t="shared" si="24"/>
        <v/>
      </c>
      <c r="AR13">
        <v>1</v>
      </c>
      <c r="AV13" s="4"/>
      <c r="AW13" s="4"/>
      <c r="AX13" s="4"/>
      <c r="AY13" s="4"/>
      <c r="BA13" s="12" t="str">
        <f t="shared" si="25"/>
        <v/>
      </c>
      <c r="BB13" s="12" t="str">
        <f t="shared" si="4"/>
        <v/>
      </c>
      <c r="BC13" s="12" t="str">
        <f t="shared" si="5"/>
        <v/>
      </c>
      <c r="BD13" s="12" t="str">
        <f t="shared" si="6"/>
        <v/>
      </c>
      <c r="BE13" s="12" t="str">
        <f t="shared" si="7"/>
        <v/>
      </c>
      <c r="BF13" s="12" t="str">
        <f t="shared" si="8"/>
        <v/>
      </c>
      <c r="BG13" s="12" t="str">
        <f>_xlfn.IFNA(VLOOKUP(Z13,对应表!$Z:$AA,2,FALSE)&amp;AA13,"")</f>
        <v/>
      </c>
      <c r="BH13" s="12" t="str">
        <f>_xlfn.IFNA(VLOOKUP(AB13,对应表!$Z:$AA,2,FALSE)&amp;AC13,"")</f>
        <v/>
      </c>
      <c r="BI13" s="12" t="str">
        <f>_xlfn.IFNA(VLOOKUP(AD13,对应表!$Z:$AA,2,FALSE)&amp;AE13,"")</f>
        <v/>
      </c>
      <c r="BJ13" s="12" t="str">
        <f>_xlfn.IFNA(VLOOKUP(AF13,对应表!$Z:$AA,2,FALSE)&amp;AG13,"")</f>
        <v/>
      </c>
      <c r="BK13" s="12" t="str">
        <f>_xlfn.IFNA(VLOOKUP(AH13,对应表!$Z:$AA,2,FALSE)&amp;AI13,"")</f>
        <v/>
      </c>
      <c r="BN13" t="str">
        <f t="shared" si="26"/>
        <v/>
      </c>
    </row>
    <row r="14" spans="10:66" x14ac:dyDescent="0.15">
      <c r="K14" t="str">
        <f t="shared" si="22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">
        <v>286</v>
      </c>
      <c r="T14" s="4" t="str">
        <f t="shared" si="23"/>
        <v>怪主动单体回复生命50</v>
      </c>
      <c r="U14" t="s">
        <v>244</v>
      </c>
      <c r="W14">
        <v>50</v>
      </c>
      <c r="AJ14" s="12" t="str">
        <f t="shared" si="24"/>
        <v/>
      </c>
      <c r="AR14">
        <v>1</v>
      </c>
      <c r="AV14" s="4"/>
      <c r="AW14" s="4"/>
      <c r="AX14" s="4"/>
      <c r="AY14" s="4"/>
      <c r="BA14" s="12" t="str">
        <f t="shared" si="25"/>
        <v/>
      </c>
      <c r="BB14" s="12" t="str">
        <f t="shared" si="4"/>
        <v/>
      </c>
      <c r="BC14" s="12" t="str">
        <f t="shared" si="5"/>
        <v/>
      </c>
      <c r="BD14" s="12" t="str">
        <f t="shared" si="6"/>
        <v/>
      </c>
      <c r="BE14" s="12" t="str">
        <f t="shared" si="7"/>
        <v/>
      </c>
      <c r="BF14" s="12" t="str">
        <f t="shared" si="8"/>
        <v/>
      </c>
      <c r="BG14" s="12" t="str">
        <f>_xlfn.IFNA(VLOOKUP(Z14,对应表!$Z:$AA,2,FALSE)&amp;AA14,"")</f>
        <v/>
      </c>
      <c r="BH14" s="12" t="str">
        <f>_xlfn.IFNA(VLOOKUP(AB14,对应表!$Z:$AA,2,FALSE)&amp;AC14,"")</f>
        <v/>
      </c>
      <c r="BI14" s="12" t="str">
        <f>_xlfn.IFNA(VLOOKUP(AD14,对应表!$Z:$AA,2,FALSE)&amp;AE14,"")</f>
        <v/>
      </c>
      <c r="BJ14" s="12" t="str">
        <f>_xlfn.IFNA(VLOOKUP(AF14,对应表!$Z:$AA,2,FALSE)&amp;AG14,"")</f>
        <v/>
      </c>
      <c r="BK14" s="12" t="str">
        <f>_xlfn.IFNA(VLOOKUP(AH14,对应表!$Z:$AA,2,FALSE)&amp;AI14,"")</f>
        <v/>
      </c>
      <c r="BN14" t="str">
        <f t="shared" si="26"/>
        <v/>
      </c>
    </row>
    <row r="15" spans="10:66" x14ac:dyDescent="0.15">
      <c r="K15" t="str">
        <f t="shared" ref="K15:K23" si="27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">
        <v>287</v>
      </c>
      <c r="T15" s="4" t="str">
        <f t="shared" ref="T15:T19" si="28">R15</f>
        <v>怪主动单体回复生命60</v>
      </c>
      <c r="U15" t="s">
        <v>244</v>
      </c>
      <c r="W15">
        <v>60</v>
      </c>
      <c r="AJ15" s="12" t="str">
        <f t="shared" ref="AJ15:AJ23" si="29">IF(BG15="","",BG15)&amp;IF(BH15="","","|"&amp;BH15)&amp;IF(BI15="","","|"&amp;BI15)&amp;IF(BJ15="","","|"&amp;BJ15)&amp;IF(BK15="","","|"&amp;BK15)</f>
        <v/>
      </c>
      <c r="AR15">
        <v>1</v>
      </c>
      <c r="AV15" s="4"/>
      <c r="AW15" s="4"/>
      <c r="AX15" s="4"/>
      <c r="AY15" s="4"/>
      <c r="BA15" s="12" t="str">
        <f t="shared" ref="BA15:BA23" si="30">IF(BB15="","",BB15)&amp;IF(BC15="","","|"&amp;BC15)&amp;IF(BD15="","","|"&amp;BD15)&amp;IF(BE15="","","|"&amp;BE15)&amp;IF(BF15="","","|"&amp;BF15)</f>
        <v/>
      </c>
      <c r="BB15" s="12" t="str">
        <f t="shared" si="4"/>
        <v/>
      </c>
      <c r="BC15" s="12" t="str">
        <f t="shared" si="5"/>
        <v/>
      </c>
      <c r="BD15" s="12" t="str">
        <f t="shared" si="6"/>
        <v/>
      </c>
      <c r="BE15" s="12" t="str">
        <f t="shared" si="7"/>
        <v/>
      </c>
      <c r="BF15" s="12" t="str">
        <f t="shared" si="8"/>
        <v/>
      </c>
      <c r="BG15" s="12" t="str">
        <f>_xlfn.IFNA(VLOOKUP(Z15,对应表!$Z:$AA,2,FALSE)&amp;AA15,"")</f>
        <v/>
      </c>
      <c r="BH15" s="12" t="str">
        <f>_xlfn.IFNA(VLOOKUP(AB15,对应表!$Z:$AA,2,FALSE)&amp;AC15,"")</f>
        <v/>
      </c>
      <c r="BI15" s="12" t="str">
        <f>_xlfn.IFNA(VLOOKUP(AD15,对应表!$Z:$AA,2,FALSE)&amp;AE15,"")</f>
        <v/>
      </c>
      <c r="BJ15" s="12" t="str">
        <f>_xlfn.IFNA(VLOOKUP(AF15,对应表!$Z:$AA,2,FALSE)&amp;AG15,"")</f>
        <v/>
      </c>
      <c r="BK15" s="12" t="str">
        <f>_xlfn.IFNA(VLOOKUP(AH15,对应表!$Z:$AA,2,FALSE)&amp;AI15,"")</f>
        <v/>
      </c>
      <c r="BN15" t="str">
        <f t="shared" ref="BN15:BN23" si="31">IF(AC15="","",AC15)</f>
        <v/>
      </c>
    </row>
    <row r="16" spans="10:66" x14ac:dyDescent="0.15">
      <c r="K16" t="str">
        <f t="shared" si="27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">
        <v>288</v>
      </c>
      <c r="T16" s="4" t="str">
        <f t="shared" si="28"/>
        <v>怪主动单体回复生命70</v>
      </c>
      <c r="U16" t="s">
        <v>244</v>
      </c>
      <c r="W16">
        <v>70</v>
      </c>
      <c r="AJ16" s="12" t="str">
        <f t="shared" si="29"/>
        <v/>
      </c>
      <c r="AR16">
        <v>1</v>
      </c>
      <c r="AV16" s="4"/>
      <c r="AW16" s="4"/>
      <c r="AX16" s="4"/>
      <c r="AY16" s="4"/>
      <c r="BA16" s="12" t="str">
        <f t="shared" si="30"/>
        <v/>
      </c>
      <c r="BB16" s="12" t="str">
        <f t="shared" si="4"/>
        <v/>
      </c>
      <c r="BC16" s="12" t="str">
        <f t="shared" si="5"/>
        <v/>
      </c>
      <c r="BD16" s="12" t="str">
        <f t="shared" si="6"/>
        <v/>
      </c>
      <c r="BE16" s="12" t="str">
        <f t="shared" si="7"/>
        <v/>
      </c>
      <c r="BF16" s="12" t="str">
        <f t="shared" si="8"/>
        <v/>
      </c>
      <c r="BG16" s="12" t="str">
        <f>_xlfn.IFNA(VLOOKUP(Z16,对应表!$Z:$AA,2,FALSE)&amp;AA16,"")</f>
        <v/>
      </c>
      <c r="BH16" s="12" t="str">
        <f>_xlfn.IFNA(VLOOKUP(AB16,对应表!$Z:$AA,2,FALSE)&amp;AC16,"")</f>
        <v/>
      </c>
      <c r="BI16" s="12" t="str">
        <f>_xlfn.IFNA(VLOOKUP(AD16,对应表!$Z:$AA,2,FALSE)&amp;AE16,"")</f>
        <v/>
      </c>
      <c r="BJ16" s="12" t="str">
        <f>_xlfn.IFNA(VLOOKUP(AF16,对应表!$Z:$AA,2,FALSE)&amp;AG16,"")</f>
        <v/>
      </c>
      <c r="BK16" s="12" t="str">
        <f>_xlfn.IFNA(VLOOKUP(AH16,对应表!$Z:$AA,2,FALSE)&amp;AI16,"")</f>
        <v/>
      </c>
      <c r="BN16" t="str">
        <f t="shared" si="31"/>
        <v/>
      </c>
    </row>
    <row r="17" spans="11:66" x14ac:dyDescent="0.15">
      <c r="K17" t="str">
        <f t="shared" si="27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">
        <v>289</v>
      </c>
      <c r="T17" s="4" t="str">
        <f t="shared" si="28"/>
        <v>怪主动单体回复生命80</v>
      </c>
      <c r="U17" t="s">
        <v>244</v>
      </c>
      <c r="W17">
        <v>80</v>
      </c>
      <c r="AJ17" s="12" t="str">
        <f t="shared" si="29"/>
        <v/>
      </c>
      <c r="AR17">
        <v>1</v>
      </c>
      <c r="AV17" s="4"/>
      <c r="AW17" s="4"/>
      <c r="AX17" s="4"/>
      <c r="AY17" s="4"/>
      <c r="BA17" s="12" t="str">
        <f t="shared" si="30"/>
        <v/>
      </c>
      <c r="BB17" s="12" t="str">
        <f t="shared" si="4"/>
        <v/>
      </c>
      <c r="BC17" s="12" t="str">
        <f t="shared" si="5"/>
        <v/>
      </c>
      <c r="BD17" s="12" t="str">
        <f t="shared" si="6"/>
        <v/>
      </c>
      <c r="BE17" s="12" t="str">
        <f t="shared" si="7"/>
        <v/>
      </c>
      <c r="BF17" s="12" t="str">
        <f t="shared" si="8"/>
        <v/>
      </c>
      <c r="BG17" s="12" t="str">
        <f>_xlfn.IFNA(VLOOKUP(Z17,对应表!$Z:$AA,2,FALSE)&amp;AA17,"")</f>
        <v/>
      </c>
      <c r="BH17" s="12" t="str">
        <f>_xlfn.IFNA(VLOOKUP(AB17,对应表!$Z:$AA,2,FALSE)&amp;AC17,"")</f>
        <v/>
      </c>
      <c r="BI17" s="12" t="str">
        <f>_xlfn.IFNA(VLOOKUP(AD17,对应表!$Z:$AA,2,FALSE)&amp;AE17,"")</f>
        <v/>
      </c>
      <c r="BJ17" s="12" t="str">
        <f>_xlfn.IFNA(VLOOKUP(AF17,对应表!$Z:$AA,2,FALSE)&amp;AG17,"")</f>
        <v/>
      </c>
      <c r="BK17" s="12" t="str">
        <f>_xlfn.IFNA(VLOOKUP(AH17,对应表!$Z:$AA,2,FALSE)&amp;AI17,"")</f>
        <v/>
      </c>
      <c r="BN17" t="str">
        <f t="shared" si="31"/>
        <v/>
      </c>
    </row>
    <row r="18" spans="11:66" x14ac:dyDescent="0.15">
      <c r="K18" t="str">
        <f t="shared" si="27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">
        <v>290</v>
      </c>
      <c r="T18" s="4" t="str">
        <f t="shared" si="28"/>
        <v>怪主动单体回复生命90</v>
      </c>
      <c r="U18" t="s">
        <v>244</v>
      </c>
      <c r="W18">
        <v>90</v>
      </c>
      <c r="AJ18" s="12" t="str">
        <f t="shared" si="29"/>
        <v/>
      </c>
      <c r="AR18">
        <v>1</v>
      </c>
      <c r="AV18" s="4"/>
      <c r="AW18" s="4"/>
      <c r="AX18" s="4"/>
      <c r="AY18" s="4"/>
      <c r="BA18" s="12" t="str">
        <f t="shared" si="30"/>
        <v/>
      </c>
      <c r="BB18" s="12" t="str">
        <f t="shared" si="4"/>
        <v/>
      </c>
      <c r="BC18" s="12" t="str">
        <f t="shared" si="5"/>
        <v/>
      </c>
      <c r="BD18" s="12" t="str">
        <f t="shared" si="6"/>
        <v/>
      </c>
      <c r="BE18" s="12" t="str">
        <f t="shared" si="7"/>
        <v/>
      </c>
      <c r="BF18" s="12" t="str">
        <f t="shared" si="8"/>
        <v/>
      </c>
      <c r="BG18" s="12" t="str">
        <f>_xlfn.IFNA(VLOOKUP(Z18,对应表!$Z:$AA,2,FALSE)&amp;AA18,"")</f>
        <v/>
      </c>
      <c r="BH18" s="12" t="str">
        <f>_xlfn.IFNA(VLOOKUP(AB18,对应表!$Z:$AA,2,FALSE)&amp;AC18,"")</f>
        <v/>
      </c>
      <c r="BI18" s="12" t="str">
        <f>_xlfn.IFNA(VLOOKUP(AD18,对应表!$Z:$AA,2,FALSE)&amp;AE18,"")</f>
        <v/>
      </c>
      <c r="BJ18" s="12" t="str">
        <f>_xlfn.IFNA(VLOOKUP(AF18,对应表!$Z:$AA,2,FALSE)&amp;AG18,"")</f>
        <v/>
      </c>
      <c r="BK18" s="12" t="str">
        <f>_xlfn.IFNA(VLOOKUP(AH18,对应表!$Z:$AA,2,FALSE)&amp;AI18,"")</f>
        <v/>
      </c>
      <c r="BN18" t="str">
        <f t="shared" si="31"/>
        <v/>
      </c>
    </row>
    <row r="19" spans="11:66" x14ac:dyDescent="0.15">
      <c r="K19" t="str">
        <f t="shared" si="27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">
        <v>291</v>
      </c>
      <c r="T19" s="4" t="str">
        <f t="shared" si="28"/>
        <v>怪主动单体回复生命100</v>
      </c>
      <c r="U19" t="s">
        <v>244</v>
      </c>
      <c r="W19">
        <v>100</v>
      </c>
      <c r="AJ19" s="12" t="str">
        <f t="shared" si="29"/>
        <v/>
      </c>
      <c r="AR19">
        <v>1</v>
      </c>
      <c r="AV19" s="4"/>
      <c r="AW19" s="4"/>
      <c r="AX19" s="4"/>
      <c r="AY19" s="4"/>
      <c r="BA19" s="12" t="str">
        <f t="shared" si="30"/>
        <v/>
      </c>
      <c r="BB19" s="12" t="str">
        <f t="shared" si="4"/>
        <v/>
      </c>
      <c r="BC19" s="12" t="str">
        <f t="shared" si="5"/>
        <v/>
      </c>
      <c r="BD19" s="12" t="str">
        <f t="shared" si="6"/>
        <v/>
      </c>
      <c r="BE19" s="12" t="str">
        <f t="shared" si="7"/>
        <v/>
      </c>
      <c r="BF19" s="12" t="str">
        <f t="shared" si="8"/>
        <v/>
      </c>
      <c r="BG19" s="12" t="str">
        <f>_xlfn.IFNA(VLOOKUP(Z19,对应表!$Z:$AA,2,FALSE)&amp;AA19,"")</f>
        <v/>
      </c>
      <c r="BH19" s="12" t="str">
        <f>_xlfn.IFNA(VLOOKUP(AB19,对应表!$Z:$AA,2,FALSE)&amp;AC19,"")</f>
        <v/>
      </c>
      <c r="BI19" s="12" t="str">
        <f>_xlfn.IFNA(VLOOKUP(AD19,对应表!$Z:$AA,2,FALSE)&amp;AE19,"")</f>
        <v/>
      </c>
      <c r="BJ19" s="12" t="str">
        <f>_xlfn.IFNA(VLOOKUP(AF19,对应表!$Z:$AA,2,FALSE)&amp;AG19,"")</f>
        <v/>
      </c>
      <c r="BK19" s="12" t="str">
        <f>_xlfn.IFNA(VLOOKUP(AH19,对应表!$Z:$AA,2,FALSE)&amp;AI19,"")</f>
        <v/>
      </c>
      <c r="BN19" t="str">
        <f t="shared" si="31"/>
        <v/>
      </c>
    </row>
    <row r="20" spans="11:66" x14ac:dyDescent="0.15">
      <c r="K20" t="str">
        <f t="shared" si="27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">
        <v>292</v>
      </c>
      <c r="T20" s="4" t="str">
        <f>R20</f>
        <v>怪主动2回合单体防御50</v>
      </c>
      <c r="U20" t="s">
        <v>244</v>
      </c>
      <c r="Z20" t="s">
        <v>275</v>
      </c>
      <c r="AA20">
        <v>50</v>
      </c>
      <c r="AJ20" s="12" t="str">
        <f t="shared" si="29"/>
        <v>DEF_P:50</v>
      </c>
      <c r="AS20">
        <v>2</v>
      </c>
      <c r="AT20">
        <v>1</v>
      </c>
      <c r="AV20" s="4"/>
      <c r="AW20" s="4"/>
      <c r="AX20" s="4"/>
      <c r="AY20" s="4"/>
      <c r="BA20" s="12" t="str">
        <f t="shared" si="30"/>
        <v/>
      </c>
      <c r="BB20" s="12" t="str">
        <f t="shared" si="4"/>
        <v/>
      </c>
      <c r="BC20" s="12" t="str">
        <f t="shared" si="5"/>
        <v/>
      </c>
      <c r="BD20" s="12" t="str">
        <f t="shared" si="6"/>
        <v/>
      </c>
      <c r="BE20" s="12" t="str">
        <f t="shared" si="7"/>
        <v/>
      </c>
      <c r="BF20" s="12" t="str">
        <f t="shared" si="8"/>
        <v/>
      </c>
      <c r="BG20" s="12" t="str">
        <f>_xlfn.IFNA(VLOOKUP(Z20,对应表!$Z:$AA,2,FALSE)&amp;AA20,"")</f>
        <v>DEF_P:50</v>
      </c>
      <c r="BH20" s="12" t="str">
        <f>_xlfn.IFNA(VLOOKUP(AB20,对应表!$Z:$AA,2,FALSE)&amp;AC20,"")</f>
        <v/>
      </c>
      <c r="BI20" s="12" t="str">
        <f>_xlfn.IFNA(VLOOKUP(AD20,对应表!$Z:$AA,2,FALSE)&amp;AE20,"")</f>
        <v/>
      </c>
      <c r="BJ20" s="12" t="str">
        <f>_xlfn.IFNA(VLOOKUP(AF20,对应表!$Z:$AA,2,FALSE)&amp;AG20,"")</f>
        <v/>
      </c>
      <c r="BK20" s="12" t="str">
        <f>_xlfn.IFNA(VLOOKUP(AH20,对应表!$Z:$AA,2,FALSE)&amp;AI20,"")</f>
        <v/>
      </c>
      <c r="BN20" t="str">
        <f t="shared" si="31"/>
        <v/>
      </c>
    </row>
    <row r="21" spans="11:66" x14ac:dyDescent="0.15">
      <c r="K21" t="str">
        <f t="shared" si="27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">
        <v>293</v>
      </c>
      <c r="T21" s="4" t="str">
        <f t="shared" ref="T21:T23" si="32">R21</f>
        <v>怪主动2回合单体防御100</v>
      </c>
      <c r="U21" t="s">
        <v>244</v>
      </c>
      <c r="Z21" t="s">
        <v>275</v>
      </c>
      <c r="AA21">
        <v>100</v>
      </c>
      <c r="AJ21" s="12" t="str">
        <f t="shared" si="29"/>
        <v>DEF_P:100</v>
      </c>
      <c r="AS21">
        <v>2</v>
      </c>
      <c r="AT21">
        <v>1</v>
      </c>
      <c r="AV21" s="4"/>
      <c r="AW21" s="4"/>
      <c r="AX21" s="4"/>
      <c r="AY21" s="4"/>
      <c r="BA21" s="12" t="str">
        <f t="shared" si="30"/>
        <v/>
      </c>
      <c r="BB21" s="12" t="str">
        <f t="shared" si="4"/>
        <v/>
      </c>
      <c r="BC21" s="12" t="str">
        <f t="shared" si="5"/>
        <v/>
      </c>
      <c r="BD21" s="12" t="str">
        <f t="shared" si="6"/>
        <v/>
      </c>
      <c r="BE21" s="12" t="str">
        <f t="shared" si="7"/>
        <v/>
      </c>
      <c r="BF21" s="12" t="str">
        <f t="shared" si="8"/>
        <v/>
      </c>
      <c r="BG21" s="12" t="str">
        <f>_xlfn.IFNA(VLOOKUP(Z21,对应表!$Z:$AA,2,FALSE)&amp;AA21,"")</f>
        <v>DEF_P:100</v>
      </c>
      <c r="BH21" s="12" t="str">
        <f>_xlfn.IFNA(VLOOKUP(AB21,对应表!$Z:$AA,2,FALSE)&amp;AC21,"")</f>
        <v/>
      </c>
      <c r="BI21" s="12" t="str">
        <f>_xlfn.IFNA(VLOOKUP(AD21,对应表!$Z:$AA,2,FALSE)&amp;AE21,"")</f>
        <v/>
      </c>
      <c r="BJ21" s="12" t="str">
        <f>_xlfn.IFNA(VLOOKUP(AF21,对应表!$Z:$AA,2,FALSE)&amp;AG21,"")</f>
        <v/>
      </c>
      <c r="BK21" s="12" t="str">
        <f>_xlfn.IFNA(VLOOKUP(AH21,对应表!$Z:$AA,2,FALSE)&amp;AI21,"")</f>
        <v/>
      </c>
      <c r="BN21" t="str">
        <f t="shared" si="31"/>
        <v/>
      </c>
    </row>
    <row r="22" spans="11:66" x14ac:dyDescent="0.15">
      <c r="K22" t="str">
        <f t="shared" si="27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">
        <v>294</v>
      </c>
      <c r="T22" s="4" t="str">
        <f t="shared" si="32"/>
        <v>怪主动2回合单体防御150</v>
      </c>
      <c r="U22" t="s">
        <v>244</v>
      </c>
      <c r="Z22" t="s">
        <v>275</v>
      </c>
      <c r="AA22">
        <v>150</v>
      </c>
      <c r="AJ22" s="12" t="str">
        <f t="shared" si="29"/>
        <v>DEF_P:150</v>
      </c>
      <c r="AS22">
        <v>2</v>
      </c>
      <c r="AT22">
        <v>1</v>
      </c>
      <c r="AV22" s="4"/>
      <c r="AW22" s="4"/>
      <c r="AX22" s="4"/>
      <c r="AY22" s="4"/>
      <c r="BA22" s="12" t="str">
        <f t="shared" si="30"/>
        <v/>
      </c>
      <c r="BB22" s="12" t="str">
        <f t="shared" si="4"/>
        <v/>
      </c>
      <c r="BC22" s="12" t="str">
        <f t="shared" si="5"/>
        <v/>
      </c>
      <c r="BD22" s="12" t="str">
        <f t="shared" si="6"/>
        <v/>
      </c>
      <c r="BE22" s="12" t="str">
        <f t="shared" si="7"/>
        <v/>
      </c>
      <c r="BF22" s="12" t="str">
        <f t="shared" si="8"/>
        <v/>
      </c>
      <c r="BG22" s="12" t="str">
        <f>_xlfn.IFNA(VLOOKUP(Z22,对应表!$Z:$AA,2,FALSE)&amp;AA22,"")</f>
        <v>DEF_P:150</v>
      </c>
      <c r="BH22" s="12" t="str">
        <f>_xlfn.IFNA(VLOOKUP(AB22,对应表!$Z:$AA,2,FALSE)&amp;AC22,"")</f>
        <v/>
      </c>
      <c r="BI22" s="12" t="str">
        <f>_xlfn.IFNA(VLOOKUP(AD22,对应表!$Z:$AA,2,FALSE)&amp;AE22,"")</f>
        <v/>
      </c>
      <c r="BJ22" s="12" t="str">
        <f>_xlfn.IFNA(VLOOKUP(AF22,对应表!$Z:$AA,2,FALSE)&amp;AG22,"")</f>
        <v/>
      </c>
      <c r="BK22" s="12" t="str">
        <f>_xlfn.IFNA(VLOOKUP(AH22,对应表!$Z:$AA,2,FALSE)&amp;AI22,"")</f>
        <v/>
      </c>
      <c r="BN22" t="str">
        <f t="shared" si="31"/>
        <v/>
      </c>
    </row>
    <row r="23" spans="11:66" x14ac:dyDescent="0.15">
      <c r="K23" t="str">
        <f t="shared" si="27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">
        <v>295</v>
      </c>
      <c r="T23" s="4" t="str">
        <f t="shared" si="32"/>
        <v>怪主动2回合单体防御200</v>
      </c>
      <c r="U23" t="s">
        <v>244</v>
      </c>
      <c r="Z23" t="s">
        <v>275</v>
      </c>
      <c r="AA23">
        <v>200</v>
      </c>
      <c r="AJ23" s="12" t="str">
        <f t="shared" si="29"/>
        <v>DEF_P:200</v>
      </c>
      <c r="AS23">
        <v>2</v>
      </c>
      <c r="AT23">
        <v>1</v>
      </c>
      <c r="AV23" s="4"/>
      <c r="AW23" s="4"/>
      <c r="AX23" s="4"/>
      <c r="AY23" s="4"/>
      <c r="BA23" s="12" t="str">
        <f t="shared" si="30"/>
        <v/>
      </c>
      <c r="BB23" s="12" t="str">
        <f t="shared" si="4"/>
        <v/>
      </c>
      <c r="BC23" s="12" t="str">
        <f t="shared" si="5"/>
        <v/>
      </c>
      <c r="BD23" s="12" t="str">
        <f t="shared" si="6"/>
        <v/>
      </c>
      <c r="BE23" s="12" t="str">
        <f t="shared" si="7"/>
        <v/>
      </c>
      <c r="BF23" s="12" t="str">
        <f t="shared" si="8"/>
        <v/>
      </c>
      <c r="BG23" s="12" t="str">
        <f>_xlfn.IFNA(VLOOKUP(Z23,对应表!$Z:$AA,2,FALSE)&amp;AA23,"")</f>
        <v>DEF_P:200</v>
      </c>
      <c r="BH23" s="12" t="str">
        <f>_xlfn.IFNA(VLOOKUP(AB23,对应表!$Z:$AA,2,FALSE)&amp;AC23,"")</f>
        <v/>
      </c>
      <c r="BI23" s="12" t="str">
        <f>_xlfn.IFNA(VLOOKUP(AD23,对应表!$Z:$AA,2,FALSE)&amp;AE23,"")</f>
        <v/>
      </c>
      <c r="BJ23" s="12" t="str">
        <f>_xlfn.IFNA(VLOOKUP(AF23,对应表!$Z:$AA,2,FALSE)&amp;AG23,"")</f>
        <v/>
      </c>
      <c r="BK23" s="12" t="str">
        <f>_xlfn.IFNA(VLOOKUP(AH23,对应表!$Z:$AA,2,FALSE)&amp;AI23,"")</f>
        <v/>
      </c>
      <c r="BN23" t="str">
        <f t="shared" si="31"/>
        <v/>
      </c>
    </row>
    <row r="24" spans="11:66" x14ac:dyDescent="0.15">
      <c r="K24" t="str">
        <f t="shared" ref="K24:K27" si="33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">
        <v>296</v>
      </c>
      <c r="T24" s="4" t="str">
        <f>R24</f>
        <v>怪主动5回合单体防御50</v>
      </c>
      <c r="U24" t="s">
        <v>244</v>
      </c>
      <c r="Z24" t="s">
        <v>275</v>
      </c>
      <c r="AA24">
        <v>50</v>
      </c>
      <c r="AJ24" s="12" t="str">
        <f t="shared" ref="AJ24:AJ27" si="34">IF(BG24="","",BG24)&amp;IF(BH24="","","|"&amp;BH24)&amp;IF(BI24="","","|"&amp;BI24)&amp;IF(BJ24="","","|"&amp;BJ24)&amp;IF(BK24="","","|"&amp;BK24)</f>
        <v>DEF_P:50</v>
      </c>
      <c r="AS24">
        <v>5</v>
      </c>
      <c r="AT24">
        <v>1</v>
      </c>
      <c r="AV24" s="4"/>
      <c r="AW24" s="4"/>
      <c r="AX24" s="4"/>
      <c r="AY24" s="4"/>
      <c r="BA24" s="12" t="str">
        <f t="shared" ref="BA24:BA27" si="35">IF(BB24="","",BB24)&amp;IF(BC24="","","|"&amp;BC24)&amp;IF(BD24="","","|"&amp;BD24)&amp;IF(BE24="","","|"&amp;BE24)&amp;IF(BF24="","","|"&amp;BF24)</f>
        <v/>
      </c>
      <c r="BB24" s="12" t="str">
        <f t="shared" si="4"/>
        <v/>
      </c>
      <c r="BC24" s="12" t="str">
        <f t="shared" si="5"/>
        <v/>
      </c>
      <c r="BD24" s="12" t="str">
        <f t="shared" si="6"/>
        <v/>
      </c>
      <c r="BE24" s="12" t="str">
        <f t="shared" si="7"/>
        <v/>
      </c>
      <c r="BF24" s="12" t="str">
        <f t="shared" si="8"/>
        <v/>
      </c>
      <c r="BG24" s="12" t="str">
        <f>_xlfn.IFNA(VLOOKUP(Z24,对应表!$Z:$AA,2,FALSE)&amp;AA24,"")</f>
        <v>DEF_P:50</v>
      </c>
      <c r="BH24" s="12" t="str">
        <f>_xlfn.IFNA(VLOOKUP(AB24,对应表!$Z:$AA,2,FALSE)&amp;AC24,"")</f>
        <v/>
      </c>
      <c r="BI24" s="12" t="str">
        <f>_xlfn.IFNA(VLOOKUP(AD24,对应表!$Z:$AA,2,FALSE)&amp;AE24,"")</f>
        <v/>
      </c>
      <c r="BJ24" s="12" t="str">
        <f>_xlfn.IFNA(VLOOKUP(AF24,对应表!$Z:$AA,2,FALSE)&amp;AG24,"")</f>
        <v/>
      </c>
      <c r="BK24" s="12" t="str">
        <f>_xlfn.IFNA(VLOOKUP(AH24,对应表!$Z:$AA,2,FALSE)&amp;AI24,"")</f>
        <v/>
      </c>
      <c r="BN24" t="str">
        <f t="shared" ref="BN24:BN27" si="36">IF(AC24="","",AC24)</f>
        <v/>
      </c>
    </row>
    <row r="25" spans="11:66" x14ac:dyDescent="0.15">
      <c r="K25" t="str">
        <f t="shared" si="33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">
        <v>297</v>
      </c>
      <c r="T25" s="4" t="str">
        <f t="shared" ref="T25:T27" si="37">R25</f>
        <v>怪主动5回合单体防御100</v>
      </c>
      <c r="U25" t="s">
        <v>244</v>
      </c>
      <c r="Z25" t="s">
        <v>275</v>
      </c>
      <c r="AA25">
        <v>100</v>
      </c>
      <c r="AJ25" s="12" t="str">
        <f t="shared" si="34"/>
        <v>DEF_P:100</v>
      </c>
      <c r="AS25">
        <v>5</v>
      </c>
      <c r="AT25">
        <v>1</v>
      </c>
      <c r="AV25" s="4"/>
      <c r="AW25" s="4"/>
      <c r="AX25" s="4"/>
      <c r="AY25" s="4"/>
      <c r="BA25" s="12" t="str">
        <f t="shared" si="35"/>
        <v/>
      </c>
      <c r="BB25" s="12" t="str">
        <f t="shared" si="4"/>
        <v/>
      </c>
      <c r="BC25" s="12" t="str">
        <f t="shared" si="5"/>
        <v/>
      </c>
      <c r="BD25" s="12" t="str">
        <f t="shared" si="6"/>
        <v/>
      </c>
      <c r="BE25" s="12" t="str">
        <f t="shared" si="7"/>
        <v/>
      </c>
      <c r="BF25" s="12" t="str">
        <f t="shared" si="8"/>
        <v/>
      </c>
      <c r="BG25" s="12" t="str">
        <f>_xlfn.IFNA(VLOOKUP(Z25,对应表!$Z:$AA,2,FALSE)&amp;AA25,"")</f>
        <v>DEF_P:100</v>
      </c>
      <c r="BH25" s="12" t="str">
        <f>_xlfn.IFNA(VLOOKUP(AB25,对应表!$Z:$AA,2,FALSE)&amp;AC25,"")</f>
        <v/>
      </c>
      <c r="BI25" s="12" t="str">
        <f>_xlfn.IFNA(VLOOKUP(AD25,对应表!$Z:$AA,2,FALSE)&amp;AE25,"")</f>
        <v/>
      </c>
      <c r="BJ25" s="12" t="str">
        <f>_xlfn.IFNA(VLOOKUP(AF25,对应表!$Z:$AA,2,FALSE)&amp;AG25,"")</f>
        <v/>
      </c>
      <c r="BK25" s="12" t="str">
        <f>_xlfn.IFNA(VLOOKUP(AH25,对应表!$Z:$AA,2,FALSE)&amp;AI25,"")</f>
        <v/>
      </c>
      <c r="BN25" t="str">
        <f t="shared" si="36"/>
        <v/>
      </c>
    </row>
    <row r="26" spans="11:66" x14ac:dyDescent="0.15">
      <c r="K26" t="str">
        <f t="shared" si="33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">
        <v>298</v>
      </c>
      <c r="T26" s="4" t="str">
        <f t="shared" si="37"/>
        <v>怪主动5回合单体防御150</v>
      </c>
      <c r="U26" t="s">
        <v>244</v>
      </c>
      <c r="Z26" t="s">
        <v>275</v>
      </c>
      <c r="AA26">
        <v>150</v>
      </c>
      <c r="AJ26" s="12" t="str">
        <f t="shared" si="34"/>
        <v>DEF_P:150</v>
      </c>
      <c r="AS26">
        <v>5</v>
      </c>
      <c r="AT26">
        <v>1</v>
      </c>
      <c r="AV26" s="4"/>
      <c r="AW26" s="4"/>
      <c r="AX26" s="4"/>
      <c r="AY26" s="4"/>
      <c r="BA26" s="12" t="str">
        <f t="shared" si="35"/>
        <v/>
      </c>
      <c r="BB26" s="12" t="str">
        <f t="shared" si="4"/>
        <v/>
      </c>
      <c r="BC26" s="12" t="str">
        <f t="shared" si="5"/>
        <v/>
      </c>
      <c r="BD26" s="12" t="str">
        <f t="shared" si="6"/>
        <v/>
      </c>
      <c r="BE26" s="12" t="str">
        <f t="shared" si="7"/>
        <v/>
      </c>
      <c r="BF26" s="12" t="str">
        <f t="shared" si="8"/>
        <v/>
      </c>
      <c r="BG26" s="12" t="str">
        <f>_xlfn.IFNA(VLOOKUP(Z26,对应表!$Z:$AA,2,FALSE)&amp;AA26,"")</f>
        <v>DEF_P:150</v>
      </c>
      <c r="BH26" s="12" t="str">
        <f>_xlfn.IFNA(VLOOKUP(AB26,对应表!$Z:$AA,2,FALSE)&amp;AC26,"")</f>
        <v/>
      </c>
      <c r="BI26" s="12" t="str">
        <f>_xlfn.IFNA(VLOOKUP(AD26,对应表!$Z:$AA,2,FALSE)&amp;AE26,"")</f>
        <v/>
      </c>
      <c r="BJ26" s="12" t="str">
        <f>_xlfn.IFNA(VLOOKUP(AF26,对应表!$Z:$AA,2,FALSE)&amp;AG26,"")</f>
        <v/>
      </c>
      <c r="BK26" s="12" t="str">
        <f>_xlfn.IFNA(VLOOKUP(AH26,对应表!$Z:$AA,2,FALSE)&amp;AI26,"")</f>
        <v/>
      </c>
      <c r="BN26" t="str">
        <f t="shared" si="36"/>
        <v/>
      </c>
    </row>
    <row r="27" spans="11:66" x14ac:dyDescent="0.15">
      <c r="K27" t="str">
        <f t="shared" si="33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">
        <v>299</v>
      </c>
      <c r="T27" s="4" t="str">
        <f t="shared" si="37"/>
        <v>怪主动5回合单体防御200</v>
      </c>
      <c r="U27" t="s">
        <v>244</v>
      </c>
      <c r="Z27" t="s">
        <v>275</v>
      </c>
      <c r="AA27">
        <v>200</v>
      </c>
      <c r="AJ27" s="12" t="str">
        <f t="shared" si="34"/>
        <v>DEF_P:200</v>
      </c>
      <c r="AS27">
        <v>5</v>
      </c>
      <c r="AT27">
        <v>1</v>
      </c>
      <c r="AV27" s="4"/>
      <c r="AW27" s="4"/>
      <c r="AX27" s="4"/>
      <c r="AY27" s="4"/>
      <c r="BA27" s="12" t="str">
        <f t="shared" si="35"/>
        <v/>
      </c>
      <c r="BB27" s="12" t="str">
        <f t="shared" si="4"/>
        <v/>
      </c>
      <c r="BC27" s="12" t="str">
        <f t="shared" si="5"/>
        <v/>
      </c>
      <c r="BD27" s="12" t="str">
        <f t="shared" si="6"/>
        <v/>
      </c>
      <c r="BE27" s="12" t="str">
        <f t="shared" si="7"/>
        <v/>
      </c>
      <c r="BF27" s="12" t="str">
        <f t="shared" si="8"/>
        <v/>
      </c>
      <c r="BG27" s="12" t="str">
        <f>_xlfn.IFNA(VLOOKUP(Z27,对应表!$Z:$AA,2,FALSE)&amp;AA27,"")</f>
        <v>DEF_P:200</v>
      </c>
      <c r="BH27" s="12" t="str">
        <f>_xlfn.IFNA(VLOOKUP(AB27,对应表!$Z:$AA,2,FALSE)&amp;AC27,"")</f>
        <v/>
      </c>
      <c r="BI27" s="12" t="str">
        <f>_xlfn.IFNA(VLOOKUP(AD27,对应表!$Z:$AA,2,FALSE)&amp;AE27,"")</f>
        <v/>
      </c>
      <c r="BJ27" s="12" t="str">
        <f>_xlfn.IFNA(VLOOKUP(AF27,对应表!$Z:$AA,2,FALSE)&amp;AG27,"")</f>
        <v/>
      </c>
      <c r="BK27" s="12" t="str">
        <f>_xlfn.IFNA(VLOOKUP(AH27,对应表!$Z:$AA,2,FALSE)&amp;AI27,"")</f>
        <v/>
      </c>
      <c r="BN27" t="str">
        <f t="shared" si="36"/>
        <v/>
      </c>
    </row>
    <row r="28" spans="11:66" x14ac:dyDescent="0.15">
      <c r="K28" t="str">
        <f t="shared" ref="K28:K39" si="38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">
        <v>300</v>
      </c>
      <c r="T28" s="4" t="str">
        <f>R28</f>
        <v>怪主动永久合单体防御50</v>
      </c>
      <c r="U28" t="s">
        <v>244</v>
      </c>
      <c r="Z28" t="s">
        <v>275</v>
      </c>
      <c r="AA28">
        <v>50</v>
      </c>
      <c r="AJ28" s="12" t="str">
        <f t="shared" ref="AJ28:AJ39" si="39">IF(BG28="","",BG28)&amp;IF(BH28="","","|"&amp;BH28)&amp;IF(BI28="","","|"&amp;BI28)&amp;IF(BJ28="","","|"&amp;BJ28)&amp;IF(BK28="","","|"&amp;BK28)</f>
        <v>DEF_P:50</v>
      </c>
      <c r="AS28">
        <v>99</v>
      </c>
      <c r="AT28">
        <v>1</v>
      </c>
      <c r="AV28" s="4"/>
      <c r="AW28" s="4"/>
      <c r="AX28" s="4"/>
      <c r="AY28" s="4"/>
      <c r="BA28" s="12" t="str">
        <f t="shared" ref="BA28:BA39" si="40">IF(BB28="","",BB28)&amp;IF(BC28="","","|"&amp;BC28)&amp;IF(BD28="","","|"&amp;BD28)&amp;IF(BE28="","","|"&amp;BE28)&amp;IF(BF28="","","|"&amp;BF28)</f>
        <v/>
      </c>
      <c r="BB28" s="12" t="str">
        <f t="shared" si="4"/>
        <v/>
      </c>
      <c r="BC28" s="12" t="str">
        <f t="shared" si="5"/>
        <v/>
      </c>
      <c r="BD28" s="12" t="str">
        <f t="shared" si="6"/>
        <v/>
      </c>
      <c r="BE28" s="12" t="str">
        <f t="shared" si="7"/>
        <v/>
      </c>
      <c r="BF28" s="12" t="str">
        <f t="shared" si="8"/>
        <v/>
      </c>
      <c r="BG28" s="12" t="str">
        <f>_xlfn.IFNA(VLOOKUP(Z28,对应表!$Z:$AA,2,FALSE)&amp;AA28,"")</f>
        <v>DEF_P:50</v>
      </c>
      <c r="BH28" s="12" t="str">
        <f>_xlfn.IFNA(VLOOKUP(AB28,对应表!$Z:$AA,2,FALSE)&amp;AC28,"")</f>
        <v/>
      </c>
      <c r="BI28" s="12" t="str">
        <f>_xlfn.IFNA(VLOOKUP(AD28,对应表!$Z:$AA,2,FALSE)&amp;AE28,"")</f>
        <v/>
      </c>
      <c r="BJ28" s="12" t="str">
        <f>_xlfn.IFNA(VLOOKUP(AF28,对应表!$Z:$AA,2,FALSE)&amp;AG28,"")</f>
        <v/>
      </c>
      <c r="BK28" s="12" t="str">
        <f>_xlfn.IFNA(VLOOKUP(AH28,对应表!$Z:$AA,2,FALSE)&amp;AI28,"")</f>
        <v/>
      </c>
      <c r="BN28" t="str">
        <f t="shared" ref="BN28:BN39" si="41">IF(AC28="","",AC28)</f>
        <v/>
      </c>
    </row>
    <row r="29" spans="11:66" x14ac:dyDescent="0.15">
      <c r="K29" t="str">
        <f t="shared" si="38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">
        <v>301</v>
      </c>
      <c r="T29" s="4" t="str">
        <f t="shared" ref="T29:T31" si="42">R29</f>
        <v>怪主动永久合单体防御100</v>
      </c>
      <c r="U29" t="s">
        <v>244</v>
      </c>
      <c r="Z29" t="s">
        <v>275</v>
      </c>
      <c r="AA29">
        <v>100</v>
      </c>
      <c r="AJ29" s="12" t="str">
        <f t="shared" si="39"/>
        <v>DEF_P:100</v>
      </c>
      <c r="AS29">
        <v>99</v>
      </c>
      <c r="AT29">
        <v>1</v>
      </c>
      <c r="AV29" s="4"/>
      <c r="AW29" s="4"/>
      <c r="AX29" s="4"/>
      <c r="AY29" s="4"/>
      <c r="BA29" s="12" t="str">
        <f t="shared" si="40"/>
        <v/>
      </c>
      <c r="BB29" s="12" t="str">
        <f t="shared" si="4"/>
        <v/>
      </c>
      <c r="BC29" s="12" t="str">
        <f t="shared" si="5"/>
        <v/>
      </c>
      <c r="BD29" s="12" t="str">
        <f t="shared" si="6"/>
        <v/>
      </c>
      <c r="BE29" s="12" t="str">
        <f t="shared" si="7"/>
        <v/>
      </c>
      <c r="BF29" s="12" t="str">
        <f t="shared" si="8"/>
        <v/>
      </c>
      <c r="BG29" s="12" t="str">
        <f>_xlfn.IFNA(VLOOKUP(Z29,对应表!$Z:$AA,2,FALSE)&amp;AA29,"")</f>
        <v>DEF_P:100</v>
      </c>
      <c r="BH29" s="12" t="str">
        <f>_xlfn.IFNA(VLOOKUP(AB29,对应表!$Z:$AA,2,FALSE)&amp;AC29,"")</f>
        <v/>
      </c>
      <c r="BI29" s="12" t="str">
        <f>_xlfn.IFNA(VLOOKUP(AD29,对应表!$Z:$AA,2,FALSE)&amp;AE29,"")</f>
        <v/>
      </c>
      <c r="BJ29" s="12" t="str">
        <f>_xlfn.IFNA(VLOOKUP(AF29,对应表!$Z:$AA,2,FALSE)&amp;AG29,"")</f>
        <v/>
      </c>
      <c r="BK29" s="12" t="str">
        <f>_xlfn.IFNA(VLOOKUP(AH29,对应表!$Z:$AA,2,FALSE)&amp;AI29,"")</f>
        <v/>
      </c>
      <c r="BN29" t="str">
        <f t="shared" si="41"/>
        <v/>
      </c>
    </row>
    <row r="30" spans="11:66" x14ac:dyDescent="0.15">
      <c r="K30" t="str">
        <f t="shared" si="38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">
        <v>302</v>
      </c>
      <c r="T30" s="4" t="str">
        <f t="shared" si="42"/>
        <v>怪主动永久合单体防御150</v>
      </c>
      <c r="U30" t="s">
        <v>244</v>
      </c>
      <c r="Z30" t="s">
        <v>275</v>
      </c>
      <c r="AA30">
        <v>150</v>
      </c>
      <c r="AJ30" s="12" t="str">
        <f t="shared" si="39"/>
        <v>DEF_P:150</v>
      </c>
      <c r="AS30">
        <v>99</v>
      </c>
      <c r="AT30">
        <v>1</v>
      </c>
      <c r="AV30" s="4"/>
      <c r="AW30" s="4"/>
      <c r="AX30" s="4"/>
      <c r="AY30" s="4"/>
      <c r="BA30" s="12" t="str">
        <f t="shared" si="40"/>
        <v/>
      </c>
      <c r="BB30" s="12" t="str">
        <f t="shared" si="4"/>
        <v/>
      </c>
      <c r="BC30" s="12" t="str">
        <f t="shared" si="5"/>
        <v/>
      </c>
      <c r="BD30" s="12" t="str">
        <f t="shared" si="6"/>
        <v/>
      </c>
      <c r="BE30" s="12" t="str">
        <f t="shared" si="7"/>
        <v/>
      </c>
      <c r="BF30" s="12" t="str">
        <f t="shared" si="8"/>
        <v/>
      </c>
      <c r="BG30" s="12" t="str">
        <f>_xlfn.IFNA(VLOOKUP(Z30,对应表!$Z:$AA,2,FALSE)&amp;AA30,"")</f>
        <v>DEF_P:150</v>
      </c>
      <c r="BH30" s="12" t="str">
        <f>_xlfn.IFNA(VLOOKUP(AB30,对应表!$Z:$AA,2,FALSE)&amp;AC30,"")</f>
        <v/>
      </c>
      <c r="BI30" s="12" t="str">
        <f>_xlfn.IFNA(VLOOKUP(AD30,对应表!$Z:$AA,2,FALSE)&amp;AE30,"")</f>
        <v/>
      </c>
      <c r="BJ30" s="12" t="str">
        <f>_xlfn.IFNA(VLOOKUP(AF30,对应表!$Z:$AA,2,FALSE)&amp;AG30,"")</f>
        <v/>
      </c>
      <c r="BK30" s="12" t="str">
        <f>_xlfn.IFNA(VLOOKUP(AH30,对应表!$Z:$AA,2,FALSE)&amp;AI30,"")</f>
        <v/>
      </c>
      <c r="BN30" t="str">
        <f t="shared" si="41"/>
        <v/>
      </c>
    </row>
    <row r="31" spans="11:66" x14ac:dyDescent="0.15">
      <c r="K31" t="str">
        <f t="shared" si="38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">
        <v>303</v>
      </c>
      <c r="T31" s="4" t="str">
        <f t="shared" si="42"/>
        <v>怪主动永久合单体防御200</v>
      </c>
      <c r="U31" t="s">
        <v>244</v>
      </c>
      <c r="Z31" t="s">
        <v>275</v>
      </c>
      <c r="AA31">
        <v>200</v>
      </c>
      <c r="AJ31" s="12" t="str">
        <f t="shared" si="39"/>
        <v>DEF_P:200</v>
      </c>
      <c r="AS31">
        <v>99</v>
      </c>
      <c r="AT31">
        <v>1</v>
      </c>
      <c r="AV31" s="4"/>
      <c r="AW31" s="4"/>
      <c r="AX31" s="4"/>
      <c r="AY31" s="4"/>
      <c r="BA31" s="12" t="str">
        <f t="shared" si="40"/>
        <v/>
      </c>
      <c r="BB31" s="12" t="str">
        <f t="shared" si="4"/>
        <v/>
      </c>
      <c r="BC31" s="12" t="str">
        <f t="shared" si="5"/>
        <v/>
      </c>
      <c r="BD31" s="12" t="str">
        <f t="shared" si="6"/>
        <v/>
      </c>
      <c r="BE31" s="12" t="str">
        <f t="shared" si="7"/>
        <v/>
      </c>
      <c r="BF31" s="12" t="str">
        <f t="shared" si="8"/>
        <v/>
      </c>
      <c r="BG31" s="12" t="str">
        <f>_xlfn.IFNA(VLOOKUP(Z31,对应表!$Z:$AA,2,FALSE)&amp;AA31,"")</f>
        <v>DEF_P:200</v>
      </c>
      <c r="BH31" s="12" t="str">
        <f>_xlfn.IFNA(VLOOKUP(AB31,对应表!$Z:$AA,2,FALSE)&amp;AC31,"")</f>
        <v/>
      </c>
      <c r="BI31" s="12" t="str">
        <f>_xlfn.IFNA(VLOOKUP(AD31,对应表!$Z:$AA,2,FALSE)&amp;AE31,"")</f>
        <v/>
      </c>
      <c r="BJ31" s="12" t="str">
        <f>_xlfn.IFNA(VLOOKUP(AF31,对应表!$Z:$AA,2,FALSE)&amp;AG31,"")</f>
        <v/>
      </c>
      <c r="BK31" s="12" t="str">
        <f>_xlfn.IFNA(VLOOKUP(AH31,对应表!$Z:$AA,2,FALSE)&amp;AI31,"")</f>
        <v/>
      </c>
      <c r="BN31" t="str">
        <f t="shared" si="41"/>
        <v/>
      </c>
    </row>
    <row r="32" spans="11:66" x14ac:dyDescent="0.15">
      <c r="K32" t="str">
        <f t="shared" si="38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">
        <v>304</v>
      </c>
      <c r="T32" s="4" t="str">
        <f>R32</f>
        <v>怪主动2回合单体攻击50</v>
      </c>
      <c r="U32" t="s">
        <v>244</v>
      </c>
      <c r="Z32" t="s">
        <v>315</v>
      </c>
      <c r="AA32">
        <v>50</v>
      </c>
      <c r="AJ32" s="12" t="str">
        <f t="shared" si="39"/>
        <v>ATK_P:50</v>
      </c>
      <c r="AS32">
        <v>2</v>
      </c>
      <c r="AT32">
        <v>1</v>
      </c>
      <c r="AV32" s="4"/>
      <c r="AW32" s="4"/>
      <c r="AX32" s="4"/>
      <c r="AY32" s="4"/>
      <c r="BA32" s="12" t="str">
        <f t="shared" si="40"/>
        <v/>
      </c>
      <c r="BB32" s="12" t="str">
        <f t="shared" si="4"/>
        <v/>
      </c>
      <c r="BC32" s="12" t="str">
        <f t="shared" si="5"/>
        <v/>
      </c>
      <c r="BD32" s="12" t="str">
        <f t="shared" si="6"/>
        <v/>
      </c>
      <c r="BE32" s="12" t="str">
        <f t="shared" si="7"/>
        <v/>
      </c>
      <c r="BF32" s="12" t="str">
        <f t="shared" si="8"/>
        <v/>
      </c>
      <c r="BG32" s="12" t="str">
        <f>_xlfn.IFNA(VLOOKUP(Z32,对应表!$Z:$AA,2,FALSE)&amp;AA32,"")</f>
        <v>ATK_P:50</v>
      </c>
      <c r="BH32" s="12" t="str">
        <f>_xlfn.IFNA(VLOOKUP(AB32,对应表!$Z:$AA,2,FALSE)&amp;AC32,"")</f>
        <v/>
      </c>
      <c r="BI32" s="12" t="str">
        <f>_xlfn.IFNA(VLOOKUP(AD32,对应表!$Z:$AA,2,FALSE)&amp;AE32,"")</f>
        <v/>
      </c>
      <c r="BJ32" s="12" t="str">
        <f>_xlfn.IFNA(VLOOKUP(AF32,对应表!$Z:$AA,2,FALSE)&amp;AG32,"")</f>
        <v/>
      </c>
      <c r="BK32" s="12" t="str">
        <f>_xlfn.IFNA(VLOOKUP(AH32,对应表!$Z:$AA,2,FALSE)&amp;AI32,"")</f>
        <v/>
      </c>
      <c r="BN32" t="str">
        <f t="shared" si="41"/>
        <v/>
      </c>
    </row>
    <row r="33" spans="11:66" x14ac:dyDescent="0.15">
      <c r="K33" t="str">
        <f t="shared" si="38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">
        <v>305</v>
      </c>
      <c r="T33" s="4" t="str">
        <f t="shared" ref="T33:T35" si="43">R33</f>
        <v>怪主动2回合单体攻击100</v>
      </c>
      <c r="U33" t="s">
        <v>244</v>
      </c>
      <c r="Z33" t="s">
        <v>315</v>
      </c>
      <c r="AA33">
        <v>100</v>
      </c>
      <c r="AJ33" s="12" t="str">
        <f t="shared" si="39"/>
        <v>ATK_P:100</v>
      </c>
      <c r="AS33">
        <v>2</v>
      </c>
      <c r="AT33">
        <v>1</v>
      </c>
      <c r="AV33" s="4"/>
      <c r="AW33" s="4"/>
      <c r="AX33" s="4"/>
      <c r="AY33" s="4"/>
      <c r="BA33" s="12" t="str">
        <f t="shared" si="40"/>
        <v/>
      </c>
      <c r="BB33" s="12" t="str">
        <f t="shared" si="4"/>
        <v/>
      </c>
      <c r="BC33" s="12" t="str">
        <f t="shared" si="5"/>
        <v/>
      </c>
      <c r="BD33" s="12" t="str">
        <f t="shared" si="6"/>
        <v/>
      </c>
      <c r="BE33" s="12" t="str">
        <f t="shared" si="7"/>
        <v/>
      </c>
      <c r="BF33" s="12" t="str">
        <f t="shared" si="8"/>
        <v/>
      </c>
      <c r="BG33" s="12" t="str">
        <f>_xlfn.IFNA(VLOOKUP(Z33,对应表!$Z:$AA,2,FALSE)&amp;AA33,"")</f>
        <v>ATK_P:100</v>
      </c>
      <c r="BH33" s="12" t="str">
        <f>_xlfn.IFNA(VLOOKUP(AB33,对应表!$Z:$AA,2,FALSE)&amp;AC33,"")</f>
        <v/>
      </c>
      <c r="BI33" s="12" t="str">
        <f>_xlfn.IFNA(VLOOKUP(AD33,对应表!$Z:$AA,2,FALSE)&amp;AE33,"")</f>
        <v/>
      </c>
      <c r="BJ33" s="12" t="str">
        <f>_xlfn.IFNA(VLOOKUP(AF33,对应表!$Z:$AA,2,FALSE)&amp;AG33,"")</f>
        <v/>
      </c>
      <c r="BK33" s="12" t="str">
        <f>_xlfn.IFNA(VLOOKUP(AH33,对应表!$Z:$AA,2,FALSE)&amp;AI33,"")</f>
        <v/>
      </c>
      <c r="BN33" t="str">
        <f t="shared" si="41"/>
        <v/>
      </c>
    </row>
    <row r="34" spans="11:66" x14ac:dyDescent="0.15">
      <c r="K34" t="str">
        <f t="shared" si="38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">
        <v>306</v>
      </c>
      <c r="T34" s="4" t="str">
        <f t="shared" si="43"/>
        <v>怪主动2回合单体攻击150</v>
      </c>
      <c r="U34" t="s">
        <v>244</v>
      </c>
      <c r="Z34" t="s">
        <v>315</v>
      </c>
      <c r="AA34">
        <v>150</v>
      </c>
      <c r="AJ34" s="12" t="str">
        <f t="shared" si="39"/>
        <v>ATK_P:150</v>
      </c>
      <c r="AS34">
        <v>2</v>
      </c>
      <c r="AT34">
        <v>1</v>
      </c>
      <c r="AV34" s="4"/>
      <c r="AW34" s="4"/>
      <c r="AX34" s="4"/>
      <c r="AY34" s="4"/>
      <c r="BA34" s="12" t="str">
        <f t="shared" si="40"/>
        <v/>
      </c>
      <c r="BB34" s="12" t="str">
        <f t="shared" si="4"/>
        <v/>
      </c>
      <c r="BC34" s="12" t="str">
        <f t="shared" si="5"/>
        <v/>
      </c>
      <c r="BD34" s="12" t="str">
        <f t="shared" si="6"/>
        <v/>
      </c>
      <c r="BE34" s="12" t="str">
        <f t="shared" si="7"/>
        <v/>
      </c>
      <c r="BF34" s="12" t="str">
        <f t="shared" si="8"/>
        <v/>
      </c>
      <c r="BG34" s="12" t="str">
        <f>_xlfn.IFNA(VLOOKUP(Z34,对应表!$Z:$AA,2,FALSE)&amp;AA34,"")</f>
        <v>ATK_P:150</v>
      </c>
      <c r="BH34" s="12" t="str">
        <f>_xlfn.IFNA(VLOOKUP(AB34,对应表!$Z:$AA,2,FALSE)&amp;AC34,"")</f>
        <v/>
      </c>
      <c r="BI34" s="12" t="str">
        <f>_xlfn.IFNA(VLOOKUP(AD34,对应表!$Z:$AA,2,FALSE)&amp;AE34,"")</f>
        <v/>
      </c>
      <c r="BJ34" s="12" t="str">
        <f>_xlfn.IFNA(VLOOKUP(AF34,对应表!$Z:$AA,2,FALSE)&amp;AG34,"")</f>
        <v/>
      </c>
      <c r="BK34" s="12" t="str">
        <f>_xlfn.IFNA(VLOOKUP(AH34,对应表!$Z:$AA,2,FALSE)&amp;AI34,"")</f>
        <v/>
      </c>
      <c r="BN34" t="str">
        <f t="shared" si="41"/>
        <v/>
      </c>
    </row>
    <row r="35" spans="11:66" x14ac:dyDescent="0.15">
      <c r="K35" t="str">
        <f t="shared" si="38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">
        <v>307</v>
      </c>
      <c r="T35" s="4" t="str">
        <f t="shared" si="43"/>
        <v>怪主动2回合单体攻击200</v>
      </c>
      <c r="U35" t="s">
        <v>244</v>
      </c>
      <c r="Z35" t="s">
        <v>315</v>
      </c>
      <c r="AA35">
        <v>200</v>
      </c>
      <c r="AJ35" s="12" t="str">
        <f t="shared" si="39"/>
        <v>ATK_P:200</v>
      </c>
      <c r="AS35">
        <v>2</v>
      </c>
      <c r="AT35">
        <v>1</v>
      </c>
      <c r="AV35" s="4"/>
      <c r="AW35" s="4"/>
      <c r="AX35" s="4"/>
      <c r="AY35" s="4"/>
      <c r="BA35" s="12" t="str">
        <f t="shared" si="40"/>
        <v/>
      </c>
      <c r="BB35" s="12" t="str">
        <f t="shared" si="4"/>
        <v/>
      </c>
      <c r="BC35" s="12" t="str">
        <f t="shared" si="5"/>
        <v/>
      </c>
      <c r="BD35" s="12" t="str">
        <f t="shared" si="6"/>
        <v/>
      </c>
      <c r="BE35" s="12" t="str">
        <f t="shared" si="7"/>
        <v/>
      </c>
      <c r="BF35" s="12" t="str">
        <f t="shared" si="8"/>
        <v/>
      </c>
      <c r="BG35" s="12" t="str">
        <f>_xlfn.IFNA(VLOOKUP(Z35,对应表!$Z:$AA,2,FALSE)&amp;AA35,"")</f>
        <v>ATK_P:200</v>
      </c>
      <c r="BH35" s="12" t="str">
        <f>_xlfn.IFNA(VLOOKUP(AB35,对应表!$Z:$AA,2,FALSE)&amp;AC35,"")</f>
        <v/>
      </c>
      <c r="BI35" s="12" t="str">
        <f>_xlfn.IFNA(VLOOKUP(AD35,对应表!$Z:$AA,2,FALSE)&amp;AE35,"")</f>
        <v/>
      </c>
      <c r="BJ35" s="12" t="str">
        <f>_xlfn.IFNA(VLOOKUP(AF35,对应表!$Z:$AA,2,FALSE)&amp;AG35,"")</f>
        <v/>
      </c>
      <c r="BK35" s="12" t="str">
        <f>_xlfn.IFNA(VLOOKUP(AH35,对应表!$Z:$AA,2,FALSE)&amp;AI35,"")</f>
        <v/>
      </c>
      <c r="BN35" t="str">
        <f t="shared" si="41"/>
        <v/>
      </c>
    </row>
    <row r="36" spans="11:66" x14ac:dyDescent="0.15">
      <c r="K36" t="str">
        <f t="shared" si="38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">
        <v>308</v>
      </c>
      <c r="T36" s="4" t="str">
        <f>R36</f>
        <v>怪主动5回合单体攻击50</v>
      </c>
      <c r="U36" t="s">
        <v>244</v>
      </c>
      <c r="Z36" t="s">
        <v>315</v>
      </c>
      <c r="AA36">
        <v>50</v>
      </c>
      <c r="AJ36" s="12" t="str">
        <f t="shared" si="39"/>
        <v>ATK_P:50</v>
      </c>
      <c r="AS36">
        <v>5</v>
      </c>
      <c r="AT36">
        <v>1</v>
      </c>
      <c r="AV36" s="4"/>
      <c r="AW36" s="4"/>
      <c r="AX36" s="4"/>
      <c r="AY36" s="4"/>
      <c r="BA36" s="12" t="str">
        <f t="shared" si="40"/>
        <v/>
      </c>
      <c r="BB36" s="12" t="str">
        <f t="shared" si="4"/>
        <v/>
      </c>
      <c r="BC36" s="12" t="str">
        <f t="shared" si="5"/>
        <v/>
      </c>
      <c r="BD36" s="12" t="str">
        <f t="shared" si="6"/>
        <v/>
      </c>
      <c r="BE36" s="12" t="str">
        <f t="shared" si="7"/>
        <v/>
      </c>
      <c r="BF36" s="12" t="str">
        <f t="shared" si="8"/>
        <v/>
      </c>
      <c r="BG36" s="12" t="str">
        <f>_xlfn.IFNA(VLOOKUP(Z36,对应表!$Z:$AA,2,FALSE)&amp;AA36,"")</f>
        <v>ATK_P:50</v>
      </c>
      <c r="BH36" s="12" t="str">
        <f>_xlfn.IFNA(VLOOKUP(AB36,对应表!$Z:$AA,2,FALSE)&amp;AC36,"")</f>
        <v/>
      </c>
      <c r="BI36" s="12" t="str">
        <f>_xlfn.IFNA(VLOOKUP(AD36,对应表!$Z:$AA,2,FALSE)&amp;AE36,"")</f>
        <v/>
      </c>
      <c r="BJ36" s="12" t="str">
        <f>_xlfn.IFNA(VLOOKUP(AF36,对应表!$Z:$AA,2,FALSE)&amp;AG36,"")</f>
        <v/>
      </c>
      <c r="BK36" s="12" t="str">
        <f>_xlfn.IFNA(VLOOKUP(AH36,对应表!$Z:$AA,2,FALSE)&amp;AI36,"")</f>
        <v/>
      </c>
      <c r="BN36" t="str">
        <f t="shared" si="41"/>
        <v/>
      </c>
    </row>
    <row r="37" spans="11:66" x14ac:dyDescent="0.15">
      <c r="K37" t="str">
        <f t="shared" si="38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">
        <v>309</v>
      </c>
      <c r="T37" s="4" t="str">
        <f t="shared" ref="T37:T39" si="44">R37</f>
        <v>怪主动5回合单体攻击100</v>
      </c>
      <c r="U37" t="s">
        <v>244</v>
      </c>
      <c r="Z37" t="s">
        <v>315</v>
      </c>
      <c r="AA37">
        <v>100</v>
      </c>
      <c r="AJ37" s="12" t="str">
        <f t="shared" si="39"/>
        <v>ATK_P:100</v>
      </c>
      <c r="AS37">
        <v>5</v>
      </c>
      <c r="AT37">
        <v>1</v>
      </c>
      <c r="AV37" s="4"/>
      <c r="AW37" s="4"/>
      <c r="AX37" s="4"/>
      <c r="AY37" s="4"/>
      <c r="BA37" s="12" t="str">
        <f t="shared" si="40"/>
        <v/>
      </c>
      <c r="BB37" s="12" t="str">
        <f t="shared" si="4"/>
        <v/>
      </c>
      <c r="BC37" s="12" t="str">
        <f t="shared" si="5"/>
        <v/>
      </c>
      <c r="BD37" s="12" t="str">
        <f t="shared" si="6"/>
        <v/>
      </c>
      <c r="BE37" s="12" t="str">
        <f t="shared" si="7"/>
        <v/>
      </c>
      <c r="BF37" s="12" t="str">
        <f t="shared" si="8"/>
        <v/>
      </c>
      <c r="BG37" s="12" t="str">
        <f>_xlfn.IFNA(VLOOKUP(Z37,对应表!$Z:$AA,2,FALSE)&amp;AA37,"")</f>
        <v>ATK_P:100</v>
      </c>
      <c r="BH37" s="12" t="str">
        <f>_xlfn.IFNA(VLOOKUP(AB37,对应表!$Z:$AA,2,FALSE)&amp;AC37,"")</f>
        <v/>
      </c>
      <c r="BI37" s="12" t="str">
        <f>_xlfn.IFNA(VLOOKUP(AD37,对应表!$Z:$AA,2,FALSE)&amp;AE37,"")</f>
        <v/>
      </c>
      <c r="BJ37" s="12" t="str">
        <f>_xlfn.IFNA(VLOOKUP(AF37,对应表!$Z:$AA,2,FALSE)&amp;AG37,"")</f>
        <v/>
      </c>
      <c r="BK37" s="12" t="str">
        <f>_xlfn.IFNA(VLOOKUP(AH37,对应表!$Z:$AA,2,FALSE)&amp;AI37,"")</f>
        <v/>
      </c>
      <c r="BN37" t="str">
        <f t="shared" si="41"/>
        <v/>
      </c>
    </row>
    <row r="38" spans="11:66" x14ac:dyDescent="0.15">
      <c r="K38" t="str">
        <f t="shared" si="38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">
        <v>310</v>
      </c>
      <c r="T38" s="4" t="str">
        <f t="shared" si="44"/>
        <v>怪主动5回合单体攻击150</v>
      </c>
      <c r="U38" t="s">
        <v>244</v>
      </c>
      <c r="Z38" t="s">
        <v>315</v>
      </c>
      <c r="AA38">
        <v>150</v>
      </c>
      <c r="AJ38" s="12" t="str">
        <f t="shared" si="39"/>
        <v>ATK_P:150</v>
      </c>
      <c r="AS38">
        <v>5</v>
      </c>
      <c r="AT38">
        <v>1</v>
      </c>
      <c r="AV38" s="4"/>
      <c r="AW38" s="4"/>
      <c r="AX38" s="4"/>
      <c r="AY38" s="4"/>
      <c r="BA38" s="12" t="str">
        <f t="shared" si="40"/>
        <v/>
      </c>
      <c r="BB38" s="12" t="str">
        <f t="shared" si="4"/>
        <v/>
      </c>
      <c r="BC38" s="12" t="str">
        <f t="shared" si="5"/>
        <v/>
      </c>
      <c r="BD38" s="12" t="str">
        <f t="shared" si="6"/>
        <v/>
      </c>
      <c r="BE38" s="12" t="str">
        <f t="shared" si="7"/>
        <v/>
      </c>
      <c r="BF38" s="12" t="str">
        <f t="shared" si="8"/>
        <v/>
      </c>
      <c r="BG38" s="12" t="str">
        <f>_xlfn.IFNA(VLOOKUP(Z38,对应表!$Z:$AA,2,FALSE)&amp;AA38,"")</f>
        <v>ATK_P:150</v>
      </c>
      <c r="BH38" s="12" t="str">
        <f>_xlfn.IFNA(VLOOKUP(AB38,对应表!$Z:$AA,2,FALSE)&amp;AC38,"")</f>
        <v/>
      </c>
      <c r="BI38" s="12" t="str">
        <f>_xlfn.IFNA(VLOOKUP(AD38,对应表!$Z:$AA,2,FALSE)&amp;AE38,"")</f>
        <v/>
      </c>
      <c r="BJ38" s="12" t="str">
        <f>_xlfn.IFNA(VLOOKUP(AF38,对应表!$Z:$AA,2,FALSE)&amp;AG38,"")</f>
        <v/>
      </c>
      <c r="BK38" s="12" t="str">
        <f>_xlfn.IFNA(VLOOKUP(AH38,对应表!$Z:$AA,2,FALSE)&amp;AI38,"")</f>
        <v/>
      </c>
      <c r="BN38" t="str">
        <f t="shared" si="41"/>
        <v/>
      </c>
    </row>
    <row r="39" spans="11:66" x14ac:dyDescent="0.15">
      <c r="K39" t="str">
        <f t="shared" si="38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">
        <v>311</v>
      </c>
      <c r="T39" s="4" t="str">
        <f t="shared" si="44"/>
        <v>怪主动5回合单体攻击200</v>
      </c>
      <c r="U39" t="s">
        <v>244</v>
      </c>
      <c r="Z39" t="s">
        <v>315</v>
      </c>
      <c r="AA39">
        <v>200</v>
      </c>
      <c r="AJ39" s="12" t="str">
        <f t="shared" si="39"/>
        <v>ATK_P:200</v>
      </c>
      <c r="AS39">
        <v>5</v>
      </c>
      <c r="AT39">
        <v>1</v>
      </c>
      <c r="AV39" s="4"/>
      <c r="AW39" s="4"/>
      <c r="AX39" s="4"/>
      <c r="AY39" s="4"/>
      <c r="BA39" s="12" t="str">
        <f t="shared" si="40"/>
        <v/>
      </c>
      <c r="BB39" s="12" t="str">
        <f t="shared" si="4"/>
        <v/>
      </c>
      <c r="BC39" s="12" t="str">
        <f t="shared" si="5"/>
        <v/>
      </c>
      <c r="BD39" s="12" t="str">
        <f t="shared" si="6"/>
        <v/>
      </c>
      <c r="BE39" s="12" t="str">
        <f t="shared" si="7"/>
        <v/>
      </c>
      <c r="BF39" s="12" t="str">
        <f t="shared" si="8"/>
        <v/>
      </c>
      <c r="BG39" s="12" t="str">
        <f>_xlfn.IFNA(VLOOKUP(Z39,对应表!$Z:$AA,2,FALSE)&amp;AA39,"")</f>
        <v>ATK_P:200</v>
      </c>
      <c r="BH39" s="12" t="str">
        <f>_xlfn.IFNA(VLOOKUP(AB39,对应表!$Z:$AA,2,FALSE)&amp;AC39,"")</f>
        <v/>
      </c>
      <c r="BI39" s="12" t="str">
        <f>_xlfn.IFNA(VLOOKUP(AD39,对应表!$Z:$AA,2,FALSE)&amp;AE39,"")</f>
        <v/>
      </c>
      <c r="BJ39" s="12" t="str">
        <f>_xlfn.IFNA(VLOOKUP(AF39,对应表!$Z:$AA,2,FALSE)&amp;AG39,"")</f>
        <v/>
      </c>
      <c r="BK39" s="12" t="str">
        <f>_xlfn.IFNA(VLOOKUP(AH39,对应表!$Z:$AA,2,FALSE)&amp;AI39,"")</f>
        <v/>
      </c>
      <c r="BN39" t="str">
        <f t="shared" si="41"/>
        <v/>
      </c>
    </row>
    <row r="40" spans="11:66" x14ac:dyDescent="0.15">
      <c r="K40" t="str">
        <f t="shared" ref="K40:K43" si="45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">
        <v>319</v>
      </c>
      <c r="T40" s="4" t="str">
        <f>R40</f>
        <v>怪主动永久回合单体攻击50</v>
      </c>
      <c r="U40" t="s">
        <v>244</v>
      </c>
      <c r="Z40" t="s">
        <v>315</v>
      </c>
      <c r="AA40">
        <v>50</v>
      </c>
      <c r="AJ40" s="12" t="str">
        <f t="shared" ref="AJ40:AJ43" si="46">IF(BG40="","",BG40)&amp;IF(BH40="","","|"&amp;BH40)&amp;IF(BI40="","","|"&amp;BI40)&amp;IF(BJ40="","","|"&amp;BJ40)&amp;IF(BK40="","","|"&amp;BK40)</f>
        <v>ATK_P:50</v>
      </c>
      <c r="AS40">
        <v>99</v>
      </c>
      <c r="AT40">
        <v>1</v>
      </c>
      <c r="AV40" s="4"/>
      <c r="AW40" s="4"/>
      <c r="AX40" s="4"/>
      <c r="AY40" s="4"/>
      <c r="BA40" s="12" t="str">
        <f t="shared" ref="BA40:BA43" si="47">IF(BB40="","",BB40)&amp;IF(BC40="","","|"&amp;BC40)&amp;IF(BD40="","","|"&amp;BD40)&amp;IF(BE40="","","|"&amp;BE40)&amp;IF(BF40="","","|"&amp;BF40)</f>
        <v/>
      </c>
      <c r="BB40" s="12" t="str">
        <f t="shared" si="4"/>
        <v/>
      </c>
      <c r="BC40" s="12" t="str">
        <f t="shared" si="5"/>
        <v/>
      </c>
      <c r="BD40" s="12" t="str">
        <f t="shared" si="6"/>
        <v/>
      </c>
      <c r="BE40" s="12" t="str">
        <f t="shared" si="7"/>
        <v/>
      </c>
      <c r="BF40" s="12" t="str">
        <f t="shared" si="8"/>
        <v/>
      </c>
      <c r="BG40" s="12" t="str">
        <f>_xlfn.IFNA(VLOOKUP(Z40,对应表!$Z:$AA,2,FALSE)&amp;AA40,"")</f>
        <v>ATK_P:50</v>
      </c>
      <c r="BH40" s="12" t="str">
        <f>_xlfn.IFNA(VLOOKUP(AB40,对应表!$Z:$AA,2,FALSE)&amp;AC40,"")</f>
        <v/>
      </c>
      <c r="BI40" s="12" t="str">
        <f>_xlfn.IFNA(VLOOKUP(AD40,对应表!$Z:$AA,2,FALSE)&amp;AE40,"")</f>
        <v/>
      </c>
      <c r="BJ40" s="12" t="str">
        <f>_xlfn.IFNA(VLOOKUP(AF40,对应表!$Z:$AA,2,FALSE)&amp;AG40,"")</f>
        <v/>
      </c>
      <c r="BK40" s="12" t="str">
        <f>_xlfn.IFNA(VLOOKUP(AH40,对应表!$Z:$AA,2,FALSE)&amp;AI40,"")</f>
        <v/>
      </c>
      <c r="BN40" t="str">
        <f t="shared" ref="BN40:BN43" si="48">IF(AC40="","",AC40)</f>
        <v/>
      </c>
    </row>
    <row r="41" spans="11:66" x14ac:dyDescent="0.15">
      <c r="K41" t="str">
        <f t="shared" si="45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">
        <v>312</v>
      </c>
      <c r="T41" s="4" t="str">
        <f t="shared" ref="T41:T43" si="49">R41</f>
        <v>怪主动永久合单体攻击100</v>
      </c>
      <c r="U41" t="s">
        <v>244</v>
      </c>
      <c r="Z41" t="s">
        <v>315</v>
      </c>
      <c r="AA41">
        <v>100</v>
      </c>
      <c r="AJ41" s="12" t="str">
        <f t="shared" si="46"/>
        <v>ATK_P:100</v>
      </c>
      <c r="AS41">
        <v>99</v>
      </c>
      <c r="AT41">
        <v>1</v>
      </c>
      <c r="AV41" s="4"/>
      <c r="AW41" s="4"/>
      <c r="AX41" s="4"/>
      <c r="AY41" s="4"/>
      <c r="BA41" s="12" t="str">
        <f t="shared" si="47"/>
        <v/>
      </c>
      <c r="BB41" s="12" t="str">
        <f t="shared" si="4"/>
        <v/>
      </c>
      <c r="BC41" s="12" t="str">
        <f t="shared" si="5"/>
        <v/>
      </c>
      <c r="BD41" s="12" t="str">
        <f t="shared" si="6"/>
        <v/>
      </c>
      <c r="BE41" s="12" t="str">
        <f t="shared" si="7"/>
        <v/>
      </c>
      <c r="BF41" s="12" t="str">
        <f t="shared" si="8"/>
        <v/>
      </c>
      <c r="BG41" s="12" t="str">
        <f>_xlfn.IFNA(VLOOKUP(Z41,对应表!$Z:$AA,2,FALSE)&amp;AA41,"")</f>
        <v>ATK_P:100</v>
      </c>
      <c r="BH41" s="12" t="str">
        <f>_xlfn.IFNA(VLOOKUP(AB41,对应表!$Z:$AA,2,FALSE)&amp;AC41,"")</f>
        <v/>
      </c>
      <c r="BI41" s="12" t="str">
        <f>_xlfn.IFNA(VLOOKUP(AD41,对应表!$Z:$AA,2,FALSE)&amp;AE41,"")</f>
        <v/>
      </c>
      <c r="BJ41" s="12" t="str">
        <f>_xlfn.IFNA(VLOOKUP(AF41,对应表!$Z:$AA,2,FALSE)&amp;AG41,"")</f>
        <v/>
      </c>
      <c r="BK41" s="12" t="str">
        <f>_xlfn.IFNA(VLOOKUP(AH41,对应表!$Z:$AA,2,FALSE)&amp;AI41,"")</f>
        <v/>
      </c>
      <c r="BN41" t="str">
        <f t="shared" si="48"/>
        <v/>
      </c>
    </row>
    <row r="42" spans="11:66" x14ac:dyDescent="0.15">
      <c r="K42" t="str">
        <f t="shared" si="45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">
        <v>313</v>
      </c>
      <c r="T42" s="4" t="str">
        <f t="shared" si="49"/>
        <v>怪主动永久合单体攻击150</v>
      </c>
      <c r="U42" t="s">
        <v>244</v>
      </c>
      <c r="Z42" t="s">
        <v>315</v>
      </c>
      <c r="AA42">
        <v>150</v>
      </c>
      <c r="AJ42" s="12" t="str">
        <f t="shared" si="46"/>
        <v>ATK_P:150</v>
      </c>
      <c r="AS42">
        <v>99</v>
      </c>
      <c r="AT42">
        <v>1</v>
      </c>
      <c r="AV42" s="4"/>
      <c r="AW42" s="4"/>
      <c r="AX42" s="4"/>
      <c r="AY42" s="4"/>
      <c r="BA42" s="12" t="str">
        <f t="shared" si="47"/>
        <v/>
      </c>
      <c r="BB42" s="12" t="str">
        <f t="shared" si="4"/>
        <v/>
      </c>
      <c r="BC42" s="12" t="str">
        <f t="shared" si="5"/>
        <v/>
      </c>
      <c r="BD42" s="12" t="str">
        <f t="shared" si="6"/>
        <v/>
      </c>
      <c r="BE42" s="12" t="str">
        <f t="shared" si="7"/>
        <v/>
      </c>
      <c r="BF42" s="12" t="str">
        <f t="shared" si="8"/>
        <v/>
      </c>
      <c r="BG42" s="12" t="str">
        <f>_xlfn.IFNA(VLOOKUP(Z42,对应表!$Z:$AA,2,FALSE)&amp;AA42,"")</f>
        <v>ATK_P:150</v>
      </c>
      <c r="BH42" s="12" t="str">
        <f>_xlfn.IFNA(VLOOKUP(AB42,对应表!$Z:$AA,2,FALSE)&amp;AC42,"")</f>
        <v/>
      </c>
      <c r="BI42" s="12" t="str">
        <f>_xlfn.IFNA(VLOOKUP(AD42,对应表!$Z:$AA,2,FALSE)&amp;AE42,"")</f>
        <v/>
      </c>
      <c r="BJ42" s="12" t="str">
        <f>_xlfn.IFNA(VLOOKUP(AF42,对应表!$Z:$AA,2,FALSE)&amp;AG42,"")</f>
        <v/>
      </c>
      <c r="BK42" s="12" t="str">
        <f>_xlfn.IFNA(VLOOKUP(AH42,对应表!$Z:$AA,2,FALSE)&amp;AI42,"")</f>
        <v/>
      </c>
      <c r="BN42" t="str">
        <f t="shared" si="48"/>
        <v/>
      </c>
    </row>
    <row r="43" spans="11:66" x14ac:dyDescent="0.15">
      <c r="K43" t="str">
        <f t="shared" si="45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">
        <v>314</v>
      </c>
      <c r="T43" s="4" t="str">
        <f t="shared" si="49"/>
        <v>怪主动永久合单体攻击200</v>
      </c>
      <c r="U43" t="s">
        <v>244</v>
      </c>
      <c r="Z43" t="s">
        <v>315</v>
      </c>
      <c r="AA43">
        <v>200</v>
      </c>
      <c r="AJ43" s="12" t="str">
        <f t="shared" si="46"/>
        <v>ATK_P:200</v>
      </c>
      <c r="AS43">
        <v>99</v>
      </c>
      <c r="AT43">
        <v>1</v>
      </c>
      <c r="AV43" s="4"/>
      <c r="AW43" s="4"/>
      <c r="AX43" s="4"/>
      <c r="AY43" s="4"/>
      <c r="BA43" s="12" t="str">
        <f t="shared" si="47"/>
        <v/>
      </c>
      <c r="BB43" s="12" t="str">
        <f t="shared" si="4"/>
        <v/>
      </c>
      <c r="BC43" s="12" t="str">
        <f t="shared" si="5"/>
        <v/>
      </c>
      <c r="BD43" s="12" t="str">
        <f t="shared" si="6"/>
        <v/>
      </c>
      <c r="BE43" s="12" t="str">
        <f t="shared" si="7"/>
        <v/>
      </c>
      <c r="BF43" s="12" t="str">
        <f t="shared" si="8"/>
        <v/>
      </c>
      <c r="BG43" s="12" t="str">
        <f>_xlfn.IFNA(VLOOKUP(Z43,对应表!$Z:$AA,2,FALSE)&amp;AA43,"")</f>
        <v>ATK_P:200</v>
      </c>
      <c r="BH43" s="12" t="str">
        <f>_xlfn.IFNA(VLOOKUP(AB43,对应表!$Z:$AA,2,FALSE)&amp;AC43,"")</f>
        <v/>
      </c>
      <c r="BI43" s="12" t="str">
        <f>_xlfn.IFNA(VLOOKUP(AD43,对应表!$Z:$AA,2,FALSE)&amp;AE43,"")</f>
        <v/>
      </c>
      <c r="BJ43" s="12" t="str">
        <f>_xlfn.IFNA(VLOOKUP(AF43,对应表!$Z:$AA,2,FALSE)&amp;AG43,"")</f>
        <v/>
      </c>
      <c r="BK43" s="12" t="str">
        <f>_xlfn.IFNA(VLOOKUP(AH43,对应表!$Z:$AA,2,FALSE)&amp;AI43,"")</f>
        <v/>
      </c>
      <c r="BN43" t="str">
        <f t="shared" si="48"/>
        <v/>
      </c>
    </row>
    <row r="44" spans="11:66" x14ac:dyDescent="0.15">
      <c r="K44" t="str">
        <f t="shared" ref="K44:K46" si="50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325</v>
      </c>
      <c r="S44" s="4" t="s">
        <v>325</v>
      </c>
      <c r="T44" s="4" t="str">
        <f t="shared" ref="T44:T46" si="51">R44</f>
        <v>自身0.5反击</v>
      </c>
      <c r="U44" t="s">
        <v>244</v>
      </c>
      <c r="Z44" t="s">
        <v>327</v>
      </c>
      <c r="AA44">
        <v>50</v>
      </c>
      <c r="AJ44" s="12" t="str">
        <f t="shared" ref="AJ44:AJ46" si="52">IF(BG44="","",BG44)&amp;IF(BH44="","","|"&amp;BH44)&amp;IF(BI44="","","|"&amp;BI44)&amp;IF(BJ44="","","|"&amp;BJ44)&amp;IF(BK44="","","|"&amp;BK44)</f>
        <v>COT:50</v>
      </c>
      <c r="AS44">
        <v>99</v>
      </c>
      <c r="AT44">
        <v>1</v>
      </c>
      <c r="AV44" s="4"/>
      <c r="AW44" s="4"/>
      <c r="AX44" s="4"/>
      <c r="AY44" s="4"/>
      <c r="BA44" s="12" t="str">
        <f t="shared" ref="BA44:BA46" si="53">IF(BB44="","",BB44)&amp;IF(BC44="","","|"&amp;BC44)&amp;IF(BD44="","","|"&amp;BD44)&amp;IF(BE44="","","|"&amp;BE44)&amp;IF(BF44="","","|"&amp;BF44)</f>
        <v/>
      </c>
      <c r="BB44" s="12" t="str">
        <f t="shared" si="4"/>
        <v/>
      </c>
      <c r="BC44" s="12" t="str">
        <f t="shared" si="5"/>
        <v/>
      </c>
      <c r="BD44" s="12" t="str">
        <f t="shared" si="6"/>
        <v/>
      </c>
      <c r="BE44" s="12" t="str">
        <f t="shared" si="7"/>
        <v/>
      </c>
      <c r="BF44" s="12" t="str">
        <f t="shared" si="8"/>
        <v/>
      </c>
      <c r="BG44" s="12" t="str">
        <f>_xlfn.IFNA(VLOOKUP(Z44,对应表!$Z:$AA,2,FALSE)&amp;AA44,"")</f>
        <v>COT:50</v>
      </c>
      <c r="BH44" s="12" t="str">
        <f>_xlfn.IFNA(VLOOKUP(AB44,对应表!$Z:$AA,2,FALSE)&amp;AC44,"")</f>
        <v/>
      </c>
      <c r="BI44" s="12" t="str">
        <f>_xlfn.IFNA(VLOOKUP(AD44,对应表!$Z:$AA,2,FALSE)&amp;AE44,"")</f>
        <v/>
      </c>
      <c r="BJ44" s="12" t="str">
        <f>_xlfn.IFNA(VLOOKUP(AF44,对应表!$Z:$AA,2,FALSE)&amp;AG44,"")</f>
        <v/>
      </c>
      <c r="BK44" s="12" t="str">
        <f>_xlfn.IFNA(VLOOKUP(AH44,对应表!$Z:$AA,2,FALSE)&amp;AI44,"")</f>
        <v/>
      </c>
      <c r="BN44" t="str">
        <f t="shared" ref="BN44:BN46" si="54">IF(AC44="","",AC44)</f>
        <v/>
      </c>
    </row>
    <row r="45" spans="11:66" x14ac:dyDescent="0.15">
      <c r="K45" t="str">
        <f t="shared" si="50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326</v>
      </c>
      <c r="S45" s="4" t="s">
        <v>326</v>
      </c>
      <c r="T45" s="4" t="str">
        <f t="shared" si="51"/>
        <v>自身必定反击</v>
      </c>
      <c r="U45" t="s">
        <v>244</v>
      </c>
      <c r="Z45" t="s">
        <v>327</v>
      </c>
      <c r="AA45">
        <v>100</v>
      </c>
      <c r="AJ45" s="12" t="str">
        <f t="shared" si="52"/>
        <v>COT:100</v>
      </c>
      <c r="AS45">
        <v>99</v>
      </c>
      <c r="AT45">
        <v>1</v>
      </c>
      <c r="AV45" s="4"/>
      <c r="AW45" s="4"/>
      <c r="AX45" s="4"/>
      <c r="AY45" s="4"/>
      <c r="BA45" s="12" t="str">
        <f t="shared" si="53"/>
        <v/>
      </c>
      <c r="BB45" s="12" t="str">
        <f t="shared" si="4"/>
        <v/>
      </c>
      <c r="BC45" s="12" t="str">
        <f t="shared" si="5"/>
        <v/>
      </c>
      <c r="BD45" s="12" t="str">
        <f t="shared" si="6"/>
        <v/>
      </c>
      <c r="BE45" s="12" t="str">
        <f t="shared" si="7"/>
        <v/>
      </c>
      <c r="BF45" s="12" t="str">
        <f t="shared" si="8"/>
        <v/>
      </c>
      <c r="BG45" s="12" t="str">
        <f>_xlfn.IFNA(VLOOKUP(Z45,对应表!$Z:$AA,2,FALSE)&amp;AA45,"")</f>
        <v>COT:100</v>
      </c>
      <c r="BH45" s="12" t="str">
        <f>_xlfn.IFNA(VLOOKUP(AB45,对应表!$Z:$AA,2,FALSE)&amp;AC45,"")</f>
        <v/>
      </c>
      <c r="BI45" s="12" t="str">
        <f>_xlfn.IFNA(VLOOKUP(AD45,对应表!$Z:$AA,2,FALSE)&amp;AE45,"")</f>
        <v/>
      </c>
      <c r="BJ45" s="12" t="str">
        <f>_xlfn.IFNA(VLOOKUP(AF45,对应表!$Z:$AA,2,FALSE)&amp;AG45,"")</f>
        <v/>
      </c>
      <c r="BK45" s="12" t="str">
        <f>_xlfn.IFNA(VLOOKUP(AH45,对应表!$Z:$AA,2,FALSE)&amp;AI45,"")</f>
        <v/>
      </c>
      <c r="BN45" t="str">
        <f t="shared" si="54"/>
        <v/>
      </c>
    </row>
    <row r="46" spans="11:66" x14ac:dyDescent="0.15">
      <c r="K46" t="str">
        <f t="shared" si="50"/>
        <v>怪主动中毒</v>
      </c>
      <c r="L46" s="6" t="str">
        <f>Q46&amp;":"&amp;M46&amp;":"&amp;VLOOKUP(N46,对应表!B:C,2,FALSE)&amp;":"&amp;IF(buff!O46="",0,O46)</f>
        <v>300042:100:2:0</v>
      </c>
      <c r="M46">
        <v>100</v>
      </c>
      <c r="N46" s="1" t="s">
        <v>266</v>
      </c>
      <c r="O46">
        <v>0</v>
      </c>
      <c r="Q46">
        <v>300042</v>
      </c>
      <c r="R46" s="4" t="s">
        <v>441</v>
      </c>
      <c r="S46" s="4" t="s">
        <v>441</v>
      </c>
      <c r="T46" s="4" t="str">
        <f t="shared" si="51"/>
        <v>怪主动中毒</v>
      </c>
      <c r="U46" t="s">
        <v>279</v>
      </c>
      <c r="W46">
        <v>-5</v>
      </c>
      <c r="AJ46" s="12" t="str">
        <f t="shared" si="52"/>
        <v/>
      </c>
      <c r="AS46">
        <v>2</v>
      </c>
      <c r="AT46">
        <v>1</v>
      </c>
      <c r="AV46" s="4"/>
      <c r="AW46" s="4"/>
      <c r="AX46" s="4"/>
      <c r="AY46" s="4"/>
      <c r="BA46" s="12" t="str">
        <f t="shared" si="53"/>
        <v/>
      </c>
      <c r="BB46" s="12" t="str">
        <f t="shared" ref="BB46" si="55">IF(_xlfn.IFNA(VLOOKUP(AV46,$K:$L,2,FALSE),"")=0,"",_xlfn.IFNA(VLOOKUP(AV46,$K:$L,2,FALSE),""))</f>
        <v/>
      </c>
      <c r="BC46" s="12" t="str">
        <f t="shared" ref="BC46" si="56">IF(_xlfn.IFNA(VLOOKUP(AW46,$K:$L,2,FALSE),"")=0,"",_xlfn.IFNA(VLOOKUP(AW46,$K:$L,2,FALSE),""))</f>
        <v/>
      </c>
      <c r="BD46" s="12" t="str">
        <f t="shared" ref="BD46" si="57">IF(_xlfn.IFNA(VLOOKUP(AX46,$K:$L,2,FALSE),"")=0,"",_xlfn.IFNA(VLOOKUP(AX46,$K:$L,2,FALSE),""))</f>
        <v/>
      </c>
      <c r="BE46" s="12" t="str">
        <f t="shared" ref="BE46" si="58">IF(_xlfn.IFNA(VLOOKUP(AY46,$K:$L,2,FALSE),"")=0,"",_xlfn.IFNA(VLOOKUP(AY46,$K:$L,2,FALSE),""))</f>
        <v/>
      </c>
      <c r="BF46" s="12" t="str">
        <f t="shared" ref="BF46" si="59">IF(_xlfn.IFNA(VLOOKUP(AZ46,$K:$L,2,FALSE),"")=0,"",_xlfn.IFNA(VLOOKUP(AZ46,$K:$L,2,FALSE),""))</f>
        <v/>
      </c>
      <c r="BG46" s="12" t="str">
        <f>_xlfn.IFNA(VLOOKUP(Z46,对应表!$Z:$AA,2,FALSE)&amp;AA46,"")</f>
        <v/>
      </c>
      <c r="BH46" s="12" t="str">
        <f>_xlfn.IFNA(VLOOKUP(AB46,对应表!$Z:$AA,2,FALSE)&amp;AC46,"")</f>
        <v/>
      </c>
      <c r="BI46" s="12" t="str">
        <f>_xlfn.IFNA(VLOOKUP(AD46,对应表!$Z:$AA,2,FALSE)&amp;AE46,"")</f>
        <v/>
      </c>
      <c r="BJ46" s="12" t="str">
        <f>_xlfn.IFNA(VLOOKUP(AF46,对应表!$Z:$AA,2,FALSE)&amp;AG46,"")</f>
        <v/>
      </c>
      <c r="BK46" s="12" t="str">
        <f>_xlfn.IFNA(VLOOKUP(AH46,对应表!$Z:$AA,2,FALSE)&amp;AI46,"")</f>
        <v/>
      </c>
      <c r="BN46" t="str">
        <f t="shared" si="54"/>
        <v/>
      </c>
    </row>
    <row r="47" spans="11:66" x14ac:dyDescent="0.15">
      <c r="K47" t="str">
        <f t="shared" ref="K47" si="60">R47</f>
        <v>毒躯</v>
      </c>
      <c r="L47" s="6" t="str">
        <f>Q47&amp;":"&amp;M47&amp;":"&amp;VLOOKUP(N47,对应表!B:C,2,FALSE)&amp;":"&amp;IF(buff!O47="",0,O47)</f>
        <v>300043:100:2:0</v>
      </c>
      <c r="M47">
        <v>100</v>
      </c>
      <c r="N47" s="1" t="s">
        <v>266</v>
      </c>
      <c r="O47">
        <v>0</v>
      </c>
      <c r="Q47">
        <v>300043</v>
      </c>
      <c r="R47" s="4" t="s">
        <v>464</v>
      </c>
      <c r="S47" s="4" t="s">
        <v>464</v>
      </c>
      <c r="T47" s="4" t="str">
        <f t="shared" ref="T47" si="61">R47</f>
        <v>毒躯</v>
      </c>
      <c r="U47" t="s">
        <v>279</v>
      </c>
      <c r="W47">
        <v>-10</v>
      </c>
      <c r="AJ47" s="12" t="str">
        <f t="shared" ref="AJ47" si="62">IF(BG47="","",BG47)&amp;IF(BH47="","","|"&amp;BH47)&amp;IF(BI47="","","|"&amp;BI47)&amp;IF(BJ47="","","|"&amp;BJ47)&amp;IF(BK47="","","|"&amp;BK47)</f>
        <v/>
      </c>
      <c r="AS47">
        <v>2</v>
      </c>
      <c r="AT47">
        <v>1</v>
      </c>
      <c r="AV47" s="4"/>
      <c r="AW47" s="4"/>
      <c r="AX47" s="4"/>
      <c r="AY47" s="4"/>
      <c r="BA47" s="12" t="str">
        <f t="shared" ref="BA47" si="63">IF(BB47="","",BB47)&amp;IF(BC47="","","|"&amp;BC47)&amp;IF(BD47="","","|"&amp;BD47)&amp;IF(BE47="","","|"&amp;BE47)&amp;IF(BF47="","","|"&amp;BF47)</f>
        <v/>
      </c>
      <c r="BB47" s="12" t="str">
        <f t="shared" ref="BB47" si="64">IF(_xlfn.IFNA(VLOOKUP(AV47,$K:$L,2,FALSE),"")=0,"",_xlfn.IFNA(VLOOKUP(AV47,$K:$L,2,FALSE),""))</f>
        <v/>
      </c>
      <c r="BC47" s="12" t="str">
        <f t="shared" ref="BC47" si="65">IF(_xlfn.IFNA(VLOOKUP(AW47,$K:$L,2,FALSE),"")=0,"",_xlfn.IFNA(VLOOKUP(AW47,$K:$L,2,FALSE),""))</f>
        <v/>
      </c>
      <c r="BD47" s="12" t="str">
        <f t="shared" ref="BD47" si="66">IF(_xlfn.IFNA(VLOOKUP(AX47,$K:$L,2,FALSE),"")=0,"",_xlfn.IFNA(VLOOKUP(AX47,$K:$L,2,FALSE),""))</f>
        <v/>
      </c>
      <c r="BE47" s="12" t="str">
        <f t="shared" ref="BE47" si="67">IF(_xlfn.IFNA(VLOOKUP(AY47,$K:$L,2,FALSE),"")=0,"",_xlfn.IFNA(VLOOKUP(AY47,$K:$L,2,FALSE),""))</f>
        <v/>
      </c>
      <c r="BF47" s="12" t="str">
        <f t="shared" ref="BF47" si="68">IF(_xlfn.IFNA(VLOOKUP(AZ47,$K:$L,2,FALSE),"")=0,"",_xlfn.IFNA(VLOOKUP(AZ47,$K:$L,2,FALSE),""))</f>
        <v/>
      </c>
      <c r="BG47" s="12" t="str">
        <f>_xlfn.IFNA(VLOOKUP(Z47,对应表!$Z:$AA,2,FALSE)&amp;AA47,"")</f>
        <v/>
      </c>
      <c r="BH47" s="12" t="str">
        <f>_xlfn.IFNA(VLOOKUP(AB47,对应表!$Z:$AA,2,FALSE)&amp;AC47,"")</f>
        <v/>
      </c>
      <c r="BI47" s="12" t="str">
        <f>_xlfn.IFNA(VLOOKUP(AD47,对应表!$Z:$AA,2,FALSE)&amp;AE47,"")</f>
        <v/>
      </c>
      <c r="BJ47" s="12" t="str">
        <f>_xlfn.IFNA(VLOOKUP(AF47,对应表!$Z:$AA,2,FALSE)&amp;AG47,"")</f>
        <v/>
      </c>
      <c r="BK47" s="12" t="str">
        <f>_xlfn.IFNA(VLOOKUP(AH47,对应表!$Z:$AA,2,FALSE)&amp;AI47,"")</f>
        <v/>
      </c>
      <c r="BN47" t="str">
        <f t="shared" ref="BN47" si="69">IF(AC47="","",AC47)</f>
        <v/>
      </c>
    </row>
    <row r="48" spans="11:66" x14ac:dyDescent="0.15">
      <c r="K48" t="str">
        <f t="shared" ref="K48" si="70">R48</f>
        <v>回合结束加攻10</v>
      </c>
      <c r="L48" s="6" t="str">
        <f>Q48&amp;":"&amp;M48&amp;":"&amp;VLOOKUP(N48,对应表!B:C,2,FALSE)&amp;":"&amp;IF(buff!O48="",0,O48)</f>
        <v>300044:100:1:0</v>
      </c>
      <c r="M48">
        <v>100</v>
      </c>
      <c r="N48" s="1" t="s">
        <v>87</v>
      </c>
      <c r="O48">
        <v>0</v>
      </c>
      <c r="Q48">
        <v>300044</v>
      </c>
      <c r="R48" s="4" t="s">
        <v>472</v>
      </c>
      <c r="S48" s="4" t="s">
        <v>472</v>
      </c>
      <c r="T48" s="4" t="str">
        <f t="shared" ref="T48" si="71">R48</f>
        <v>回合结束加攻10</v>
      </c>
      <c r="U48" t="s">
        <v>279</v>
      </c>
      <c r="Z48" t="s">
        <v>471</v>
      </c>
      <c r="AA48">
        <v>10</v>
      </c>
      <c r="AJ48" s="12" t="str">
        <f t="shared" ref="AJ48" si="72">IF(BG48="","",BG48)&amp;IF(BH48="","","|"&amp;BH48)&amp;IF(BI48="","","|"&amp;BI48)&amp;IF(BJ48="","","|"&amp;BJ48)&amp;IF(BK48="","","|"&amp;BK48)</f>
        <v>ATK_P:10</v>
      </c>
      <c r="AS48">
        <v>9999</v>
      </c>
      <c r="AT48">
        <v>1</v>
      </c>
      <c r="AV48" s="4"/>
      <c r="AW48" s="4"/>
      <c r="AX48" s="4"/>
      <c r="AY48" s="4"/>
      <c r="BA48" s="12" t="str">
        <f t="shared" ref="BA48" si="73">IF(BB48="","",BB48)&amp;IF(BC48="","","|"&amp;BC48)&amp;IF(BD48="","","|"&amp;BD48)&amp;IF(BE48="","","|"&amp;BE48)&amp;IF(BF48="","","|"&amp;BF48)</f>
        <v/>
      </c>
      <c r="BB48" s="12" t="str">
        <f t="shared" ref="BB48" si="74">IF(_xlfn.IFNA(VLOOKUP(AV48,$K:$L,2,FALSE),"")=0,"",_xlfn.IFNA(VLOOKUP(AV48,$K:$L,2,FALSE),""))</f>
        <v/>
      </c>
      <c r="BC48" s="12" t="str">
        <f t="shared" ref="BC48" si="75">IF(_xlfn.IFNA(VLOOKUP(AW48,$K:$L,2,FALSE),"")=0,"",_xlfn.IFNA(VLOOKUP(AW48,$K:$L,2,FALSE),""))</f>
        <v/>
      </c>
      <c r="BD48" s="12" t="str">
        <f t="shared" ref="BD48" si="76">IF(_xlfn.IFNA(VLOOKUP(AX48,$K:$L,2,FALSE),"")=0,"",_xlfn.IFNA(VLOOKUP(AX48,$K:$L,2,FALSE),""))</f>
        <v/>
      </c>
      <c r="BE48" s="12" t="str">
        <f t="shared" ref="BE48" si="77">IF(_xlfn.IFNA(VLOOKUP(AY48,$K:$L,2,FALSE),"")=0,"",_xlfn.IFNA(VLOOKUP(AY48,$K:$L,2,FALSE),""))</f>
        <v/>
      </c>
      <c r="BF48" s="12" t="str">
        <f t="shared" ref="BF48" si="78">IF(_xlfn.IFNA(VLOOKUP(AZ48,$K:$L,2,FALSE),"")=0,"",_xlfn.IFNA(VLOOKUP(AZ48,$K:$L,2,FALSE),""))</f>
        <v/>
      </c>
      <c r="BG48" s="12" t="str">
        <f>_xlfn.IFNA(VLOOKUP(Z48,对应表!$Z:$AA,2,FALSE)&amp;AA48,"")</f>
        <v>ATK_P:10</v>
      </c>
      <c r="BH48" s="12" t="str">
        <f>_xlfn.IFNA(VLOOKUP(AB48,对应表!$Z:$AA,2,FALSE)&amp;AC48,"")</f>
        <v/>
      </c>
      <c r="BI48" s="12" t="str">
        <f>_xlfn.IFNA(VLOOKUP(AD48,对应表!$Z:$AA,2,FALSE)&amp;AE48,"")</f>
        <v/>
      </c>
      <c r="BJ48" s="12" t="str">
        <f>_xlfn.IFNA(VLOOKUP(AF48,对应表!$Z:$AA,2,FALSE)&amp;AG48,"")</f>
        <v/>
      </c>
      <c r="BK48" s="12" t="str">
        <f>_xlfn.IFNA(VLOOKUP(AH48,对应表!$Z:$AA,2,FALSE)&amp;AI48,"")</f>
        <v/>
      </c>
      <c r="BN48" t="str">
        <f t="shared" ref="BN48" si="79">IF(AC48="","",AC48)</f>
        <v/>
      </c>
    </row>
    <row r="49" spans="11:66" x14ac:dyDescent="0.15">
      <c r="K49" t="str">
        <f t="shared" ref="K49:K50" si="80">R49</f>
        <v>回合结束加攻20</v>
      </c>
      <c r="L49" s="6" t="str">
        <f>Q49&amp;":"&amp;M49&amp;":"&amp;VLOOKUP(N49,对应表!B:C,2,FALSE)&amp;":"&amp;IF(buff!O49="",0,O49)</f>
        <v>300045:100:1:0</v>
      </c>
      <c r="M49">
        <v>100</v>
      </c>
      <c r="N49" s="1" t="s">
        <v>87</v>
      </c>
      <c r="O49">
        <v>0</v>
      </c>
      <c r="Q49">
        <v>300045</v>
      </c>
      <c r="R49" s="4" t="s">
        <v>473</v>
      </c>
      <c r="S49" s="4" t="s">
        <v>473</v>
      </c>
      <c r="T49" s="4" t="str">
        <f t="shared" ref="T49:T50" si="81">R49</f>
        <v>回合结束加攻20</v>
      </c>
      <c r="U49" t="s">
        <v>279</v>
      </c>
      <c r="Z49" t="s">
        <v>471</v>
      </c>
      <c r="AA49">
        <v>20</v>
      </c>
      <c r="AJ49" s="12" t="str">
        <f t="shared" ref="AJ49:AJ50" si="82">IF(BG49="","",BG49)&amp;IF(BH49="","","|"&amp;BH49)&amp;IF(BI49="","","|"&amp;BI49)&amp;IF(BJ49="","","|"&amp;BJ49)&amp;IF(BK49="","","|"&amp;BK49)</f>
        <v>ATK_P:20</v>
      </c>
      <c r="AS49">
        <v>9999</v>
      </c>
      <c r="AT49">
        <v>1</v>
      </c>
      <c r="AV49" s="4"/>
      <c r="AW49" s="4"/>
      <c r="AX49" s="4"/>
      <c r="AY49" s="4"/>
      <c r="BA49" s="12" t="str">
        <f t="shared" ref="BA49:BA50" si="83">IF(BB49="","",BB49)&amp;IF(BC49="","","|"&amp;BC49)&amp;IF(BD49="","","|"&amp;BD49)&amp;IF(BE49="","","|"&amp;BE49)&amp;IF(BF49="","","|"&amp;BF49)</f>
        <v/>
      </c>
      <c r="BB49" s="12" t="str">
        <f t="shared" ref="BB49:BB50" si="84">IF(_xlfn.IFNA(VLOOKUP(AV49,$K:$L,2,FALSE),"")=0,"",_xlfn.IFNA(VLOOKUP(AV49,$K:$L,2,FALSE),""))</f>
        <v/>
      </c>
      <c r="BC49" s="12" t="str">
        <f t="shared" ref="BC49:BC50" si="85">IF(_xlfn.IFNA(VLOOKUP(AW49,$K:$L,2,FALSE),"")=0,"",_xlfn.IFNA(VLOOKUP(AW49,$K:$L,2,FALSE),""))</f>
        <v/>
      </c>
      <c r="BD49" s="12" t="str">
        <f t="shared" ref="BD49:BD50" si="86">IF(_xlfn.IFNA(VLOOKUP(AX49,$K:$L,2,FALSE),"")=0,"",_xlfn.IFNA(VLOOKUP(AX49,$K:$L,2,FALSE),""))</f>
        <v/>
      </c>
      <c r="BE49" s="12" t="str">
        <f t="shared" ref="BE49:BE50" si="87">IF(_xlfn.IFNA(VLOOKUP(AY49,$K:$L,2,FALSE),"")=0,"",_xlfn.IFNA(VLOOKUP(AY49,$K:$L,2,FALSE),""))</f>
        <v/>
      </c>
      <c r="BF49" s="12" t="str">
        <f t="shared" ref="BF49:BF50" si="88">IF(_xlfn.IFNA(VLOOKUP(AZ49,$K:$L,2,FALSE),"")=0,"",_xlfn.IFNA(VLOOKUP(AZ49,$K:$L,2,FALSE),""))</f>
        <v/>
      </c>
      <c r="BG49" s="12" t="str">
        <f>_xlfn.IFNA(VLOOKUP(Z49,对应表!$Z:$AA,2,FALSE)&amp;AA49,"")</f>
        <v>ATK_P:20</v>
      </c>
      <c r="BH49" s="12" t="str">
        <f>_xlfn.IFNA(VLOOKUP(AB49,对应表!$Z:$AA,2,FALSE)&amp;AC49,"")</f>
        <v/>
      </c>
      <c r="BI49" s="12" t="str">
        <f>_xlfn.IFNA(VLOOKUP(AD49,对应表!$Z:$AA,2,FALSE)&amp;AE49,"")</f>
        <v/>
      </c>
      <c r="BJ49" s="12" t="str">
        <f>_xlfn.IFNA(VLOOKUP(AF49,对应表!$Z:$AA,2,FALSE)&amp;AG49,"")</f>
        <v/>
      </c>
      <c r="BK49" s="12" t="str">
        <f>_xlfn.IFNA(VLOOKUP(AH49,对应表!$Z:$AA,2,FALSE)&amp;AI49,"")</f>
        <v/>
      </c>
      <c r="BN49" t="str">
        <f t="shared" ref="BN49:BN50" si="89">IF(AC49="","",AC49)</f>
        <v/>
      </c>
    </row>
    <row r="50" spans="11:66" x14ac:dyDescent="0.15">
      <c r="K50" t="str">
        <f t="shared" si="80"/>
        <v>回合结束加攻30</v>
      </c>
      <c r="L50" s="6" t="str">
        <f>Q50&amp;":"&amp;M50&amp;":"&amp;VLOOKUP(N50,对应表!B:C,2,FALSE)&amp;":"&amp;IF(buff!O50="",0,O50)</f>
        <v>300046:100:1:0</v>
      </c>
      <c r="M50">
        <v>100</v>
      </c>
      <c r="N50" s="1" t="s">
        <v>87</v>
      </c>
      <c r="O50">
        <v>0</v>
      </c>
      <c r="Q50">
        <v>300046</v>
      </c>
      <c r="R50" s="4" t="s">
        <v>474</v>
      </c>
      <c r="S50" s="4" t="s">
        <v>474</v>
      </c>
      <c r="T50" s="4" t="str">
        <f t="shared" si="81"/>
        <v>回合结束加攻30</v>
      </c>
      <c r="U50" t="s">
        <v>279</v>
      </c>
      <c r="Z50" t="s">
        <v>471</v>
      </c>
      <c r="AA50">
        <v>30</v>
      </c>
      <c r="AJ50" s="12" t="str">
        <f t="shared" si="82"/>
        <v>ATK_P:30</v>
      </c>
      <c r="AS50">
        <v>9999</v>
      </c>
      <c r="AT50">
        <v>1</v>
      </c>
      <c r="AV50" s="4"/>
      <c r="AW50" s="4"/>
      <c r="AX50" s="4"/>
      <c r="AY50" s="4"/>
      <c r="BA50" s="12" t="str">
        <f t="shared" si="83"/>
        <v/>
      </c>
      <c r="BB50" s="12" t="str">
        <f t="shared" si="84"/>
        <v/>
      </c>
      <c r="BC50" s="12" t="str">
        <f t="shared" si="85"/>
        <v/>
      </c>
      <c r="BD50" s="12" t="str">
        <f t="shared" si="86"/>
        <v/>
      </c>
      <c r="BE50" s="12" t="str">
        <f t="shared" si="87"/>
        <v/>
      </c>
      <c r="BF50" s="12" t="str">
        <f t="shared" si="88"/>
        <v/>
      </c>
      <c r="BG50" s="12" t="str">
        <f>_xlfn.IFNA(VLOOKUP(Z50,对应表!$Z:$AA,2,FALSE)&amp;AA50,"")</f>
        <v>ATK_P:30</v>
      </c>
      <c r="BH50" s="12" t="str">
        <f>_xlfn.IFNA(VLOOKUP(AB50,对应表!$Z:$AA,2,FALSE)&amp;AC50,"")</f>
        <v/>
      </c>
      <c r="BI50" s="12" t="str">
        <f>_xlfn.IFNA(VLOOKUP(AD50,对应表!$Z:$AA,2,FALSE)&amp;AE50,"")</f>
        <v/>
      </c>
      <c r="BJ50" s="12" t="str">
        <f>_xlfn.IFNA(VLOOKUP(AF50,对应表!$Z:$AA,2,FALSE)&amp;AG50,"")</f>
        <v/>
      </c>
      <c r="BK50" s="12" t="str">
        <f>_xlfn.IFNA(VLOOKUP(AH50,对应表!$Z:$AA,2,FALSE)&amp;AI50,"")</f>
        <v/>
      </c>
      <c r="BN50" t="str">
        <f t="shared" si="89"/>
        <v/>
      </c>
    </row>
    <row r="51" spans="11:66" x14ac:dyDescent="0.15">
      <c r="K51" t="str">
        <f t="shared" ref="K51:K56" si="90">R51</f>
        <v>回合结束加攻40</v>
      </c>
      <c r="L51" s="6" t="str">
        <f>Q51&amp;":"&amp;M51&amp;":"&amp;VLOOKUP(N51,对应表!B:C,2,FALSE)&amp;":"&amp;IF(buff!O51="",0,O51)</f>
        <v>300047:100:1:0</v>
      </c>
      <c r="M51">
        <v>100</v>
      </c>
      <c r="N51" s="1" t="s">
        <v>87</v>
      </c>
      <c r="O51">
        <v>0</v>
      </c>
      <c r="Q51">
        <v>300047</v>
      </c>
      <c r="R51" s="4" t="s">
        <v>475</v>
      </c>
      <c r="S51" s="4" t="s">
        <v>475</v>
      </c>
      <c r="T51" s="4" t="str">
        <f t="shared" ref="T51:T56" si="91">R51</f>
        <v>回合结束加攻40</v>
      </c>
      <c r="U51" t="s">
        <v>279</v>
      </c>
      <c r="Z51" t="s">
        <v>471</v>
      </c>
      <c r="AA51">
        <v>40</v>
      </c>
      <c r="AJ51" s="12" t="str">
        <f t="shared" ref="AJ51:AJ56" si="92">IF(BG51="","",BG51)&amp;IF(BH51="","","|"&amp;BH51)&amp;IF(BI51="","","|"&amp;BI51)&amp;IF(BJ51="","","|"&amp;BJ51)&amp;IF(BK51="","","|"&amp;BK51)</f>
        <v>ATK_P:40</v>
      </c>
      <c r="AS51">
        <v>9999</v>
      </c>
      <c r="AT51">
        <v>1</v>
      </c>
      <c r="AV51" s="4"/>
      <c r="AW51" s="4"/>
      <c r="AX51" s="4"/>
      <c r="AY51" s="4"/>
      <c r="BA51" s="12" t="str">
        <f t="shared" ref="BA51:BA56" si="93">IF(BB51="","",BB51)&amp;IF(BC51="","","|"&amp;BC51)&amp;IF(BD51="","","|"&amp;BD51)&amp;IF(BE51="","","|"&amp;BE51)&amp;IF(BF51="","","|"&amp;BF51)</f>
        <v/>
      </c>
      <c r="BB51" s="12" t="str">
        <f t="shared" ref="BB51:BB56" si="94">IF(_xlfn.IFNA(VLOOKUP(AV51,$K:$L,2,FALSE),"")=0,"",_xlfn.IFNA(VLOOKUP(AV51,$K:$L,2,FALSE),""))</f>
        <v/>
      </c>
      <c r="BC51" s="12" t="str">
        <f t="shared" ref="BC51:BC56" si="95">IF(_xlfn.IFNA(VLOOKUP(AW51,$K:$L,2,FALSE),"")=0,"",_xlfn.IFNA(VLOOKUP(AW51,$K:$L,2,FALSE),""))</f>
        <v/>
      </c>
      <c r="BD51" s="12" t="str">
        <f t="shared" ref="BD51:BD56" si="96">IF(_xlfn.IFNA(VLOOKUP(AX51,$K:$L,2,FALSE),"")=0,"",_xlfn.IFNA(VLOOKUP(AX51,$K:$L,2,FALSE),""))</f>
        <v/>
      </c>
      <c r="BE51" s="12" t="str">
        <f t="shared" ref="BE51:BE56" si="97">IF(_xlfn.IFNA(VLOOKUP(AY51,$K:$L,2,FALSE),"")=0,"",_xlfn.IFNA(VLOOKUP(AY51,$K:$L,2,FALSE),""))</f>
        <v/>
      </c>
      <c r="BF51" s="12" t="str">
        <f t="shared" ref="BF51:BF56" si="98">IF(_xlfn.IFNA(VLOOKUP(AZ51,$K:$L,2,FALSE),"")=0,"",_xlfn.IFNA(VLOOKUP(AZ51,$K:$L,2,FALSE),""))</f>
        <v/>
      </c>
      <c r="BG51" s="12" t="str">
        <f>_xlfn.IFNA(VLOOKUP(Z51,对应表!$Z:$AA,2,FALSE)&amp;AA51,"")</f>
        <v>ATK_P:40</v>
      </c>
      <c r="BH51" s="12" t="str">
        <f>_xlfn.IFNA(VLOOKUP(AB51,对应表!$Z:$AA,2,FALSE)&amp;AC51,"")</f>
        <v/>
      </c>
      <c r="BI51" s="12" t="str">
        <f>_xlfn.IFNA(VLOOKUP(AD51,对应表!$Z:$AA,2,FALSE)&amp;AE51,"")</f>
        <v/>
      </c>
      <c r="BJ51" s="12" t="str">
        <f>_xlfn.IFNA(VLOOKUP(AF51,对应表!$Z:$AA,2,FALSE)&amp;AG51,"")</f>
        <v/>
      </c>
      <c r="BK51" s="12" t="str">
        <f>_xlfn.IFNA(VLOOKUP(AH51,对应表!$Z:$AA,2,FALSE)&amp;AI51,"")</f>
        <v/>
      </c>
      <c r="BN51" t="str">
        <f t="shared" ref="BN51:BN56" si="99">IF(AC51="","",AC51)</f>
        <v/>
      </c>
    </row>
    <row r="52" spans="11:66" x14ac:dyDescent="0.15">
      <c r="K52" t="str">
        <f t="shared" si="90"/>
        <v>回合结束加攻50</v>
      </c>
      <c r="L52" s="6" t="str">
        <f>Q52&amp;":"&amp;M52&amp;":"&amp;VLOOKUP(N52,对应表!B:C,2,FALSE)&amp;":"&amp;IF(buff!O52="",0,O52)</f>
        <v>300048:100:1:0</v>
      </c>
      <c r="M52">
        <v>100</v>
      </c>
      <c r="N52" s="1" t="s">
        <v>87</v>
      </c>
      <c r="O52">
        <v>0</v>
      </c>
      <c r="Q52">
        <v>300048</v>
      </c>
      <c r="R52" s="4" t="s">
        <v>476</v>
      </c>
      <c r="S52" s="4" t="s">
        <v>476</v>
      </c>
      <c r="T52" s="4" t="str">
        <f t="shared" si="91"/>
        <v>回合结束加攻50</v>
      </c>
      <c r="U52" t="s">
        <v>279</v>
      </c>
      <c r="Z52" t="s">
        <v>471</v>
      </c>
      <c r="AA52">
        <v>50</v>
      </c>
      <c r="AJ52" s="12" t="str">
        <f t="shared" si="92"/>
        <v>ATK_P:50</v>
      </c>
      <c r="AS52">
        <v>9999</v>
      </c>
      <c r="AT52">
        <v>1</v>
      </c>
      <c r="AV52" s="4"/>
      <c r="AW52" s="4"/>
      <c r="AX52" s="4"/>
      <c r="AY52" s="4"/>
      <c r="BA52" s="12" t="str">
        <f t="shared" si="93"/>
        <v/>
      </c>
      <c r="BB52" s="12" t="str">
        <f t="shared" si="94"/>
        <v/>
      </c>
      <c r="BC52" s="12" t="str">
        <f t="shared" si="95"/>
        <v/>
      </c>
      <c r="BD52" s="12" t="str">
        <f t="shared" si="96"/>
        <v/>
      </c>
      <c r="BE52" s="12" t="str">
        <f t="shared" si="97"/>
        <v/>
      </c>
      <c r="BF52" s="12" t="str">
        <f t="shared" si="98"/>
        <v/>
      </c>
      <c r="BG52" s="12" t="str">
        <f>_xlfn.IFNA(VLOOKUP(Z52,对应表!$Z:$AA,2,FALSE)&amp;AA52,"")</f>
        <v>ATK_P:50</v>
      </c>
      <c r="BH52" s="12" t="str">
        <f>_xlfn.IFNA(VLOOKUP(AB52,对应表!$Z:$AA,2,FALSE)&amp;AC52,"")</f>
        <v/>
      </c>
      <c r="BI52" s="12" t="str">
        <f>_xlfn.IFNA(VLOOKUP(AD52,对应表!$Z:$AA,2,FALSE)&amp;AE52,"")</f>
        <v/>
      </c>
      <c r="BJ52" s="12" t="str">
        <f>_xlfn.IFNA(VLOOKUP(AF52,对应表!$Z:$AA,2,FALSE)&amp;AG52,"")</f>
        <v/>
      </c>
      <c r="BK52" s="12" t="str">
        <f>_xlfn.IFNA(VLOOKUP(AH52,对应表!$Z:$AA,2,FALSE)&amp;AI52,"")</f>
        <v/>
      </c>
      <c r="BN52" t="str">
        <f t="shared" si="99"/>
        <v/>
      </c>
    </row>
    <row r="53" spans="11:66" x14ac:dyDescent="0.15">
      <c r="K53" t="str">
        <f t="shared" si="90"/>
        <v>回合结束加攻60</v>
      </c>
      <c r="L53" s="6" t="str">
        <f>Q53&amp;":"&amp;M53&amp;":"&amp;VLOOKUP(N53,对应表!B:C,2,FALSE)&amp;":"&amp;IF(buff!O53="",0,O53)</f>
        <v>300049:100:1:0</v>
      </c>
      <c r="M53">
        <v>100</v>
      </c>
      <c r="N53" s="1" t="s">
        <v>87</v>
      </c>
      <c r="O53">
        <v>0</v>
      </c>
      <c r="Q53">
        <v>300049</v>
      </c>
      <c r="R53" s="4" t="s">
        <v>477</v>
      </c>
      <c r="S53" s="4" t="s">
        <v>477</v>
      </c>
      <c r="T53" s="4" t="str">
        <f t="shared" si="91"/>
        <v>回合结束加攻60</v>
      </c>
      <c r="U53" t="s">
        <v>279</v>
      </c>
      <c r="Z53" t="s">
        <v>471</v>
      </c>
      <c r="AA53">
        <v>60</v>
      </c>
      <c r="AJ53" s="12" t="str">
        <f t="shared" si="92"/>
        <v>ATK_P:60</v>
      </c>
      <c r="AS53">
        <v>9999</v>
      </c>
      <c r="AT53">
        <v>1</v>
      </c>
      <c r="AV53" s="4"/>
      <c r="AW53" s="4"/>
      <c r="AX53" s="4"/>
      <c r="AY53" s="4"/>
      <c r="BA53" s="12" t="str">
        <f t="shared" si="93"/>
        <v/>
      </c>
      <c r="BB53" s="12" t="str">
        <f t="shared" si="94"/>
        <v/>
      </c>
      <c r="BC53" s="12" t="str">
        <f t="shared" si="95"/>
        <v/>
      </c>
      <c r="BD53" s="12" t="str">
        <f t="shared" si="96"/>
        <v/>
      </c>
      <c r="BE53" s="12" t="str">
        <f t="shared" si="97"/>
        <v/>
      </c>
      <c r="BF53" s="12" t="str">
        <f t="shared" si="98"/>
        <v/>
      </c>
      <c r="BG53" s="12" t="str">
        <f>_xlfn.IFNA(VLOOKUP(Z53,对应表!$Z:$AA,2,FALSE)&amp;AA53,"")</f>
        <v>ATK_P:60</v>
      </c>
      <c r="BH53" s="12" t="str">
        <f>_xlfn.IFNA(VLOOKUP(AB53,对应表!$Z:$AA,2,FALSE)&amp;AC53,"")</f>
        <v/>
      </c>
      <c r="BI53" s="12" t="str">
        <f>_xlfn.IFNA(VLOOKUP(AD53,对应表!$Z:$AA,2,FALSE)&amp;AE53,"")</f>
        <v/>
      </c>
      <c r="BJ53" s="12" t="str">
        <f>_xlfn.IFNA(VLOOKUP(AF53,对应表!$Z:$AA,2,FALSE)&amp;AG53,"")</f>
        <v/>
      </c>
      <c r="BK53" s="12" t="str">
        <f>_xlfn.IFNA(VLOOKUP(AH53,对应表!$Z:$AA,2,FALSE)&amp;AI53,"")</f>
        <v/>
      </c>
      <c r="BN53" t="str">
        <f t="shared" si="99"/>
        <v/>
      </c>
    </row>
    <row r="54" spans="11:66" x14ac:dyDescent="0.15">
      <c r="K54" t="str">
        <f t="shared" si="90"/>
        <v>回合结束加攻70</v>
      </c>
      <c r="L54" s="6" t="str">
        <f>Q54&amp;":"&amp;M54&amp;":"&amp;VLOOKUP(N54,对应表!B:C,2,FALSE)&amp;":"&amp;IF(buff!O54="",0,O54)</f>
        <v>300050:100:1:0</v>
      </c>
      <c r="M54">
        <v>100</v>
      </c>
      <c r="N54" s="1" t="s">
        <v>87</v>
      </c>
      <c r="O54">
        <v>0</v>
      </c>
      <c r="Q54">
        <v>300050</v>
      </c>
      <c r="R54" s="4" t="s">
        <v>478</v>
      </c>
      <c r="S54" s="4" t="s">
        <v>478</v>
      </c>
      <c r="T54" s="4" t="str">
        <f t="shared" si="91"/>
        <v>回合结束加攻70</v>
      </c>
      <c r="U54" t="s">
        <v>279</v>
      </c>
      <c r="Z54" t="s">
        <v>471</v>
      </c>
      <c r="AA54">
        <v>70</v>
      </c>
      <c r="AJ54" s="12" t="str">
        <f t="shared" si="92"/>
        <v>ATK_P:70</v>
      </c>
      <c r="AS54">
        <v>9999</v>
      </c>
      <c r="AT54">
        <v>1</v>
      </c>
      <c r="AV54" s="4"/>
      <c r="AW54" s="4"/>
      <c r="AX54" s="4"/>
      <c r="AY54" s="4"/>
      <c r="BA54" s="12" t="str">
        <f t="shared" si="93"/>
        <v/>
      </c>
      <c r="BB54" s="12" t="str">
        <f t="shared" si="94"/>
        <v/>
      </c>
      <c r="BC54" s="12" t="str">
        <f t="shared" si="95"/>
        <v/>
      </c>
      <c r="BD54" s="12" t="str">
        <f t="shared" si="96"/>
        <v/>
      </c>
      <c r="BE54" s="12" t="str">
        <f t="shared" si="97"/>
        <v/>
      </c>
      <c r="BF54" s="12" t="str">
        <f t="shared" si="98"/>
        <v/>
      </c>
      <c r="BG54" s="12" t="str">
        <f>_xlfn.IFNA(VLOOKUP(Z54,对应表!$Z:$AA,2,FALSE)&amp;AA54,"")</f>
        <v>ATK_P:70</v>
      </c>
      <c r="BH54" s="12" t="str">
        <f>_xlfn.IFNA(VLOOKUP(AB54,对应表!$Z:$AA,2,FALSE)&amp;AC54,"")</f>
        <v/>
      </c>
      <c r="BI54" s="12" t="str">
        <f>_xlfn.IFNA(VLOOKUP(AD54,对应表!$Z:$AA,2,FALSE)&amp;AE54,"")</f>
        <v/>
      </c>
      <c r="BJ54" s="12" t="str">
        <f>_xlfn.IFNA(VLOOKUP(AF54,对应表!$Z:$AA,2,FALSE)&amp;AG54,"")</f>
        <v/>
      </c>
      <c r="BK54" s="12" t="str">
        <f>_xlfn.IFNA(VLOOKUP(AH54,对应表!$Z:$AA,2,FALSE)&amp;AI54,"")</f>
        <v/>
      </c>
      <c r="BN54" t="str">
        <f t="shared" si="99"/>
        <v/>
      </c>
    </row>
    <row r="55" spans="11:66" x14ac:dyDescent="0.15">
      <c r="K55" t="str">
        <f t="shared" si="90"/>
        <v>回合结束加攻80</v>
      </c>
      <c r="L55" s="6" t="str">
        <f>Q55&amp;":"&amp;M55&amp;":"&amp;VLOOKUP(N55,对应表!B:C,2,FALSE)&amp;":"&amp;IF(buff!O55="",0,O55)</f>
        <v>300051:100:1:0</v>
      </c>
      <c r="M55">
        <v>100</v>
      </c>
      <c r="N55" s="1" t="s">
        <v>87</v>
      </c>
      <c r="O55">
        <v>0</v>
      </c>
      <c r="Q55">
        <v>300051</v>
      </c>
      <c r="R55" s="4" t="s">
        <v>479</v>
      </c>
      <c r="S55" s="4" t="s">
        <v>479</v>
      </c>
      <c r="T55" s="4" t="str">
        <f t="shared" si="91"/>
        <v>回合结束加攻80</v>
      </c>
      <c r="U55" t="s">
        <v>279</v>
      </c>
      <c r="Z55" t="s">
        <v>471</v>
      </c>
      <c r="AA55">
        <v>80</v>
      </c>
      <c r="AJ55" s="12" t="str">
        <f t="shared" si="92"/>
        <v>ATK_P:80</v>
      </c>
      <c r="AS55">
        <v>9999</v>
      </c>
      <c r="AT55">
        <v>1</v>
      </c>
      <c r="AV55" s="4"/>
      <c r="AW55" s="4"/>
      <c r="AX55" s="4"/>
      <c r="AY55" s="4"/>
      <c r="BA55" s="12" t="str">
        <f t="shared" si="93"/>
        <v/>
      </c>
      <c r="BB55" s="12" t="str">
        <f t="shared" si="94"/>
        <v/>
      </c>
      <c r="BC55" s="12" t="str">
        <f t="shared" si="95"/>
        <v/>
      </c>
      <c r="BD55" s="12" t="str">
        <f t="shared" si="96"/>
        <v/>
      </c>
      <c r="BE55" s="12" t="str">
        <f t="shared" si="97"/>
        <v/>
      </c>
      <c r="BF55" s="12" t="str">
        <f t="shared" si="98"/>
        <v/>
      </c>
      <c r="BG55" s="12" t="str">
        <f>_xlfn.IFNA(VLOOKUP(Z55,对应表!$Z:$AA,2,FALSE)&amp;AA55,"")</f>
        <v>ATK_P:80</v>
      </c>
      <c r="BH55" s="12" t="str">
        <f>_xlfn.IFNA(VLOOKUP(AB55,对应表!$Z:$AA,2,FALSE)&amp;AC55,"")</f>
        <v/>
      </c>
      <c r="BI55" s="12" t="str">
        <f>_xlfn.IFNA(VLOOKUP(AD55,对应表!$Z:$AA,2,FALSE)&amp;AE55,"")</f>
        <v/>
      </c>
      <c r="BJ55" s="12" t="str">
        <f>_xlfn.IFNA(VLOOKUP(AF55,对应表!$Z:$AA,2,FALSE)&amp;AG55,"")</f>
        <v/>
      </c>
      <c r="BK55" s="12" t="str">
        <f>_xlfn.IFNA(VLOOKUP(AH55,对应表!$Z:$AA,2,FALSE)&amp;AI55,"")</f>
        <v/>
      </c>
      <c r="BN55" t="str">
        <f t="shared" si="99"/>
        <v/>
      </c>
    </row>
    <row r="56" spans="11:66" x14ac:dyDescent="0.15">
      <c r="K56" t="str">
        <f t="shared" si="90"/>
        <v>回合结束加攻90</v>
      </c>
      <c r="L56" s="6" t="str">
        <f>Q56&amp;":"&amp;M56&amp;":"&amp;VLOOKUP(N56,对应表!B:C,2,FALSE)&amp;":"&amp;IF(buff!O56="",0,O56)</f>
        <v>300052:100:1:0</v>
      </c>
      <c r="M56">
        <v>100</v>
      </c>
      <c r="N56" s="1" t="s">
        <v>87</v>
      </c>
      <c r="O56">
        <v>0</v>
      </c>
      <c r="Q56">
        <v>300052</v>
      </c>
      <c r="R56" s="4" t="s">
        <v>480</v>
      </c>
      <c r="S56" s="4" t="s">
        <v>480</v>
      </c>
      <c r="T56" s="4" t="str">
        <f t="shared" si="91"/>
        <v>回合结束加攻90</v>
      </c>
      <c r="U56" t="s">
        <v>279</v>
      </c>
      <c r="Z56" t="s">
        <v>471</v>
      </c>
      <c r="AA56">
        <v>90</v>
      </c>
      <c r="AJ56" s="12" t="str">
        <f t="shared" si="92"/>
        <v>ATK_P:90</v>
      </c>
      <c r="AS56">
        <v>9999</v>
      </c>
      <c r="AT56">
        <v>1</v>
      </c>
      <c r="AV56" s="4"/>
      <c r="AW56" s="4"/>
      <c r="AX56" s="4"/>
      <c r="AY56" s="4"/>
      <c r="BA56" s="12" t="str">
        <f t="shared" si="93"/>
        <v/>
      </c>
      <c r="BB56" s="12" t="str">
        <f t="shared" si="94"/>
        <v/>
      </c>
      <c r="BC56" s="12" t="str">
        <f t="shared" si="95"/>
        <v/>
      </c>
      <c r="BD56" s="12" t="str">
        <f t="shared" si="96"/>
        <v/>
      </c>
      <c r="BE56" s="12" t="str">
        <f t="shared" si="97"/>
        <v/>
      </c>
      <c r="BF56" s="12" t="str">
        <f t="shared" si="98"/>
        <v/>
      </c>
      <c r="BG56" s="12" t="str">
        <f>_xlfn.IFNA(VLOOKUP(Z56,对应表!$Z:$AA,2,FALSE)&amp;AA56,"")</f>
        <v>ATK_P:90</v>
      </c>
      <c r="BH56" s="12" t="str">
        <f>_xlfn.IFNA(VLOOKUP(AB56,对应表!$Z:$AA,2,FALSE)&amp;AC56,"")</f>
        <v/>
      </c>
      <c r="BI56" s="12" t="str">
        <f>_xlfn.IFNA(VLOOKUP(AD56,对应表!$Z:$AA,2,FALSE)&amp;AE56,"")</f>
        <v/>
      </c>
      <c r="BJ56" s="12" t="str">
        <f>_xlfn.IFNA(VLOOKUP(AF56,对应表!$Z:$AA,2,FALSE)&amp;AG56,"")</f>
        <v/>
      </c>
      <c r="BK56" s="12" t="str">
        <f>_xlfn.IFNA(VLOOKUP(AH56,对应表!$Z:$AA,2,FALSE)&amp;AI56,"")</f>
        <v/>
      </c>
      <c r="BN56" t="str">
        <f t="shared" si="99"/>
        <v/>
      </c>
    </row>
    <row r="57" spans="11:66" x14ac:dyDescent="0.15">
      <c r="K57" t="str">
        <f t="shared" ref="K57:K58" si="100">R57</f>
        <v>回合结束加攻100</v>
      </c>
      <c r="L57" s="6" t="str">
        <f>Q57&amp;":"&amp;M57&amp;":"&amp;VLOOKUP(N57,对应表!B:C,2,FALSE)&amp;":"&amp;IF(buff!O57="",0,O57)</f>
        <v>300053:100:1:0</v>
      </c>
      <c r="M57">
        <v>100</v>
      </c>
      <c r="N57" s="1" t="s">
        <v>87</v>
      </c>
      <c r="O57">
        <v>0</v>
      </c>
      <c r="Q57">
        <v>300053</v>
      </c>
      <c r="R57" s="4" t="s">
        <v>481</v>
      </c>
      <c r="S57" s="4" t="s">
        <v>481</v>
      </c>
      <c r="T57" s="4" t="str">
        <f t="shared" ref="T57:T58" si="101">R57</f>
        <v>回合结束加攻100</v>
      </c>
      <c r="U57" t="s">
        <v>279</v>
      </c>
      <c r="Z57" t="s">
        <v>471</v>
      </c>
      <c r="AA57">
        <v>100</v>
      </c>
      <c r="AJ57" s="12" t="str">
        <f t="shared" ref="AJ57:AJ58" si="102">IF(BG57="","",BG57)&amp;IF(BH57="","","|"&amp;BH57)&amp;IF(BI57="","","|"&amp;BI57)&amp;IF(BJ57="","","|"&amp;BJ57)&amp;IF(BK57="","","|"&amp;BK57)</f>
        <v>ATK_P:100</v>
      </c>
      <c r="AS57">
        <v>9999</v>
      </c>
      <c r="AT57">
        <v>1</v>
      </c>
      <c r="AV57" s="4"/>
      <c r="AW57" s="4"/>
      <c r="AX57" s="4"/>
      <c r="AY57" s="4"/>
      <c r="BA57" s="12" t="str">
        <f t="shared" ref="BA57:BA58" si="103">IF(BB57="","",BB57)&amp;IF(BC57="","","|"&amp;BC57)&amp;IF(BD57="","","|"&amp;BD57)&amp;IF(BE57="","","|"&amp;BE57)&amp;IF(BF57="","","|"&amp;BF57)</f>
        <v/>
      </c>
      <c r="BB57" s="12" t="str">
        <f t="shared" ref="BB57:BB58" si="104">IF(_xlfn.IFNA(VLOOKUP(AV57,$K:$L,2,FALSE),"")=0,"",_xlfn.IFNA(VLOOKUP(AV57,$K:$L,2,FALSE),""))</f>
        <v/>
      </c>
      <c r="BC57" s="12" t="str">
        <f t="shared" ref="BC57:BC58" si="105">IF(_xlfn.IFNA(VLOOKUP(AW57,$K:$L,2,FALSE),"")=0,"",_xlfn.IFNA(VLOOKUP(AW57,$K:$L,2,FALSE),""))</f>
        <v/>
      </c>
      <c r="BD57" s="12" t="str">
        <f t="shared" ref="BD57:BD58" si="106">IF(_xlfn.IFNA(VLOOKUP(AX57,$K:$L,2,FALSE),"")=0,"",_xlfn.IFNA(VLOOKUP(AX57,$K:$L,2,FALSE),""))</f>
        <v/>
      </c>
      <c r="BE57" s="12" t="str">
        <f t="shared" ref="BE57:BE58" si="107">IF(_xlfn.IFNA(VLOOKUP(AY57,$K:$L,2,FALSE),"")=0,"",_xlfn.IFNA(VLOOKUP(AY57,$K:$L,2,FALSE),""))</f>
        <v/>
      </c>
      <c r="BF57" s="12" t="str">
        <f t="shared" ref="BF57:BF58" si="108">IF(_xlfn.IFNA(VLOOKUP(AZ57,$K:$L,2,FALSE),"")=0,"",_xlfn.IFNA(VLOOKUP(AZ57,$K:$L,2,FALSE),""))</f>
        <v/>
      </c>
      <c r="BG57" s="12" t="str">
        <f>_xlfn.IFNA(VLOOKUP(Z57,对应表!$Z:$AA,2,FALSE)&amp;AA57,"")</f>
        <v>ATK_P:100</v>
      </c>
      <c r="BH57" s="12" t="str">
        <f>_xlfn.IFNA(VLOOKUP(AB57,对应表!$Z:$AA,2,FALSE)&amp;AC57,"")</f>
        <v/>
      </c>
      <c r="BI57" s="12" t="str">
        <f>_xlfn.IFNA(VLOOKUP(AD57,对应表!$Z:$AA,2,FALSE)&amp;AE57,"")</f>
        <v/>
      </c>
      <c r="BJ57" s="12" t="str">
        <f>_xlfn.IFNA(VLOOKUP(AF57,对应表!$Z:$AA,2,FALSE)&amp;AG57,"")</f>
        <v/>
      </c>
      <c r="BK57" s="12" t="str">
        <f>_xlfn.IFNA(VLOOKUP(AH57,对应表!$Z:$AA,2,FALSE)&amp;AI57,"")</f>
        <v/>
      </c>
      <c r="BN57" t="str">
        <f t="shared" ref="BN57:BN58" si="109">IF(AC57="","",AC57)</f>
        <v/>
      </c>
    </row>
    <row r="58" spans="11:66" x14ac:dyDescent="0.15">
      <c r="K58" t="str">
        <f t="shared" si="100"/>
        <v>回合结束加攻150</v>
      </c>
      <c r="L58" s="6" t="str">
        <f>Q58&amp;":"&amp;M58&amp;":"&amp;VLOOKUP(N58,对应表!B:C,2,FALSE)&amp;":"&amp;IF(buff!O58="",0,O58)</f>
        <v>300054:100:1:0</v>
      </c>
      <c r="M58">
        <v>100</v>
      </c>
      <c r="N58" s="1" t="s">
        <v>87</v>
      </c>
      <c r="O58">
        <v>0</v>
      </c>
      <c r="Q58">
        <v>300054</v>
      </c>
      <c r="R58" s="4" t="s">
        <v>482</v>
      </c>
      <c r="S58" s="4" t="s">
        <v>482</v>
      </c>
      <c r="T58" s="4" t="str">
        <f t="shared" si="101"/>
        <v>回合结束加攻150</v>
      </c>
      <c r="U58" t="s">
        <v>279</v>
      </c>
      <c r="Z58" t="s">
        <v>471</v>
      </c>
      <c r="AA58">
        <v>150</v>
      </c>
      <c r="AJ58" s="12" t="str">
        <f t="shared" si="102"/>
        <v>ATK_P:150</v>
      </c>
      <c r="AS58">
        <v>9999</v>
      </c>
      <c r="AT58">
        <v>1</v>
      </c>
      <c r="AV58" s="4"/>
      <c r="AW58" s="4"/>
      <c r="AX58" s="4"/>
      <c r="AY58" s="4"/>
      <c r="BA58" s="12" t="str">
        <f t="shared" si="103"/>
        <v/>
      </c>
      <c r="BB58" s="12" t="str">
        <f t="shared" si="104"/>
        <v/>
      </c>
      <c r="BC58" s="12" t="str">
        <f t="shared" si="105"/>
        <v/>
      </c>
      <c r="BD58" s="12" t="str">
        <f t="shared" si="106"/>
        <v/>
      </c>
      <c r="BE58" s="12" t="str">
        <f t="shared" si="107"/>
        <v/>
      </c>
      <c r="BF58" s="12" t="str">
        <f t="shared" si="108"/>
        <v/>
      </c>
      <c r="BG58" s="12" t="str">
        <f>_xlfn.IFNA(VLOOKUP(Z58,对应表!$Z:$AA,2,FALSE)&amp;AA58,"")</f>
        <v>ATK_P:150</v>
      </c>
      <c r="BH58" s="12" t="str">
        <f>_xlfn.IFNA(VLOOKUP(AB58,对应表!$Z:$AA,2,FALSE)&amp;AC58,"")</f>
        <v/>
      </c>
      <c r="BI58" s="12" t="str">
        <f>_xlfn.IFNA(VLOOKUP(AD58,对应表!$Z:$AA,2,FALSE)&amp;AE58,"")</f>
        <v/>
      </c>
      <c r="BJ58" s="12" t="str">
        <f>_xlfn.IFNA(VLOOKUP(AF58,对应表!$Z:$AA,2,FALSE)&amp;AG58,"")</f>
        <v/>
      </c>
      <c r="BK58" s="12" t="str">
        <f>_xlfn.IFNA(VLOOKUP(AH58,对应表!$Z:$AA,2,FALSE)&amp;AI58,"")</f>
        <v/>
      </c>
      <c r="BN58" t="str">
        <f t="shared" si="109"/>
        <v/>
      </c>
    </row>
    <row r="59" spans="11:66" x14ac:dyDescent="0.15">
      <c r="K59" t="str">
        <f t="shared" ref="K59:K60" si="110">R59</f>
        <v>回合结束加攻200</v>
      </c>
      <c r="L59" s="6" t="str">
        <f>Q59&amp;":"&amp;M59&amp;":"&amp;VLOOKUP(N59,对应表!B:C,2,FALSE)&amp;":"&amp;IF(buff!O59="",0,O59)</f>
        <v>300055:100:1:0</v>
      </c>
      <c r="M59">
        <v>100</v>
      </c>
      <c r="N59" s="1" t="s">
        <v>87</v>
      </c>
      <c r="O59">
        <v>0</v>
      </c>
      <c r="Q59">
        <v>300055</v>
      </c>
      <c r="R59" s="4" t="s">
        <v>483</v>
      </c>
      <c r="S59" s="4" t="s">
        <v>483</v>
      </c>
      <c r="T59" s="4" t="str">
        <f t="shared" ref="T59:T60" si="111">R59</f>
        <v>回合结束加攻200</v>
      </c>
      <c r="U59" t="s">
        <v>279</v>
      </c>
      <c r="Z59" t="s">
        <v>471</v>
      </c>
      <c r="AA59">
        <v>200</v>
      </c>
      <c r="AJ59" s="12" t="str">
        <f t="shared" ref="AJ59:AJ60" si="112">IF(BG59="","",BG59)&amp;IF(BH59="","","|"&amp;BH59)&amp;IF(BI59="","","|"&amp;BI59)&amp;IF(BJ59="","","|"&amp;BJ59)&amp;IF(BK59="","","|"&amp;BK59)</f>
        <v>ATK_P:200</v>
      </c>
      <c r="AS59">
        <v>9999</v>
      </c>
      <c r="AT59">
        <v>1</v>
      </c>
      <c r="AV59" s="4"/>
      <c r="AW59" s="4"/>
      <c r="AX59" s="4"/>
      <c r="AY59" s="4"/>
      <c r="BA59" s="12" t="str">
        <f t="shared" ref="BA59:BA60" si="113">IF(BB59="","",BB59)&amp;IF(BC59="","","|"&amp;BC59)&amp;IF(BD59="","","|"&amp;BD59)&amp;IF(BE59="","","|"&amp;BE59)&amp;IF(BF59="","","|"&amp;BF59)</f>
        <v/>
      </c>
      <c r="BB59" s="12" t="str">
        <f t="shared" ref="BB59:BB60" si="114">IF(_xlfn.IFNA(VLOOKUP(AV59,$K:$L,2,FALSE),"")=0,"",_xlfn.IFNA(VLOOKUP(AV59,$K:$L,2,FALSE),""))</f>
        <v/>
      </c>
      <c r="BC59" s="12" t="str">
        <f t="shared" ref="BC59:BC60" si="115">IF(_xlfn.IFNA(VLOOKUP(AW59,$K:$L,2,FALSE),"")=0,"",_xlfn.IFNA(VLOOKUP(AW59,$K:$L,2,FALSE),""))</f>
        <v/>
      </c>
      <c r="BD59" s="12" t="str">
        <f t="shared" ref="BD59:BD60" si="116">IF(_xlfn.IFNA(VLOOKUP(AX59,$K:$L,2,FALSE),"")=0,"",_xlfn.IFNA(VLOOKUP(AX59,$K:$L,2,FALSE),""))</f>
        <v/>
      </c>
      <c r="BE59" s="12" t="str">
        <f t="shared" ref="BE59:BE60" si="117">IF(_xlfn.IFNA(VLOOKUP(AY59,$K:$L,2,FALSE),"")=0,"",_xlfn.IFNA(VLOOKUP(AY59,$K:$L,2,FALSE),""))</f>
        <v/>
      </c>
      <c r="BF59" s="12" t="str">
        <f t="shared" ref="BF59:BF60" si="118">IF(_xlfn.IFNA(VLOOKUP(AZ59,$K:$L,2,FALSE),"")=0,"",_xlfn.IFNA(VLOOKUP(AZ59,$K:$L,2,FALSE),""))</f>
        <v/>
      </c>
      <c r="BG59" s="12" t="str">
        <f>_xlfn.IFNA(VLOOKUP(Z59,对应表!$Z:$AA,2,FALSE)&amp;AA59,"")</f>
        <v>ATK_P:200</v>
      </c>
      <c r="BH59" s="12" t="str">
        <f>_xlfn.IFNA(VLOOKUP(AB59,对应表!$Z:$AA,2,FALSE)&amp;AC59,"")</f>
        <v/>
      </c>
      <c r="BI59" s="12" t="str">
        <f>_xlfn.IFNA(VLOOKUP(AD59,对应表!$Z:$AA,2,FALSE)&amp;AE59,"")</f>
        <v/>
      </c>
      <c r="BJ59" s="12" t="str">
        <f>_xlfn.IFNA(VLOOKUP(AF59,对应表!$Z:$AA,2,FALSE)&amp;AG59,"")</f>
        <v/>
      </c>
      <c r="BK59" s="12" t="str">
        <f>_xlfn.IFNA(VLOOKUP(AH59,对应表!$Z:$AA,2,FALSE)&amp;AI59,"")</f>
        <v/>
      </c>
      <c r="BN59" t="str">
        <f t="shared" ref="BN59:BN60" si="119">IF(AC59="","",AC59)</f>
        <v/>
      </c>
    </row>
    <row r="60" spans="11:66" x14ac:dyDescent="0.15">
      <c r="K60" t="str">
        <f t="shared" si="110"/>
        <v>永久免疫流血</v>
      </c>
      <c r="L60" s="6" t="str">
        <f>Q60&amp;":"&amp;M60&amp;":"&amp;VLOOKUP(N60,对应表!B:C,2,FALSE)&amp;":"&amp;IF(buff!O60="",0,O60)</f>
        <v>300056:100:1:0</v>
      </c>
      <c r="M60">
        <v>100</v>
      </c>
      <c r="N60" s="1" t="s">
        <v>87</v>
      </c>
      <c r="O60">
        <v>0</v>
      </c>
      <c r="Q60">
        <v>300056</v>
      </c>
      <c r="R60" s="4" t="s">
        <v>487</v>
      </c>
      <c r="S60" s="4" t="s">
        <v>487</v>
      </c>
      <c r="T60" s="4" t="str">
        <f t="shared" si="111"/>
        <v>永久免疫流血</v>
      </c>
      <c r="U60" t="s">
        <v>244</v>
      </c>
      <c r="AJ60" s="12" t="str">
        <f t="shared" si="112"/>
        <v/>
      </c>
      <c r="AM60">
        <v>1</v>
      </c>
      <c r="AS60">
        <v>9999</v>
      </c>
      <c r="AT60">
        <v>1</v>
      </c>
      <c r="AV60" s="4"/>
      <c r="AW60" s="4"/>
      <c r="AX60" s="4"/>
      <c r="AY60" s="4"/>
      <c r="BA60" s="12" t="str">
        <f t="shared" si="113"/>
        <v/>
      </c>
      <c r="BB60" s="12" t="str">
        <f t="shared" si="114"/>
        <v/>
      </c>
      <c r="BC60" s="12" t="str">
        <f t="shared" si="115"/>
        <v/>
      </c>
      <c r="BD60" s="12" t="str">
        <f t="shared" si="116"/>
        <v/>
      </c>
      <c r="BE60" s="12" t="str">
        <f t="shared" si="117"/>
        <v/>
      </c>
      <c r="BF60" s="12" t="str">
        <f t="shared" si="118"/>
        <v/>
      </c>
      <c r="BG60" s="12" t="str">
        <f>_xlfn.IFNA(VLOOKUP(Z60,对应表!$Z:$AA,2,FALSE)&amp;AA60,"")</f>
        <v/>
      </c>
      <c r="BH60" s="12" t="str">
        <f>_xlfn.IFNA(VLOOKUP(AB60,对应表!$Z:$AA,2,FALSE)&amp;AC60,"")</f>
        <v/>
      </c>
      <c r="BI60" s="12" t="str">
        <f>_xlfn.IFNA(VLOOKUP(AD60,对应表!$Z:$AA,2,FALSE)&amp;AE60,"")</f>
        <v/>
      </c>
      <c r="BJ60" s="12" t="str">
        <f>_xlfn.IFNA(VLOOKUP(AF60,对应表!$Z:$AA,2,FALSE)&amp;AG60,"")</f>
        <v/>
      </c>
      <c r="BK60" s="12" t="str">
        <f>_xlfn.IFNA(VLOOKUP(AH60,对应表!$Z:$AA,2,FALSE)&amp;AI60,"")</f>
        <v/>
      </c>
      <c r="BN60" t="str">
        <f t="shared" si="119"/>
        <v/>
      </c>
    </row>
    <row r="61" spans="11:66" x14ac:dyDescent="0.15">
      <c r="K61" t="str">
        <f t="shared" ref="K61" si="120">R61</f>
        <v>永久免疫眩晕</v>
      </c>
      <c r="L61" s="6" t="str">
        <f>Q61&amp;":"&amp;M61&amp;":"&amp;VLOOKUP(N61,对应表!B:C,2,FALSE)&amp;":"&amp;IF(buff!O61="",0,O61)</f>
        <v>300057:100:1:0</v>
      </c>
      <c r="M61">
        <v>100</v>
      </c>
      <c r="N61" s="1" t="s">
        <v>87</v>
      </c>
      <c r="O61">
        <v>0</v>
      </c>
      <c r="Q61">
        <v>300057</v>
      </c>
      <c r="R61" s="4" t="s">
        <v>488</v>
      </c>
      <c r="S61" s="4" t="s">
        <v>488</v>
      </c>
      <c r="T61" s="4" t="str">
        <f t="shared" ref="T61" si="121">R61</f>
        <v>永久免疫眩晕</v>
      </c>
      <c r="U61" t="s">
        <v>244</v>
      </c>
      <c r="AJ61" s="12" t="str">
        <f t="shared" ref="AJ61" si="122">IF(BG61="","",BG61)&amp;IF(BH61="","","|"&amp;BH61)&amp;IF(BI61="","","|"&amp;BI61)&amp;IF(BJ61="","","|"&amp;BJ61)&amp;IF(BK61="","","|"&amp;BK61)</f>
        <v/>
      </c>
      <c r="AN61">
        <v>1</v>
      </c>
      <c r="AS61">
        <v>9999</v>
      </c>
      <c r="AT61">
        <v>1</v>
      </c>
      <c r="AV61" s="4"/>
      <c r="AW61" s="4"/>
      <c r="AX61" s="4"/>
      <c r="AY61" s="4"/>
      <c r="BA61" s="12" t="str">
        <f t="shared" ref="BA61" si="123">IF(BB61="","",BB61)&amp;IF(BC61="","","|"&amp;BC61)&amp;IF(BD61="","","|"&amp;BD61)&amp;IF(BE61="","","|"&amp;BE61)&amp;IF(BF61="","","|"&amp;BF61)</f>
        <v/>
      </c>
      <c r="BB61" s="12" t="str">
        <f t="shared" ref="BB61" si="124">IF(_xlfn.IFNA(VLOOKUP(AV61,$K:$L,2,FALSE),"")=0,"",_xlfn.IFNA(VLOOKUP(AV61,$K:$L,2,FALSE),""))</f>
        <v/>
      </c>
      <c r="BC61" s="12" t="str">
        <f t="shared" ref="BC61" si="125">IF(_xlfn.IFNA(VLOOKUP(AW61,$K:$L,2,FALSE),"")=0,"",_xlfn.IFNA(VLOOKUP(AW61,$K:$L,2,FALSE),""))</f>
        <v/>
      </c>
      <c r="BD61" s="12" t="str">
        <f t="shared" ref="BD61" si="126">IF(_xlfn.IFNA(VLOOKUP(AX61,$K:$L,2,FALSE),"")=0,"",_xlfn.IFNA(VLOOKUP(AX61,$K:$L,2,FALSE),""))</f>
        <v/>
      </c>
      <c r="BE61" s="12" t="str">
        <f t="shared" ref="BE61" si="127">IF(_xlfn.IFNA(VLOOKUP(AY61,$K:$L,2,FALSE),"")=0,"",_xlfn.IFNA(VLOOKUP(AY61,$K:$L,2,FALSE),""))</f>
        <v/>
      </c>
      <c r="BF61" s="12" t="str">
        <f t="shared" ref="BF61" si="128">IF(_xlfn.IFNA(VLOOKUP(AZ61,$K:$L,2,FALSE),"")=0,"",_xlfn.IFNA(VLOOKUP(AZ61,$K:$L,2,FALSE),""))</f>
        <v/>
      </c>
      <c r="BG61" s="12" t="str">
        <f>_xlfn.IFNA(VLOOKUP(Z61,对应表!$Z:$AA,2,FALSE)&amp;AA61,"")</f>
        <v/>
      </c>
      <c r="BH61" s="12" t="str">
        <f>_xlfn.IFNA(VLOOKUP(AB61,对应表!$Z:$AA,2,FALSE)&amp;AC61,"")</f>
        <v/>
      </c>
      <c r="BI61" s="12" t="str">
        <f>_xlfn.IFNA(VLOOKUP(AD61,对应表!$Z:$AA,2,FALSE)&amp;AE61,"")</f>
        <v/>
      </c>
      <c r="BJ61" s="12" t="str">
        <f>_xlfn.IFNA(VLOOKUP(AF61,对应表!$Z:$AA,2,FALSE)&amp;AG61,"")</f>
        <v/>
      </c>
      <c r="BK61" s="12" t="str">
        <f>_xlfn.IFNA(VLOOKUP(AH61,对应表!$Z:$AA,2,FALSE)&amp;AI61,"")</f>
        <v/>
      </c>
      <c r="BN61" t="str">
        <f t="shared" ref="BN61" si="129">IF(AC61="","",AC61)</f>
        <v/>
      </c>
    </row>
    <row r="62" spans="11:66" x14ac:dyDescent="0.15">
      <c r="K62" t="str">
        <f t="shared" ref="K62" si="130">R62</f>
        <v>永久免疫混乱</v>
      </c>
      <c r="L62" s="6" t="str">
        <f>Q62&amp;":"&amp;M62&amp;":"&amp;VLOOKUP(N62,对应表!B:C,2,FALSE)&amp;":"&amp;IF(buff!O62="",0,O62)</f>
        <v>300058:100:1:0</v>
      </c>
      <c r="M62">
        <v>100</v>
      </c>
      <c r="N62" s="1" t="s">
        <v>87</v>
      </c>
      <c r="O62">
        <v>0</v>
      </c>
      <c r="Q62">
        <v>300058</v>
      </c>
      <c r="R62" s="4" t="s">
        <v>489</v>
      </c>
      <c r="S62" s="4" t="s">
        <v>489</v>
      </c>
      <c r="T62" s="4" t="str">
        <f t="shared" ref="T62" si="131">R62</f>
        <v>永久免疫混乱</v>
      </c>
      <c r="U62" t="s">
        <v>244</v>
      </c>
      <c r="AJ62" s="12" t="str">
        <f t="shared" ref="AJ62" si="132">IF(BG62="","",BG62)&amp;IF(BH62="","","|"&amp;BH62)&amp;IF(BI62="","","|"&amp;BI62)&amp;IF(BJ62="","","|"&amp;BJ62)&amp;IF(BK62="","","|"&amp;BK62)</f>
        <v/>
      </c>
      <c r="AO62">
        <v>1</v>
      </c>
      <c r="AS62">
        <v>9999</v>
      </c>
      <c r="AT62">
        <v>1</v>
      </c>
      <c r="AV62" s="4"/>
      <c r="AW62" s="4"/>
      <c r="AX62" s="4"/>
      <c r="AY62" s="4"/>
      <c r="BA62" s="12" t="str">
        <f t="shared" ref="BA62" si="133">IF(BB62="","",BB62)&amp;IF(BC62="","","|"&amp;BC62)&amp;IF(BD62="","","|"&amp;BD62)&amp;IF(BE62="","","|"&amp;BE62)&amp;IF(BF62="","","|"&amp;BF62)</f>
        <v/>
      </c>
      <c r="BB62" s="12" t="str">
        <f t="shared" ref="BB62" si="134">IF(_xlfn.IFNA(VLOOKUP(AV62,$K:$L,2,FALSE),"")=0,"",_xlfn.IFNA(VLOOKUP(AV62,$K:$L,2,FALSE),""))</f>
        <v/>
      </c>
      <c r="BC62" s="12" t="str">
        <f t="shared" ref="BC62" si="135">IF(_xlfn.IFNA(VLOOKUP(AW62,$K:$L,2,FALSE),"")=0,"",_xlfn.IFNA(VLOOKUP(AW62,$K:$L,2,FALSE),""))</f>
        <v/>
      </c>
      <c r="BD62" s="12" t="str">
        <f t="shared" ref="BD62" si="136">IF(_xlfn.IFNA(VLOOKUP(AX62,$K:$L,2,FALSE),"")=0,"",_xlfn.IFNA(VLOOKUP(AX62,$K:$L,2,FALSE),""))</f>
        <v/>
      </c>
      <c r="BE62" s="12" t="str">
        <f t="shared" ref="BE62" si="137">IF(_xlfn.IFNA(VLOOKUP(AY62,$K:$L,2,FALSE),"")=0,"",_xlfn.IFNA(VLOOKUP(AY62,$K:$L,2,FALSE),""))</f>
        <v/>
      </c>
      <c r="BF62" s="12" t="str">
        <f t="shared" ref="BF62" si="138">IF(_xlfn.IFNA(VLOOKUP(AZ62,$K:$L,2,FALSE),"")=0,"",_xlfn.IFNA(VLOOKUP(AZ62,$K:$L,2,FALSE),""))</f>
        <v/>
      </c>
      <c r="BG62" s="12" t="str">
        <f>_xlfn.IFNA(VLOOKUP(Z62,对应表!$Z:$AA,2,FALSE)&amp;AA62,"")</f>
        <v/>
      </c>
      <c r="BH62" s="12" t="str">
        <f>_xlfn.IFNA(VLOOKUP(AB62,对应表!$Z:$AA,2,FALSE)&amp;AC62,"")</f>
        <v/>
      </c>
      <c r="BI62" s="12" t="str">
        <f>_xlfn.IFNA(VLOOKUP(AD62,对应表!$Z:$AA,2,FALSE)&amp;AE62,"")</f>
        <v/>
      </c>
      <c r="BJ62" s="12" t="str">
        <f>_xlfn.IFNA(VLOOKUP(AF62,对应表!$Z:$AA,2,FALSE)&amp;AG62,"")</f>
        <v/>
      </c>
      <c r="BK62" s="12" t="str">
        <f>_xlfn.IFNA(VLOOKUP(AH62,对应表!$Z:$AA,2,FALSE)&amp;AI62,"")</f>
        <v/>
      </c>
      <c r="BN62" t="str">
        <f t="shared" ref="BN62" si="139">IF(AC62="","",AC62)</f>
        <v/>
      </c>
    </row>
    <row r="63" spans="11:66" x14ac:dyDescent="0.15">
      <c r="K63" t="str">
        <f t="shared" ref="K63" si="140">R63</f>
        <v>永久免疫负面状态</v>
      </c>
      <c r="L63" s="6" t="str">
        <f>Q63&amp;":"&amp;M63&amp;":"&amp;VLOOKUP(N63,对应表!B:C,2,FALSE)&amp;":"&amp;IF(buff!O63="",0,O63)</f>
        <v>300059:100:1:0</v>
      </c>
      <c r="M63">
        <v>100</v>
      </c>
      <c r="N63" s="1" t="s">
        <v>87</v>
      </c>
      <c r="O63">
        <v>0</v>
      </c>
      <c r="Q63">
        <v>300059</v>
      </c>
      <c r="R63" s="4" t="s">
        <v>490</v>
      </c>
      <c r="S63" s="4" t="s">
        <v>490</v>
      </c>
      <c r="T63" s="4" t="str">
        <f t="shared" ref="T63" si="141">R63</f>
        <v>永久免疫负面状态</v>
      </c>
      <c r="U63" t="s">
        <v>244</v>
      </c>
      <c r="AJ63" s="12" t="str">
        <f t="shared" ref="AJ63" si="142">IF(BG63="","",BG63)&amp;IF(BH63="","","|"&amp;BH63)&amp;IF(BI63="","","|"&amp;BI63)&amp;IF(BJ63="","","|"&amp;BJ63)&amp;IF(BK63="","","|"&amp;BK63)</f>
        <v/>
      </c>
      <c r="AM63">
        <v>1</v>
      </c>
      <c r="AN63">
        <v>1</v>
      </c>
      <c r="AO63">
        <v>1</v>
      </c>
      <c r="AS63">
        <v>9999</v>
      </c>
      <c r="AT63">
        <v>1</v>
      </c>
      <c r="AV63" s="4"/>
      <c r="AW63" s="4"/>
      <c r="AX63" s="4"/>
      <c r="AY63" s="4"/>
      <c r="BA63" s="12" t="str">
        <f t="shared" ref="BA63" si="143">IF(BB63="","",BB63)&amp;IF(BC63="","","|"&amp;BC63)&amp;IF(BD63="","","|"&amp;BD63)&amp;IF(BE63="","","|"&amp;BE63)&amp;IF(BF63="","","|"&amp;BF63)</f>
        <v/>
      </c>
      <c r="BB63" s="12" t="str">
        <f t="shared" ref="BB63" si="144">IF(_xlfn.IFNA(VLOOKUP(AV63,$K:$L,2,FALSE),"")=0,"",_xlfn.IFNA(VLOOKUP(AV63,$K:$L,2,FALSE),""))</f>
        <v/>
      </c>
      <c r="BC63" s="12" t="str">
        <f t="shared" ref="BC63" si="145">IF(_xlfn.IFNA(VLOOKUP(AW63,$K:$L,2,FALSE),"")=0,"",_xlfn.IFNA(VLOOKUP(AW63,$K:$L,2,FALSE),""))</f>
        <v/>
      </c>
      <c r="BD63" s="12" t="str">
        <f t="shared" ref="BD63" si="146">IF(_xlfn.IFNA(VLOOKUP(AX63,$K:$L,2,FALSE),"")=0,"",_xlfn.IFNA(VLOOKUP(AX63,$K:$L,2,FALSE),""))</f>
        <v/>
      </c>
      <c r="BE63" s="12" t="str">
        <f t="shared" ref="BE63" si="147">IF(_xlfn.IFNA(VLOOKUP(AY63,$K:$L,2,FALSE),"")=0,"",_xlfn.IFNA(VLOOKUP(AY63,$K:$L,2,FALSE),""))</f>
        <v/>
      </c>
      <c r="BF63" s="12" t="str">
        <f t="shared" ref="BF63" si="148">IF(_xlfn.IFNA(VLOOKUP(AZ63,$K:$L,2,FALSE),"")=0,"",_xlfn.IFNA(VLOOKUP(AZ63,$K:$L,2,FALSE),""))</f>
        <v/>
      </c>
      <c r="BG63" s="12" t="str">
        <f>_xlfn.IFNA(VLOOKUP(Z63,对应表!$Z:$AA,2,FALSE)&amp;AA63,"")</f>
        <v/>
      </c>
      <c r="BH63" s="12" t="str">
        <f>_xlfn.IFNA(VLOOKUP(AB63,对应表!$Z:$AA,2,FALSE)&amp;AC63,"")</f>
        <v/>
      </c>
      <c r="BI63" s="12" t="str">
        <f>_xlfn.IFNA(VLOOKUP(AD63,对应表!$Z:$AA,2,FALSE)&amp;AE63,"")</f>
        <v/>
      </c>
      <c r="BJ63" s="12" t="str">
        <f>_xlfn.IFNA(VLOOKUP(AF63,对应表!$Z:$AA,2,FALSE)&amp;AG63,"")</f>
        <v/>
      </c>
      <c r="BK63" s="12" t="str">
        <f>_xlfn.IFNA(VLOOKUP(AH63,对应表!$Z:$AA,2,FALSE)&amp;AI63,"")</f>
        <v/>
      </c>
      <c r="BN63" t="str">
        <f t="shared" ref="BN63" si="149">IF(AC63="","",AC63)</f>
        <v/>
      </c>
    </row>
    <row r="64" spans="11:66" x14ac:dyDescent="0.15">
      <c r="N64" s="1"/>
      <c r="R64" s="4"/>
      <c r="S64" s="4"/>
      <c r="T64" s="4"/>
    </row>
    <row r="65" spans="14:20" x14ac:dyDescent="0.15">
      <c r="N65" s="1"/>
      <c r="R65" s="4"/>
      <c r="S65" s="4"/>
      <c r="T65" s="4"/>
    </row>
    <row r="66" spans="14:20" x14ac:dyDescent="0.15">
      <c r="N66" s="1"/>
      <c r="R66" s="4"/>
      <c r="S66" s="4"/>
      <c r="T66" s="4"/>
    </row>
    <row r="67" spans="14:20" x14ac:dyDescent="0.15">
      <c r="N67" s="1"/>
      <c r="R67" s="4"/>
      <c r="S67" s="4"/>
      <c r="T67" s="4"/>
    </row>
    <row r="68" spans="14:20" x14ac:dyDescent="0.15">
      <c r="N68" s="1"/>
      <c r="R68" s="4"/>
      <c r="S68" s="4"/>
      <c r="T68" s="4"/>
    </row>
    <row r="69" spans="14:20" x14ac:dyDescent="0.15">
      <c r="N69" s="1"/>
      <c r="R69" s="4"/>
      <c r="S69" s="4"/>
      <c r="T69" s="4"/>
    </row>
    <row r="70" spans="14:20" x14ac:dyDescent="0.15">
      <c r="N70" s="1"/>
      <c r="R70" s="4"/>
      <c r="S70" s="4"/>
      <c r="T70" s="4"/>
    </row>
    <row r="71" spans="14:20" x14ac:dyDescent="0.15">
      <c r="N71" s="1"/>
      <c r="R71" s="4"/>
      <c r="S71" s="4"/>
      <c r="T71" s="4"/>
    </row>
    <row r="72" spans="14:20" x14ac:dyDescent="0.15">
      <c r="N72" s="1"/>
      <c r="R72" s="4"/>
      <c r="S72" s="4"/>
      <c r="T72" s="4"/>
    </row>
    <row r="73" spans="14:20" x14ac:dyDescent="0.15">
      <c r="N73" s="1"/>
      <c r="R73" s="4"/>
      <c r="S73" s="4"/>
      <c r="T73" s="4"/>
    </row>
    <row r="74" spans="14:20" x14ac:dyDescent="0.15">
      <c r="N74" s="1"/>
      <c r="R74" s="4"/>
      <c r="S74" s="4"/>
      <c r="T74" s="4"/>
    </row>
    <row r="75" spans="14:20" x14ac:dyDescent="0.15">
      <c r="N75" s="1"/>
      <c r="R75" s="4"/>
      <c r="S75" s="4"/>
      <c r="T75" s="4"/>
    </row>
    <row r="76" spans="14:20" x14ac:dyDescent="0.15">
      <c r="N76" s="1"/>
      <c r="R76" s="4"/>
      <c r="S76" s="4"/>
      <c r="T76" s="4"/>
    </row>
    <row r="77" spans="14:20" x14ac:dyDescent="0.15">
      <c r="N77" s="1"/>
      <c r="R77" s="4"/>
      <c r="S77" s="4"/>
      <c r="T77" s="4"/>
    </row>
    <row r="78" spans="14:20" x14ac:dyDescent="0.15">
      <c r="N78" s="1"/>
      <c r="R78" s="4"/>
      <c r="S78" s="4"/>
      <c r="T78" s="4"/>
    </row>
    <row r="79" spans="14:20" x14ac:dyDescent="0.15">
      <c r="N79" s="1"/>
      <c r="R79" s="4"/>
      <c r="S79" s="4"/>
      <c r="T79" s="4"/>
    </row>
    <row r="80" spans="14:20" x14ac:dyDescent="0.15">
      <c r="N80" s="1"/>
      <c r="R80" s="4"/>
      <c r="S80" s="4"/>
      <c r="T80" s="4"/>
    </row>
    <row r="81" spans="14:20" x14ac:dyDescent="0.15">
      <c r="N81" s="1"/>
      <c r="R81" s="4"/>
      <c r="S81" s="4"/>
      <c r="T81" s="4"/>
    </row>
    <row r="82" spans="14:20" x14ac:dyDescent="0.15">
      <c r="N82" s="1"/>
      <c r="R82" s="4"/>
      <c r="S82" s="4"/>
      <c r="T82" s="4"/>
    </row>
    <row r="83" spans="14:20" x14ac:dyDescent="0.15">
      <c r="N83" s="1"/>
      <c r="R83" s="4"/>
      <c r="S83" s="4"/>
      <c r="T83" s="4"/>
    </row>
    <row r="84" spans="14:20" x14ac:dyDescent="0.15">
      <c r="N84" s="1"/>
      <c r="R84" s="4"/>
      <c r="S84" s="4"/>
      <c r="T84" s="4"/>
    </row>
    <row r="85" spans="14:20" x14ac:dyDescent="0.15">
      <c r="N85" s="1"/>
      <c r="R85" s="4"/>
      <c r="S85" s="4"/>
      <c r="T85" s="4"/>
    </row>
    <row r="86" spans="14:20" x14ac:dyDescent="0.15">
      <c r="N86" s="1"/>
      <c r="R86" s="4"/>
      <c r="S86" s="4"/>
      <c r="T86" s="4"/>
    </row>
    <row r="87" spans="14:20" x14ac:dyDescent="0.15">
      <c r="N87" s="1"/>
      <c r="R87" s="4"/>
      <c r="S87" s="4"/>
      <c r="T87" s="4"/>
    </row>
    <row r="88" spans="14:20" x14ac:dyDescent="0.15">
      <c r="N88" s="1"/>
      <c r="R88" s="4"/>
      <c r="S88" s="4"/>
      <c r="T88" s="4"/>
    </row>
    <row r="89" spans="14:20" x14ac:dyDescent="0.15">
      <c r="N89" s="1"/>
      <c r="R89" s="4"/>
      <c r="S89" s="4"/>
      <c r="T89" s="4"/>
    </row>
    <row r="90" spans="14:20" x14ac:dyDescent="0.15">
      <c r="N90" s="1"/>
      <c r="R90" s="4"/>
      <c r="S90" s="4"/>
      <c r="T90" s="4"/>
    </row>
    <row r="91" spans="14:20" x14ac:dyDescent="0.15">
      <c r="N91" s="1"/>
      <c r="R91" s="4"/>
      <c r="S91" s="4"/>
      <c r="T91" s="4"/>
    </row>
    <row r="92" spans="14:20" x14ac:dyDescent="0.15">
      <c r="N92" s="1"/>
      <c r="R92" s="4"/>
      <c r="S92" s="4"/>
      <c r="T92" s="4"/>
    </row>
    <row r="93" spans="14:20" x14ac:dyDescent="0.15">
      <c r="N93" s="1"/>
      <c r="R93" s="4"/>
      <c r="S93" s="4"/>
      <c r="T93" s="4"/>
    </row>
    <row r="94" spans="14:20" x14ac:dyDescent="0.15">
      <c r="N94" s="1"/>
      <c r="R94" s="4"/>
      <c r="S94" s="4"/>
      <c r="T94" s="4"/>
    </row>
    <row r="95" spans="14:20" x14ac:dyDescent="0.15">
      <c r="N95" s="1"/>
      <c r="R95" s="4"/>
      <c r="S95" s="4"/>
      <c r="T95" s="4"/>
    </row>
    <row r="96" spans="14:20" x14ac:dyDescent="0.15">
      <c r="N96" s="1"/>
      <c r="R96" s="4"/>
      <c r="S96" s="4"/>
      <c r="T96" s="4"/>
    </row>
    <row r="97" spans="14:20" x14ac:dyDescent="0.15">
      <c r="N97" s="1"/>
      <c r="R97" s="4"/>
      <c r="S97" s="4"/>
      <c r="T97" s="4"/>
    </row>
    <row r="98" spans="14:20" x14ac:dyDescent="0.15">
      <c r="N98" s="1"/>
      <c r="R98" s="4"/>
      <c r="S98" s="4"/>
      <c r="T98" s="4"/>
    </row>
    <row r="99" spans="14:20" x14ac:dyDescent="0.15">
      <c r="N99" s="1"/>
      <c r="R99" s="4"/>
      <c r="S99" s="4"/>
      <c r="T99" s="4"/>
    </row>
    <row r="100" spans="14:20" x14ac:dyDescent="0.15">
      <c r="N100" s="1"/>
      <c r="R100" s="4"/>
      <c r="S100" s="4"/>
      <c r="T100" s="4"/>
    </row>
    <row r="101" spans="14:20" x14ac:dyDescent="0.15">
      <c r="N101" s="1"/>
      <c r="R101" s="4"/>
      <c r="S101" s="4"/>
      <c r="T101" s="4"/>
    </row>
    <row r="102" spans="14:20" x14ac:dyDescent="0.15">
      <c r="N102" s="1"/>
      <c r="R102" s="4"/>
      <c r="S102" s="4"/>
      <c r="T102" s="4"/>
    </row>
    <row r="103" spans="14:20" x14ac:dyDescent="0.15">
      <c r="N103" s="1"/>
      <c r="R103" s="4"/>
      <c r="S103" s="4"/>
      <c r="T103" s="4"/>
    </row>
    <row r="104" spans="14:20" x14ac:dyDescent="0.15">
      <c r="N104" s="1"/>
      <c r="R104" s="4"/>
      <c r="S104" s="4"/>
      <c r="T104" s="4"/>
    </row>
    <row r="105" spans="14:20" x14ac:dyDescent="0.15">
      <c r="N105" s="1"/>
      <c r="R105" s="4"/>
      <c r="S105" s="4"/>
      <c r="T105" s="4"/>
    </row>
    <row r="106" spans="14:20" x14ac:dyDescent="0.15">
      <c r="N106" s="1"/>
      <c r="R106" s="4"/>
      <c r="S106" s="4"/>
      <c r="T106" s="4"/>
    </row>
    <row r="107" spans="14:20" x14ac:dyDescent="0.15">
      <c r="N107" s="1"/>
      <c r="R107" s="4"/>
      <c r="S107" s="4"/>
      <c r="T107" s="4"/>
    </row>
    <row r="108" spans="14:20" x14ac:dyDescent="0.15">
      <c r="N108" s="1"/>
      <c r="R108" s="4"/>
      <c r="S108" s="4"/>
      <c r="T108" s="4"/>
    </row>
    <row r="109" spans="14:20" x14ac:dyDescent="0.15">
      <c r="N109" s="1"/>
      <c r="R109" s="4"/>
      <c r="S109" s="4"/>
      <c r="T109" s="4"/>
    </row>
    <row r="110" spans="14:20" x14ac:dyDescent="0.15">
      <c r="N110" s="1"/>
      <c r="R110" s="4"/>
      <c r="S110" s="4"/>
      <c r="T110" s="4"/>
    </row>
    <row r="111" spans="14:20" x14ac:dyDescent="0.15">
      <c r="N111" s="1"/>
      <c r="R111" s="4"/>
      <c r="S111" s="4"/>
      <c r="T111" s="4"/>
    </row>
    <row r="112" spans="14:20" x14ac:dyDescent="0.15">
      <c r="N112" s="1"/>
      <c r="R112" s="4"/>
      <c r="S112" s="4"/>
      <c r="T112" s="4"/>
    </row>
    <row r="113" spans="14:20" x14ac:dyDescent="0.15">
      <c r="N113" s="1"/>
      <c r="R113" s="4"/>
      <c r="S113" s="4"/>
      <c r="T113" s="4"/>
    </row>
    <row r="114" spans="14:20" x14ac:dyDescent="0.15">
      <c r="N114" s="1"/>
      <c r="R114" s="4"/>
      <c r="S114" s="4"/>
      <c r="T114" s="4"/>
    </row>
    <row r="115" spans="14:20" x14ac:dyDescent="0.15">
      <c r="N115" s="1"/>
      <c r="R115" s="4"/>
      <c r="S115" s="4"/>
      <c r="T115" s="4"/>
    </row>
    <row r="116" spans="14:20" x14ac:dyDescent="0.15">
      <c r="N116" s="1"/>
      <c r="R116" s="4"/>
      <c r="S116" s="4"/>
      <c r="T116" s="4"/>
    </row>
    <row r="117" spans="14:20" x14ac:dyDescent="0.15">
      <c r="N117" s="1"/>
      <c r="R117" s="4"/>
      <c r="S117" s="4"/>
      <c r="T117" s="4"/>
    </row>
    <row r="118" spans="14:20" x14ac:dyDescent="0.15">
      <c r="N118" s="1"/>
      <c r="R118" s="4"/>
      <c r="S118" s="4"/>
      <c r="T118" s="4"/>
    </row>
    <row r="119" spans="14:20" x14ac:dyDescent="0.15">
      <c r="N119" s="1"/>
      <c r="R119" s="4"/>
      <c r="S119" s="4"/>
      <c r="T119" s="4"/>
    </row>
    <row r="120" spans="14:20" x14ac:dyDescent="0.15">
      <c r="N120" s="1"/>
      <c r="R120" s="4"/>
      <c r="S120" s="4"/>
      <c r="T120" s="4"/>
    </row>
    <row r="121" spans="14:20" x14ac:dyDescent="0.15">
      <c r="N121" s="1"/>
      <c r="R121" s="4"/>
      <c r="S121" s="4"/>
      <c r="T121" s="4"/>
    </row>
    <row r="122" spans="14:20" x14ac:dyDescent="0.15">
      <c r="N122" s="1"/>
      <c r="R122" s="4"/>
      <c r="S122" s="4"/>
      <c r="T122" s="4"/>
    </row>
    <row r="123" spans="14:20" x14ac:dyDescent="0.15">
      <c r="N123" s="1"/>
      <c r="R123" s="4"/>
      <c r="S123" s="4"/>
      <c r="T123" s="4"/>
    </row>
    <row r="124" spans="14:20" x14ac:dyDescent="0.15">
      <c r="N124" s="1"/>
      <c r="R124" s="4"/>
      <c r="S124" s="4"/>
      <c r="T124" s="4"/>
    </row>
    <row r="125" spans="14:20" x14ac:dyDescent="0.15">
      <c r="N125" s="1"/>
      <c r="R125" s="4"/>
      <c r="S125" s="4"/>
      <c r="T125" s="4"/>
    </row>
    <row r="126" spans="14:20" x14ac:dyDescent="0.15">
      <c r="N126" s="1"/>
      <c r="R126" s="4"/>
      <c r="S126" s="4"/>
      <c r="T126" s="4"/>
    </row>
    <row r="127" spans="14:20" x14ac:dyDescent="0.15">
      <c r="N127" s="1"/>
      <c r="R127" s="4"/>
      <c r="S127" s="4"/>
      <c r="T127" s="4"/>
    </row>
    <row r="128" spans="14:20" x14ac:dyDescent="0.15">
      <c r="N128" s="1"/>
      <c r="R128" s="4"/>
      <c r="S128" s="4"/>
      <c r="T128" s="4"/>
    </row>
    <row r="129" spans="14:20" x14ac:dyDescent="0.15">
      <c r="N129" s="1"/>
      <c r="R129" s="4"/>
      <c r="S129" s="4"/>
      <c r="T129" s="4"/>
    </row>
    <row r="130" spans="14:20" x14ac:dyDescent="0.15">
      <c r="N130" s="1"/>
      <c r="R130" s="4"/>
      <c r="S130" s="4"/>
      <c r="T130" s="4"/>
    </row>
    <row r="131" spans="14:20" x14ac:dyDescent="0.15">
      <c r="N131" s="1"/>
      <c r="R131" s="4"/>
      <c r="S131" s="4"/>
      <c r="T131" s="4"/>
    </row>
    <row r="132" spans="14:20" x14ac:dyDescent="0.15">
      <c r="N132" s="1"/>
      <c r="R132" s="4"/>
      <c r="S132" s="4"/>
      <c r="T132" s="4"/>
    </row>
    <row r="133" spans="14:20" x14ac:dyDescent="0.15">
      <c r="N133" s="1"/>
      <c r="R133" s="4"/>
      <c r="S133" s="4"/>
      <c r="T133" s="4"/>
    </row>
    <row r="134" spans="14:20" x14ac:dyDescent="0.15">
      <c r="N134" s="1"/>
      <c r="R134" s="4"/>
      <c r="S134" s="4"/>
      <c r="T134" s="4"/>
    </row>
    <row r="135" spans="14:20" x14ac:dyDescent="0.15">
      <c r="N135" s="1"/>
      <c r="R135" s="4"/>
      <c r="S135" s="4"/>
      <c r="T135" s="4"/>
    </row>
    <row r="136" spans="14:20" x14ac:dyDescent="0.15">
      <c r="N136" s="1"/>
      <c r="R136" s="4"/>
      <c r="S136" s="4"/>
      <c r="T136" s="4"/>
    </row>
    <row r="137" spans="14:20" x14ac:dyDescent="0.15">
      <c r="N137" s="1"/>
      <c r="R137" s="4"/>
      <c r="S137" s="4"/>
      <c r="T137" s="4"/>
    </row>
    <row r="138" spans="14:20" x14ac:dyDescent="0.15">
      <c r="N138" s="1"/>
      <c r="R138" s="4"/>
      <c r="S138" s="4"/>
      <c r="T138" s="4"/>
    </row>
    <row r="139" spans="14:20" x14ac:dyDescent="0.15">
      <c r="N139" s="1"/>
      <c r="R139" s="4"/>
      <c r="S139" s="4"/>
      <c r="T139" s="4"/>
    </row>
    <row r="140" spans="14:20" x14ac:dyDescent="0.15">
      <c r="N140" s="1"/>
      <c r="R140" s="4"/>
      <c r="S140" s="4"/>
      <c r="T140" s="4"/>
    </row>
    <row r="141" spans="14:20" x14ac:dyDescent="0.15">
      <c r="N141" s="1"/>
      <c r="R141" s="4"/>
      <c r="S141" s="4"/>
      <c r="T141" s="4"/>
    </row>
    <row r="142" spans="14:20" x14ac:dyDescent="0.15">
      <c r="N142" s="1"/>
      <c r="R142" s="4"/>
      <c r="S142" s="4"/>
      <c r="T142" s="4"/>
    </row>
    <row r="143" spans="14:20" x14ac:dyDescent="0.15">
      <c r="N143" s="1"/>
      <c r="R143" s="4"/>
      <c r="S143" s="4"/>
      <c r="T143" s="4"/>
    </row>
    <row r="144" spans="14:20" x14ac:dyDescent="0.15">
      <c r="N144" s="1"/>
      <c r="R144" s="4"/>
      <c r="S144" s="4"/>
      <c r="T144" s="4"/>
    </row>
    <row r="145" spans="14:51" x14ac:dyDescent="0.15">
      <c r="N145" s="1"/>
      <c r="R145" s="4"/>
      <c r="S145" s="4"/>
      <c r="T145" s="4"/>
    </row>
    <row r="146" spans="14:51" x14ac:dyDescent="0.15">
      <c r="N146" s="1"/>
      <c r="R146" s="4"/>
      <c r="S146" s="4"/>
      <c r="T146" s="4"/>
    </row>
    <row r="147" spans="14:51" x14ac:dyDescent="0.15">
      <c r="N147" s="1"/>
      <c r="R147" s="4"/>
      <c r="S147" s="4"/>
      <c r="T147" s="4"/>
      <c r="AV147" s="4"/>
      <c r="AW147" s="4"/>
      <c r="AX147" s="4"/>
      <c r="AY147" s="4"/>
    </row>
    <row r="148" spans="14:51" x14ac:dyDescent="0.15">
      <c r="N148" s="1"/>
      <c r="R148" s="4"/>
      <c r="S148" s="4"/>
      <c r="T148" s="4"/>
      <c r="AV148" s="4"/>
      <c r="AW148" s="4"/>
    </row>
    <row r="149" spans="14:51" x14ac:dyDescent="0.15">
      <c r="N149" s="1"/>
      <c r="R149" s="4"/>
      <c r="S149" s="4"/>
      <c r="T149" s="4"/>
      <c r="AV149" s="4"/>
      <c r="AW149" s="4"/>
    </row>
    <row r="150" spans="14:51" x14ac:dyDescent="0.15">
      <c r="N150" s="1"/>
      <c r="R150" s="4"/>
      <c r="S150" s="4"/>
      <c r="T150" s="4"/>
      <c r="AV150" s="4"/>
      <c r="AW150" s="4"/>
    </row>
    <row r="151" spans="14:51" x14ac:dyDescent="0.15">
      <c r="N151" s="1"/>
      <c r="R151" s="4"/>
      <c r="S151" s="4"/>
      <c r="T151" s="4"/>
      <c r="AV151" s="4"/>
      <c r="AW151" s="4"/>
    </row>
    <row r="152" spans="14:51" x14ac:dyDescent="0.15">
      <c r="N152" s="1"/>
      <c r="R152" s="4"/>
      <c r="S152" s="4"/>
      <c r="T152" s="4"/>
      <c r="AV152" s="4"/>
      <c r="AW152" s="4"/>
    </row>
    <row r="153" spans="14:51" x14ac:dyDescent="0.15">
      <c r="N153" s="1"/>
      <c r="R153" s="4"/>
      <c r="S153" s="4"/>
      <c r="T153" s="4"/>
      <c r="AV153" s="4"/>
      <c r="AW153" s="4"/>
    </row>
    <row r="154" spans="14:51" x14ac:dyDescent="0.15">
      <c r="N154" s="1"/>
      <c r="R154" s="4"/>
      <c r="S154" s="4"/>
      <c r="T154" s="4"/>
      <c r="AV154" s="4"/>
      <c r="AW154" s="4"/>
    </row>
    <row r="155" spans="14:51" x14ac:dyDescent="0.15">
      <c r="N155" s="1"/>
      <c r="R155" s="4"/>
      <c r="S155" s="4"/>
      <c r="T155" s="4"/>
    </row>
    <row r="156" spans="14:51" x14ac:dyDescent="0.15">
      <c r="N156" s="1"/>
      <c r="R156" s="4"/>
      <c r="S156" s="4"/>
      <c r="T156" s="4"/>
    </row>
    <row r="157" spans="14:51" x14ac:dyDescent="0.15">
      <c r="N157" s="1"/>
      <c r="R157" s="4"/>
      <c r="S157" s="4"/>
      <c r="T157" s="4"/>
    </row>
    <row r="158" spans="14:51" x14ac:dyDescent="0.15">
      <c r="N158" s="1"/>
      <c r="R158" s="4"/>
      <c r="S158" s="4"/>
      <c r="T158" s="4"/>
    </row>
    <row r="159" spans="14:51" x14ac:dyDescent="0.15">
      <c r="N159" s="1"/>
      <c r="R159" s="4"/>
      <c r="S159" s="4"/>
      <c r="T159" s="4"/>
    </row>
    <row r="160" spans="14:51" x14ac:dyDescent="0.15">
      <c r="N160" s="1"/>
      <c r="R160" s="4"/>
      <c r="S160" s="4"/>
      <c r="T160" s="4"/>
    </row>
    <row r="161" spans="14:51" x14ac:dyDescent="0.15">
      <c r="N161" s="1"/>
      <c r="R161" s="4"/>
      <c r="S161" s="4"/>
      <c r="T161" s="4"/>
    </row>
    <row r="162" spans="14:51" x14ac:dyDescent="0.15">
      <c r="N162" s="1"/>
      <c r="R162" s="4"/>
      <c r="S162" s="4"/>
      <c r="T162" s="4"/>
    </row>
    <row r="163" spans="14:51" x14ac:dyDescent="0.15">
      <c r="N163" s="1"/>
      <c r="R163" s="4"/>
      <c r="S163" s="4"/>
      <c r="T163" s="4"/>
    </row>
    <row r="164" spans="14:51" x14ac:dyDescent="0.15">
      <c r="N164" s="1"/>
      <c r="R164" s="4"/>
      <c r="S164" s="4"/>
      <c r="T164" s="4"/>
    </row>
    <row r="165" spans="14:51" x14ac:dyDescent="0.15">
      <c r="N165" s="1"/>
      <c r="R165" s="4"/>
      <c r="S165" s="4"/>
      <c r="T165" s="4"/>
    </row>
    <row r="166" spans="14:51" x14ac:dyDescent="0.15">
      <c r="N166" s="1"/>
      <c r="R166" s="4"/>
      <c r="S166" s="4"/>
      <c r="T166" s="4"/>
    </row>
    <row r="167" spans="14:51" x14ac:dyDescent="0.15">
      <c r="N167" s="1"/>
      <c r="R167" s="4"/>
      <c r="S167" s="4"/>
      <c r="T167" s="4"/>
      <c r="AV167" s="4"/>
      <c r="AW167" s="4"/>
      <c r="AX167" s="4"/>
      <c r="AY167" s="4"/>
    </row>
    <row r="168" spans="14:51" x14ac:dyDescent="0.15">
      <c r="N168" s="1"/>
      <c r="R168" s="4"/>
      <c r="S168" s="4"/>
      <c r="T168" s="4"/>
      <c r="AV168" s="4"/>
      <c r="AW168" s="4"/>
    </row>
    <row r="169" spans="14:51" x14ac:dyDescent="0.15">
      <c r="N169" s="1"/>
      <c r="R169" s="4"/>
      <c r="S169" s="4"/>
      <c r="T169" s="4"/>
      <c r="AV169" s="4"/>
      <c r="AW169" s="4"/>
    </row>
    <row r="170" spans="14:51" x14ac:dyDescent="0.15">
      <c r="N170" s="1"/>
      <c r="R170" s="4"/>
      <c r="S170" s="4"/>
      <c r="T170" s="4"/>
      <c r="AV170" s="4"/>
      <c r="AW170" s="4"/>
    </row>
    <row r="171" spans="14:51" x14ac:dyDescent="0.15">
      <c r="N171" s="1"/>
      <c r="R171" s="4"/>
      <c r="S171" s="4"/>
      <c r="T171" s="4"/>
      <c r="AV171" s="4"/>
      <c r="AW171" s="4"/>
    </row>
    <row r="172" spans="14:51" x14ac:dyDescent="0.15">
      <c r="N172" s="1"/>
      <c r="R172" s="4"/>
      <c r="S172" s="4"/>
      <c r="T172" s="4"/>
      <c r="AV172" s="4"/>
      <c r="AW172" s="4"/>
    </row>
    <row r="173" spans="14:51" x14ac:dyDescent="0.15">
      <c r="N173" s="1"/>
      <c r="R173" s="4"/>
      <c r="S173" s="4"/>
      <c r="T173" s="4"/>
      <c r="AV173" s="4"/>
      <c r="AW173" s="4"/>
    </row>
    <row r="174" spans="14:51" x14ac:dyDescent="0.15">
      <c r="N174" s="1"/>
      <c r="R174" s="4"/>
      <c r="S174" s="4"/>
      <c r="T174" s="4"/>
      <c r="AV174" s="4"/>
      <c r="AW174" s="4"/>
    </row>
    <row r="175" spans="14:51" x14ac:dyDescent="0.15">
      <c r="N175" s="1"/>
      <c r="R175" s="4"/>
      <c r="S175" s="4"/>
      <c r="T175" s="4"/>
    </row>
    <row r="176" spans="14:51" x14ac:dyDescent="0.15">
      <c r="N176" s="1"/>
      <c r="R176" s="4"/>
      <c r="S176" s="4"/>
      <c r="T176" s="4"/>
    </row>
    <row r="177" spans="14:51" x14ac:dyDescent="0.15">
      <c r="N177" s="1"/>
      <c r="R177" s="4"/>
      <c r="S177" s="4"/>
      <c r="T177" s="4"/>
    </row>
    <row r="178" spans="14:51" x14ac:dyDescent="0.15">
      <c r="N178" s="1"/>
      <c r="R178" s="4"/>
      <c r="S178" s="4"/>
      <c r="T178" s="4"/>
    </row>
    <row r="179" spans="14:51" x14ac:dyDescent="0.15">
      <c r="N179" s="1"/>
      <c r="R179" s="4"/>
      <c r="S179" s="4"/>
      <c r="T179" s="4"/>
    </row>
    <row r="180" spans="14:51" x14ac:dyDescent="0.15">
      <c r="N180" s="1"/>
      <c r="R180" s="4"/>
      <c r="S180" s="4"/>
      <c r="T180" s="4"/>
    </row>
    <row r="181" spans="14:51" x14ac:dyDescent="0.15">
      <c r="N181" s="1"/>
      <c r="R181" s="4"/>
      <c r="S181" s="4"/>
      <c r="T181" s="4"/>
    </row>
    <row r="182" spans="14:51" x14ac:dyDescent="0.15">
      <c r="N182" s="1"/>
      <c r="R182" s="4"/>
      <c r="S182" s="4"/>
      <c r="T182" s="4"/>
    </row>
    <row r="183" spans="14:51" x14ac:dyDescent="0.15">
      <c r="N183" s="1"/>
      <c r="R183" s="4"/>
      <c r="S183" s="4"/>
      <c r="T183" s="4"/>
    </row>
    <row r="184" spans="14:51" x14ac:dyDescent="0.15">
      <c r="N184" s="1"/>
      <c r="R184" s="4"/>
      <c r="S184" s="4"/>
      <c r="T184" s="4"/>
    </row>
    <row r="185" spans="14:51" x14ac:dyDescent="0.15">
      <c r="N185" s="1"/>
      <c r="R185" s="4"/>
      <c r="S185" s="4"/>
      <c r="T185" s="4"/>
    </row>
    <row r="186" spans="14:51" x14ac:dyDescent="0.15">
      <c r="N186" s="1"/>
      <c r="R186" s="4"/>
      <c r="S186" s="4"/>
      <c r="T186" s="4"/>
    </row>
    <row r="187" spans="14:51" x14ac:dyDescent="0.15">
      <c r="N187" s="1"/>
      <c r="R187" s="4"/>
      <c r="S187" s="4"/>
      <c r="T187" s="4"/>
      <c r="AV187" s="4"/>
      <c r="AW187" s="4"/>
      <c r="AX187" s="4"/>
      <c r="AY187" s="4"/>
    </row>
    <row r="188" spans="14:51" x14ac:dyDescent="0.15">
      <c r="N188" s="1"/>
      <c r="R188" s="4"/>
      <c r="S188" s="4"/>
      <c r="T188" s="4"/>
      <c r="AV188" s="4"/>
      <c r="AW188" s="4"/>
    </row>
    <row r="189" spans="14:51" x14ac:dyDescent="0.15">
      <c r="N189" s="1"/>
      <c r="R189" s="4"/>
      <c r="S189" s="4"/>
      <c r="T189" s="4"/>
      <c r="AV189" s="4"/>
      <c r="AW189" s="4"/>
    </row>
    <row r="190" spans="14:51" x14ac:dyDescent="0.15">
      <c r="N190" s="1"/>
      <c r="R190" s="4"/>
      <c r="S190" s="4"/>
      <c r="T190" s="4"/>
      <c r="AV190" s="4"/>
      <c r="AW190" s="4"/>
    </row>
    <row r="191" spans="14:51" x14ac:dyDescent="0.15">
      <c r="N191" s="1"/>
      <c r="R191" s="4"/>
      <c r="S191" s="4"/>
      <c r="T191" s="4"/>
      <c r="AV191" s="4"/>
      <c r="AW191" s="4"/>
    </row>
    <row r="192" spans="14:51" x14ac:dyDescent="0.15">
      <c r="N192" s="1"/>
      <c r="R192" s="4"/>
      <c r="S192" s="4"/>
      <c r="T192" s="4"/>
      <c r="AV192" s="4"/>
      <c r="AW192" s="4"/>
    </row>
    <row r="193" spans="14:49" x14ac:dyDescent="0.15">
      <c r="N193" s="1"/>
      <c r="R193" s="4"/>
      <c r="S193" s="4"/>
      <c r="T193" s="4"/>
      <c r="AV193" s="4"/>
      <c r="AW193" s="4"/>
    </row>
    <row r="194" spans="14:49" x14ac:dyDescent="0.15">
      <c r="N194" s="1"/>
      <c r="R194" s="4"/>
      <c r="S194" s="4"/>
      <c r="T194" s="4"/>
      <c r="AV194" s="4"/>
      <c r="AW194" s="4"/>
    </row>
    <row r="195" spans="14:49" x14ac:dyDescent="0.15">
      <c r="N195" s="1"/>
      <c r="R195" s="4"/>
      <c r="S195" s="4"/>
      <c r="T195" s="4"/>
    </row>
    <row r="196" spans="14:49" x14ac:dyDescent="0.15">
      <c r="N196" s="1"/>
      <c r="R196" s="4"/>
      <c r="S196" s="4"/>
      <c r="T196" s="4"/>
    </row>
    <row r="197" spans="14:49" x14ac:dyDescent="0.15">
      <c r="N197" s="1"/>
      <c r="R197" s="4"/>
      <c r="S197" s="4"/>
      <c r="T197" s="4"/>
    </row>
    <row r="198" spans="14:49" x14ac:dyDescent="0.15">
      <c r="N198" s="1"/>
      <c r="R198" s="4"/>
      <c r="S198" s="4"/>
      <c r="T198" s="4"/>
    </row>
    <row r="199" spans="14:49" x14ac:dyDescent="0.15">
      <c r="N199" s="1"/>
      <c r="R199" s="4"/>
      <c r="S199" s="4"/>
      <c r="T199" s="4"/>
    </row>
    <row r="200" spans="14:49" x14ac:dyDescent="0.15">
      <c r="N200" s="1"/>
      <c r="R200" s="4"/>
      <c r="S200" s="4"/>
      <c r="T200" s="4"/>
    </row>
    <row r="201" spans="14:49" x14ac:dyDescent="0.15">
      <c r="N201" s="1"/>
      <c r="R201" s="4"/>
      <c r="S201" s="4"/>
      <c r="T201" s="4"/>
    </row>
    <row r="202" spans="14:49" x14ac:dyDescent="0.15">
      <c r="N202" s="1"/>
      <c r="R202" s="4"/>
      <c r="S202" s="4"/>
      <c r="T202" s="4"/>
    </row>
    <row r="203" spans="14:49" x14ac:dyDescent="0.15">
      <c r="N203" s="1"/>
      <c r="R203" s="4"/>
      <c r="S203" s="4"/>
      <c r="T203" s="4"/>
    </row>
    <row r="204" spans="14:49" x14ac:dyDescent="0.15">
      <c r="N204" s="1"/>
      <c r="R204" s="4"/>
      <c r="S204" s="4"/>
      <c r="T204" s="4"/>
    </row>
    <row r="205" spans="14:49" x14ac:dyDescent="0.15">
      <c r="N205" s="1"/>
      <c r="R205" s="4"/>
      <c r="S205" s="4"/>
      <c r="T205" s="4"/>
    </row>
    <row r="206" spans="14:49" x14ac:dyDescent="0.15">
      <c r="N206" s="1"/>
      <c r="R206" s="4"/>
      <c r="S206" s="4"/>
      <c r="T206" s="4"/>
    </row>
    <row r="207" spans="14:49" x14ac:dyDescent="0.15">
      <c r="N207" s="1"/>
      <c r="R207" s="4"/>
      <c r="S207" s="4"/>
      <c r="T207" s="4"/>
    </row>
    <row r="208" spans="14:49" x14ac:dyDescent="0.15">
      <c r="N208" s="1"/>
      <c r="R208" s="4"/>
      <c r="S208" s="4"/>
      <c r="T208" s="4"/>
    </row>
    <row r="209" spans="14:20" x14ac:dyDescent="0.15">
      <c r="N209" s="1"/>
      <c r="R209" s="4"/>
      <c r="S209" s="4"/>
      <c r="T209" s="4"/>
    </row>
    <row r="210" spans="14:20" x14ac:dyDescent="0.15">
      <c r="N210" s="1"/>
      <c r="R210" s="4"/>
      <c r="S210" s="4"/>
      <c r="T210" s="4"/>
    </row>
    <row r="211" spans="14:20" x14ac:dyDescent="0.15">
      <c r="N211" s="1"/>
      <c r="R211" s="4"/>
      <c r="S211" s="4"/>
      <c r="T211" s="4"/>
    </row>
    <row r="212" spans="14:20" x14ac:dyDescent="0.15">
      <c r="N212" s="1"/>
      <c r="R212" s="4"/>
      <c r="S212" s="4"/>
      <c r="T212" s="4"/>
    </row>
    <row r="213" spans="14:20" x14ac:dyDescent="0.15">
      <c r="N213" s="1"/>
      <c r="R213" s="4"/>
      <c r="S213" s="4"/>
      <c r="T213" s="4"/>
    </row>
    <row r="214" spans="14:20" x14ac:dyDescent="0.15">
      <c r="N214" s="1"/>
      <c r="R214" s="4"/>
      <c r="S214" s="4"/>
      <c r="T214" s="4"/>
    </row>
    <row r="215" spans="14:20" x14ac:dyDescent="0.15">
      <c r="N215" s="1"/>
      <c r="R215" s="4"/>
      <c r="S215" s="4"/>
      <c r="T215" s="4"/>
    </row>
    <row r="216" spans="14:20" x14ac:dyDescent="0.15">
      <c r="N216" s="1"/>
      <c r="R216" s="4"/>
      <c r="S216" s="4"/>
      <c r="T216" s="4"/>
    </row>
    <row r="217" spans="14:20" x14ac:dyDescent="0.15">
      <c r="N217" s="1"/>
      <c r="R217" s="4"/>
      <c r="S217" s="4"/>
      <c r="T217" s="4"/>
    </row>
    <row r="218" spans="14:20" x14ac:dyDescent="0.15">
      <c r="N218" s="1"/>
      <c r="R218" s="4"/>
      <c r="S218" s="4"/>
      <c r="T218" s="4"/>
    </row>
    <row r="219" spans="14:20" x14ac:dyDescent="0.15">
      <c r="N219" s="1"/>
      <c r="R219" s="4"/>
      <c r="S219" s="4"/>
      <c r="T219" s="4"/>
    </row>
    <row r="220" spans="14:20" x14ac:dyDescent="0.15">
      <c r="N220" s="1"/>
      <c r="R220" s="4"/>
      <c r="S220" s="4"/>
      <c r="T220" s="4"/>
    </row>
    <row r="221" spans="14:20" x14ac:dyDescent="0.15">
      <c r="N221" s="1"/>
      <c r="R221" s="4"/>
      <c r="S221" s="4"/>
      <c r="T221" s="4"/>
    </row>
    <row r="222" spans="14:20" x14ac:dyDescent="0.15">
      <c r="N222" s="1"/>
      <c r="R222" s="4"/>
      <c r="S222" s="4"/>
      <c r="T222" s="4"/>
    </row>
    <row r="223" spans="14:20" x14ac:dyDescent="0.15">
      <c r="N223" s="1"/>
      <c r="R223" s="4"/>
      <c r="S223" s="4"/>
      <c r="T223" s="4"/>
    </row>
    <row r="224" spans="14:20" x14ac:dyDescent="0.15">
      <c r="N224" s="1"/>
      <c r="R224" s="4"/>
      <c r="S224" s="4"/>
      <c r="T224" s="4"/>
    </row>
    <row r="225" spans="14:51" x14ac:dyDescent="0.15">
      <c r="N225" s="1"/>
      <c r="R225" s="4"/>
      <c r="S225" s="4"/>
      <c r="T225" s="4"/>
    </row>
    <row r="226" spans="14:51" x14ac:dyDescent="0.15">
      <c r="N226" s="1"/>
      <c r="R226" s="4"/>
      <c r="S226" s="4"/>
      <c r="T226" s="4"/>
    </row>
    <row r="227" spans="14:51" x14ac:dyDescent="0.15">
      <c r="N227" s="1"/>
      <c r="R227" s="4"/>
      <c r="S227" s="4"/>
      <c r="T227" s="4"/>
    </row>
    <row r="228" spans="14:51" x14ac:dyDescent="0.15">
      <c r="N228" s="1"/>
      <c r="R228" s="4"/>
      <c r="S228" s="4"/>
      <c r="T228" s="4"/>
      <c r="AV228" s="4"/>
      <c r="AW228" s="4"/>
      <c r="AX228" s="4"/>
      <c r="AY228" s="4"/>
    </row>
    <row r="229" spans="14:51" x14ac:dyDescent="0.15">
      <c r="N229" s="1"/>
      <c r="R229" s="4"/>
      <c r="S229" s="4"/>
      <c r="T229" s="4"/>
      <c r="AV229" s="4"/>
      <c r="AW229" s="4"/>
    </row>
    <row r="230" spans="14:51" x14ac:dyDescent="0.15">
      <c r="N230" s="1"/>
      <c r="R230" s="4"/>
      <c r="S230" s="4"/>
      <c r="T230" s="4"/>
      <c r="AV230" s="4"/>
      <c r="AW230" s="4"/>
    </row>
    <row r="231" spans="14:51" x14ac:dyDescent="0.15">
      <c r="N231" s="1"/>
      <c r="R231" s="4"/>
      <c r="S231" s="4"/>
      <c r="T231" s="4"/>
      <c r="AV231" s="4"/>
      <c r="AW231" s="4"/>
    </row>
    <row r="232" spans="14:51" x14ac:dyDescent="0.15">
      <c r="N232" s="1"/>
      <c r="R232" s="4"/>
      <c r="S232" s="4"/>
      <c r="T232" s="4"/>
      <c r="AV232" s="4"/>
      <c r="AW232" s="4"/>
    </row>
    <row r="233" spans="14:51" x14ac:dyDescent="0.15">
      <c r="N233" s="1"/>
      <c r="R233" s="4"/>
      <c r="S233" s="4"/>
      <c r="T233" s="4"/>
      <c r="AV233" s="4"/>
      <c r="AW233" s="4"/>
    </row>
    <row r="234" spans="14:51" x14ac:dyDescent="0.15">
      <c r="N234" s="1"/>
      <c r="R234" s="4"/>
      <c r="S234" s="4"/>
      <c r="T234" s="4"/>
      <c r="AV234" s="4"/>
      <c r="AW234" s="4"/>
    </row>
    <row r="235" spans="14:51" x14ac:dyDescent="0.15">
      <c r="N235" s="1"/>
      <c r="R235" s="4"/>
      <c r="S235" s="4"/>
      <c r="T235" s="4"/>
      <c r="AV235" s="4"/>
      <c r="AW235" s="4"/>
    </row>
    <row r="236" spans="14:51" x14ac:dyDescent="0.15">
      <c r="N236" s="1"/>
      <c r="R236" s="4"/>
      <c r="S236" s="4"/>
      <c r="T236" s="4"/>
    </row>
    <row r="237" spans="14:51" x14ac:dyDescent="0.15">
      <c r="N237" s="1"/>
      <c r="R237" s="4"/>
      <c r="S237" s="4"/>
      <c r="T237" s="4"/>
    </row>
    <row r="238" spans="14:51" x14ac:dyDescent="0.15">
      <c r="N238" s="1"/>
      <c r="R238" s="4"/>
      <c r="S238" s="4"/>
      <c r="T238" s="4"/>
    </row>
    <row r="239" spans="14:51" x14ac:dyDescent="0.15">
      <c r="N239" s="1"/>
      <c r="R239" s="4"/>
      <c r="S239" s="4"/>
      <c r="T239" s="4"/>
    </row>
    <row r="240" spans="14:51" x14ac:dyDescent="0.15">
      <c r="N240" s="1"/>
      <c r="R240" s="4"/>
      <c r="S240" s="4"/>
      <c r="T240" s="4"/>
    </row>
    <row r="241" spans="14:51" x14ac:dyDescent="0.15">
      <c r="N241" s="1"/>
      <c r="R241" s="4"/>
      <c r="S241" s="4"/>
      <c r="T241" s="4"/>
    </row>
    <row r="242" spans="14:51" x14ac:dyDescent="0.15">
      <c r="N242" s="1"/>
      <c r="R242" s="4"/>
      <c r="S242" s="4"/>
      <c r="T242" s="4"/>
    </row>
    <row r="243" spans="14:51" x14ac:dyDescent="0.15">
      <c r="N243" s="1"/>
      <c r="R243" s="4"/>
      <c r="S243" s="4"/>
      <c r="T243" s="4"/>
    </row>
    <row r="244" spans="14:51" x14ac:dyDescent="0.15">
      <c r="N244" s="1"/>
      <c r="R244" s="4"/>
      <c r="S244" s="4"/>
      <c r="T244" s="4"/>
    </row>
    <row r="245" spans="14:51" x14ac:dyDescent="0.15">
      <c r="N245" s="1"/>
      <c r="R245" s="4"/>
      <c r="S245" s="4"/>
      <c r="T245" s="4"/>
    </row>
    <row r="246" spans="14:51" x14ac:dyDescent="0.15">
      <c r="N246" s="1"/>
      <c r="R246" s="4"/>
      <c r="S246" s="4"/>
      <c r="T246" s="4"/>
    </row>
    <row r="247" spans="14:51" x14ac:dyDescent="0.15">
      <c r="N247" s="1"/>
      <c r="R247" s="4"/>
      <c r="S247" s="4"/>
      <c r="T247" s="4"/>
    </row>
    <row r="248" spans="14:51" x14ac:dyDescent="0.15">
      <c r="N248" s="1"/>
      <c r="R248" s="4"/>
      <c r="S248" s="4"/>
      <c r="T248" s="4"/>
      <c r="AV248" s="4"/>
      <c r="AW248" s="4"/>
      <c r="AX248" s="4"/>
      <c r="AY248" s="4"/>
    </row>
    <row r="249" spans="14:51" x14ac:dyDescent="0.15">
      <c r="N249" s="1"/>
      <c r="R249" s="4"/>
      <c r="S249" s="4"/>
      <c r="T249" s="4"/>
      <c r="AV249" s="4"/>
      <c r="AW249" s="4"/>
    </row>
    <row r="250" spans="14:51" x14ac:dyDescent="0.15">
      <c r="N250" s="1"/>
      <c r="R250" s="4"/>
      <c r="S250" s="4"/>
      <c r="T250" s="4"/>
      <c r="AV250" s="4"/>
      <c r="AW250" s="4"/>
    </row>
    <row r="251" spans="14:51" x14ac:dyDescent="0.15">
      <c r="N251" s="1"/>
      <c r="R251" s="4"/>
      <c r="S251" s="4"/>
      <c r="T251" s="4"/>
      <c r="AV251" s="4"/>
      <c r="AW251" s="4"/>
    </row>
    <row r="252" spans="14:51" x14ac:dyDescent="0.15">
      <c r="N252" s="1"/>
      <c r="R252" s="4"/>
      <c r="S252" s="4"/>
      <c r="T252" s="4"/>
      <c r="AV252" s="4"/>
      <c r="AW252" s="4"/>
    </row>
    <row r="253" spans="14:51" x14ac:dyDescent="0.15">
      <c r="N253" s="1"/>
      <c r="R253" s="4"/>
      <c r="S253" s="4"/>
      <c r="T253" s="4"/>
      <c r="AV253" s="4"/>
      <c r="AW253" s="4"/>
    </row>
    <row r="254" spans="14:51" x14ac:dyDescent="0.15">
      <c r="N254" s="1"/>
      <c r="R254" s="4"/>
      <c r="S254" s="4"/>
      <c r="T254" s="4"/>
      <c r="AV254" s="4"/>
      <c r="AW254" s="4"/>
    </row>
    <row r="255" spans="14:51" x14ac:dyDescent="0.15">
      <c r="N255" s="1"/>
      <c r="R255" s="4"/>
      <c r="S255" s="4"/>
      <c r="T255" s="4"/>
      <c r="AV255" s="4"/>
      <c r="AW255" s="4"/>
    </row>
    <row r="256" spans="14:51" x14ac:dyDescent="0.15">
      <c r="N256" s="1"/>
      <c r="R256" s="4"/>
      <c r="S256" s="4"/>
      <c r="T256" s="4"/>
    </row>
    <row r="257" spans="14:51" x14ac:dyDescent="0.15">
      <c r="N257" s="1"/>
      <c r="R257" s="4"/>
      <c r="S257" s="4"/>
      <c r="T257" s="4"/>
    </row>
    <row r="258" spans="14:51" x14ac:dyDescent="0.15">
      <c r="N258" s="1"/>
      <c r="R258" s="4"/>
      <c r="S258" s="4"/>
      <c r="T258" s="4"/>
    </row>
    <row r="259" spans="14:51" x14ac:dyDescent="0.15">
      <c r="N259" s="1"/>
      <c r="R259" s="4"/>
      <c r="S259" s="4"/>
      <c r="T259" s="4"/>
    </row>
    <row r="260" spans="14:51" x14ac:dyDescent="0.15">
      <c r="N260" s="1"/>
      <c r="R260" s="4"/>
      <c r="S260" s="4"/>
      <c r="T260" s="4"/>
    </row>
    <row r="261" spans="14:51" x14ac:dyDescent="0.15">
      <c r="N261" s="1"/>
      <c r="R261" s="4"/>
      <c r="S261" s="4"/>
      <c r="T261" s="4"/>
    </row>
    <row r="262" spans="14:51" x14ac:dyDescent="0.15">
      <c r="N262" s="1"/>
      <c r="R262" s="4"/>
      <c r="S262" s="4"/>
      <c r="T262" s="4"/>
    </row>
    <row r="263" spans="14:51" x14ac:dyDescent="0.15">
      <c r="N263" s="1"/>
      <c r="R263" s="4"/>
      <c r="S263" s="4"/>
      <c r="T263" s="4"/>
    </row>
    <row r="264" spans="14:51" x14ac:dyDescent="0.15">
      <c r="N264" s="1"/>
      <c r="R264" s="4"/>
      <c r="S264" s="4"/>
      <c r="T264" s="4"/>
    </row>
    <row r="265" spans="14:51" x14ac:dyDescent="0.15">
      <c r="N265" s="1"/>
      <c r="R265" s="4"/>
      <c r="S265" s="4"/>
      <c r="T265" s="4"/>
    </row>
    <row r="266" spans="14:51" x14ac:dyDescent="0.15">
      <c r="N266" s="1"/>
      <c r="R266" s="4"/>
      <c r="S266" s="4"/>
      <c r="T266" s="4"/>
    </row>
    <row r="267" spans="14:51" x14ac:dyDescent="0.15">
      <c r="N267" s="1"/>
      <c r="R267" s="4"/>
      <c r="S267" s="4"/>
      <c r="T267" s="4"/>
    </row>
    <row r="268" spans="14:51" x14ac:dyDescent="0.15">
      <c r="N268" s="1"/>
      <c r="R268" s="4"/>
      <c r="S268" s="4"/>
      <c r="T268" s="4"/>
      <c r="AV268" s="4"/>
      <c r="AW268" s="4"/>
      <c r="AX268" s="4"/>
      <c r="AY268" s="4"/>
    </row>
    <row r="269" spans="14:51" x14ac:dyDescent="0.15">
      <c r="N269" s="1"/>
      <c r="R269" s="4"/>
      <c r="S269" s="4"/>
      <c r="T269" s="4"/>
      <c r="AV269" s="4"/>
      <c r="AW269" s="4"/>
    </row>
    <row r="270" spans="14:51" x14ac:dyDescent="0.15">
      <c r="N270" s="1"/>
      <c r="R270" s="4"/>
      <c r="S270" s="4"/>
      <c r="T270" s="4"/>
      <c r="AV270" s="4"/>
      <c r="AW270" s="4"/>
    </row>
    <row r="271" spans="14:51" x14ac:dyDescent="0.15">
      <c r="N271" s="1"/>
      <c r="R271" s="4"/>
      <c r="S271" s="4"/>
      <c r="T271" s="4"/>
      <c r="AV271" s="4"/>
      <c r="AW271" s="4"/>
    </row>
    <row r="272" spans="14:51" x14ac:dyDescent="0.15">
      <c r="N272" s="1"/>
      <c r="R272" s="4"/>
      <c r="S272" s="4"/>
      <c r="T272" s="4"/>
      <c r="AV272" s="4"/>
      <c r="AW272" s="4"/>
    </row>
    <row r="273" spans="14:51" x14ac:dyDescent="0.15">
      <c r="N273" s="1"/>
      <c r="R273" s="4"/>
      <c r="S273" s="4"/>
      <c r="T273" s="4"/>
      <c r="AV273" s="4"/>
      <c r="AW273" s="4"/>
    </row>
    <row r="274" spans="14:51" x14ac:dyDescent="0.15">
      <c r="N274" s="1"/>
      <c r="R274" s="4"/>
      <c r="S274" s="4"/>
      <c r="T274" s="4"/>
      <c r="AV274" s="4"/>
      <c r="AW274" s="4"/>
    </row>
    <row r="275" spans="14:51" x14ac:dyDescent="0.15">
      <c r="N275" s="1"/>
      <c r="R275" s="4"/>
      <c r="S275" s="4"/>
      <c r="T275" s="4"/>
      <c r="AV275" s="4"/>
      <c r="AW275" s="4"/>
    </row>
    <row r="276" spans="14:51" x14ac:dyDescent="0.15">
      <c r="N276" s="1"/>
      <c r="R276" s="4"/>
      <c r="S276" s="4"/>
      <c r="T276" s="4"/>
    </row>
    <row r="277" spans="14:51" x14ac:dyDescent="0.15">
      <c r="N277" s="1"/>
      <c r="R277" s="4"/>
      <c r="S277" s="4"/>
      <c r="T277" s="4"/>
    </row>
    <row r="278" spans="14:51" x14ac:dyDescent="0.15">
      <c r="N278" s="1"/>
      <c r="R278" s="4"/>
      <c r="S278" s="4"/>
      <c r="T278" s="4"/>
    </row>
    <row r="279" spans="14:51" x14ac:dyDescent="0.15">
      <c r="N279" s="1"/>
      <c r="R279" s="4"/>
      <c r="S279" s="4"/>
      <c r="T279" s="4"/>
    </row>
    <row r="280" spans="14:51" x14ac:dyDescent="0.15">
      <c r="N280" s="1"/>
      <c r="R280" s="4"/>
      <c r="S280" s="4"/>
      <c r="T280" s="4"/>
    </row>
    <row r="281" spans="14:51" x14ac:dyDescent="0.15">
      <c r="N281" s="1"/>
      <c r="R281" s="4"/>
      <c r="S281" s="4"/>
      <c r="T281" s="4"/>
    </row>
    <row r="282" spans="14:51" x14ac:dyDescent="0.15">
      <c r="N282" s="1"/>
      <c r="R282" s="4"/>
      <c r="S282" s="4"/>
      <c r="T282" s="4"/>
    </row>
    <row r="283" spans="14:51" x14ac:dyDescent="0.15">
      <c r="N283" s="1"/>
      <c r="R283" s="4"/>
      <c r="S283" s="4"/>
      <c r="T283" s="4"/>
    </row>
    <row r="284" spans="14:51" x14ac:dyDescent="0.15">
      <c r="N284" s="1"/>
      <c r="R284" s="4"/>
      <c r="S284" s="4"/>
      <c r="T284" s="4"/>
    </row>
    <row r="285" spans="14:51" x14ac:dyDescent="0.15">
      <c r="N285" s="1"/>
      <c r="R285" s="4"/>
      <c r="S285" s="4"/>
      <c r="T285" s="4"/>
    </row>
    <row r="286" spans="14:51" x14ac:dyDescent="0.15">
      <c r="N286" s="1"/>
      <c r="R286" s="4"/>
      <c r="S286" s="4"/>
      <c r="T286" s="4"/>
    </row>
    <row r="287" spans="14:51" x14ac:dyDescent="0.15">
      <c r="N287" s="1"/>
      <c r="R287" s="4"/>
      <c r="S287" s="4"/>
      <c r="T287" s="4"/>
    </row>
    <row r="288" spans="14:51" x14ac:dyDescent="0.15">
      <c r="N288" s="1"/>
      <c r="R288" s="4"/>
      <c r="S288" s="4"/>
      <c r="T288" s="4"/>
      <c r="AV288" s="4"/>
      <c r="AW288" s="4"/>
      <c r="AX288" s="4"/>
      <c r="AY288" s="4"/>
    </row>
    <row r="289" spans="14:49" x14ac:dyDescent="0.15">
      <c r="N289" s="1"/>
      <c r="R289" s="4"/>
      <c r="S289" s="4"/>
      <c r="T289" s="4"/>
      <c r="AV289" s="4"/>
      <c r="AW289" s="4"/>
    </row>
    <row r="290" spans="14:49" x14ac:dyDescent="0.15">
      <c r="N290" s="1"/>
      <c r="R290" s="4"/>
      <c r="S290" s="4"/>
      <c r="T290" s="4"/>
      <c r="AV290" s="4"/>
      <c r="AW290" s="4"/>
    </row>
    <row r="291" spans="14:49" x14ac:dyDescent="0.15">
      <c r="N291" s="1"/>
      <c r="R291" s="4"/>
      <c r="S291" s="4"/>
      <c r="T291" s="4"/>
      <c r="AV291" s="4"/>
      <c r="AW291" s="4"/>
    </row>
    <row r="292" spans="14:49" x14ac:dyDescent="0.15">
      <c r="N292" s="1"/>
      <c r="R292" s="4"/>
      <c r="S292" s="4"/>
      <c r="T292" s="4"/>
      <c r="AV292" s="4"/>
      <c r="AW292" s="4"/>
    </row>
    <row r="293" spans="14:49" x14ac:dyDescent="0.15">
      <c r="N293" s="1"/>
      <c r="R293" s="4"/>
      <c r="S293" s="4"/>
      <c r="T293" s="4"/>
      <c r="AV293" s="4"/>
      <c r="AW293" s="4"/>
    </row>
    <row r="294" spans="14:49" x14ac:dyDescent="0.15">
      <c r="N294" s="1"/>
      <c r="R294" s="4"/>
      <c r="S294" s="4"/>
      <c r="T294" s="4"/>
      <c r="AV294" s="4"/>
      <c r="AW294" s="4"/>
    </row>
    <row r="295" spans="14:49" x14ac:dyDescent="0.15">
      <c r="N295" s="1"/>
      <c r="R295" s="4"/>
      <c r="S295" s="4"/>
      <c r="T295" s="4"/>
      <c r="AV295" s="4"/>
      <c r="AW295" s="4"/>
    </row>
    <row r="296" spans="14:49" x14ac:dyDescent="0.15">
      <c r="N296" s="1"/>
      <c r="R296" s="4"/>
      <c r="S296" s="4"/>
      <c r="T296" s="4"/>
    </row>
    <row r="297" spans="14:49" x14ac:dyDescent="0.15">
      <c r="N297" s="1"/>
      <c r="R297" s="4"/>
      <c r="S297" s="4"/>
      <c r="T297" s="4"/>
    </row>
    <row r="298" spans="14:49" x14ac:dyDescent="0.15">
      <c r="N298" s="1"/>
      <c r="R298" s="4"/>
      <c r="S298" s="4"/>
      <c r="T298" s="4"/>
    </row>
    <row r="299" spans="14:49" x14ac:dyDescent="0.15">
      <c r="N299" s="1"/>
      <c r="R299" s="4"/>
      <c r="S299" s="4"/>
      <c r="T299" s="4"/>
    </row>
    <row r="300" spans="14:49" x14ac:dyDescent="0.15">
      <c r="N300" s="1"/>
      <c r="R300" s="4"/>
      <c r="S300" s="4"/>
      <c r="T300" s="4"/>
    </row>
    <row r="301" spans="14:49" x14ac:dyDescent="0.15">
      <c r="N301" s="1"/>
      <c r="R301" s="4"/>
      <c r="S301" s="4"/>
      <c r="T301" s="4"/>
    </row>
    <row r="302" spans="14:49" x14ac:dyDescent="0.15">
      <c r="N302" s="1"/>
      <c r="R302" s="4"/>
      <c r="S302" s="4"/>
      <c r="T302" s="4"/>
    </row>
    <row r="303" spans="14:49" x14ac:dyDescent="0.15">
      <c r="N303" s="1"/>
      <c r="R303" s="4"/>
      <c r="S303" s="4"/>
      <c r="T303" s="4"/>
    </row>
    <row r="304" spans="14:49" x14ac:dyDescent="0.15">
      <c r="N304" s="1"/>
      <c r="R304" s="4"/>
      <c r="S304" s="4"/>
      <c r="T304" s="4"/>
    </row>
    <row r="305" spans="14:51" x14ac:dyDescent="0.15">
      <c r="N305" s="1"/>
      <c r="R305" s="4"/>
      <c r="S305" s="4"/>
      <c r="T305" s="4"/>
    </row>
    <row r="306" spans="14:51" x14ac:dyDescent="0.15">
      <c r="N306" s="1"/>
      <c r="R306" s="4"/>
      <c r="S306" s="4"/>
      <c r="T306" s="4"/>
    </row>
    <row r="307" spans="14:51" x14ac:dyDescent="0.15">
      <c r="N307" s="1"/>
      <c r="R307" s="4"/>
      <c r="S307" s="4"/>
      <c r="T307" s="4"/>
    </row>
    <row r="308" spans="14:51" x14ac:dyDescent="0.15">
      <c r="N308" s="1"/>
      <c r="R308" s="4"/>
      <c r="S308" s="4"/>
      <c r="T308" s="4"/>
      <c r="AV308" s="4"/>
      <c r="AW308" s="4"/>
      <c r="AX308" s="4"/>
      <c r="AY308" s="4"/>
    </row>
    <row r="309" spans="14:51" x14ac:dyDescent="0.15">
      <c r="N309" s="1"/>
      <c r="R309" s="4"/>
      <c r="S309" s="4"/>
      <c r="T309" s="4"/>
      <c r="AV309" s="4"/>
      <c r="AW309" s="4"/>
    </row>
    <row r="310" spans="14:51" x14ac:dyDescent="0.15">
      <c r="N310" s="1"/>
      <c r="R310" s="4"/>
      <c r="S310" s="4"/>
      <c r="T310" s="4"/>
      <c r="AV310" s="4"/>
      <c r="AW310" s="4"/>
    </row>
    <row r="311" spans="14:51" x14ac:dyDescent="0.15">
      <c r="N311" s="1"/>
      <c r="R311" s="4"/>
      <c r="S311" s="4"/>
      <c r="T311" s="4"/>
      <c r="AV311" s="4"/>
      <c r="AW311" s="4"/>
    </row>
    <row r="312" spans="14:51" x14ac:dyDescent="0.15">
      <c r="N312" s="1"/>
      <c r="R312" s="4"/>
      <c r="S312" s="4"/>
      <c r="T312" s="4"/>
      <c r="AV312" s="4"/>
      <c r="AW312" s="4"/>
    </row>
    <row r="313" spans="14:51" x14ac:dyDescent="0.15">
      <c r="N313" s="1"/>
      <c r="R313" s="4"/>
      <c r="S313" s="4"/>
      <c r="T313" s="4"/>
      <c r="AV313" s="4"/>
      <c r="AW313" s="4"/>
    </row>
    <row r="314" spans="14:51" x14ac:dyDescent="0.15">
      <c r="N314" s="1"/>
      <c r="R314" s="4"/>
      <c r="S314" s="4"/>
      <c r="T314" s="4"/>
      <c r="AV314" s="4"/>
      <c r="AW314" s="4"/>
    </row>
    <row r="315" spans="14:51" x14ac:dyDescent="0.15">
      <c r="N315" s="1"/>
      <c r="R315" s="4"/>
      <c r="S315" s="4"/>
      <c r="T315" s="4"/>
      <c r="AV315" s="4"/>
      <c r="AW315" s="4"/>
    </row>
    <row r="316" spans="14:51" x14ac:dyDescent="0.15">
      <c r="N316" s="1"/>
      <c r="R316" s="4"/>
      <c r="S316" s="4"/>
      <c r="T316" s="4"/>
    </row>
    <row r="317" spans="14:51" x14ac:dyDescent="0.15">
      <c r="N317" s="1"/>
      <c r="R317" s="4"/>
      <c r="S317" s="4"/>
      <c r="T317" s="4"/>
    </row>
    <row r="318" spans="14:51" x14ac:dyDescent="0.15">
      <c r="N318" s="1"/>
      <c r="R318" s="4"/>
      <c r="S318" s="4"/>
      <c r="T318" s="4"/>
    </row>
    <row r="319" spans="14:51" x14ac:dyDescent="0.15">
      <c r="N319" s="1"/>
      <c r="R319" s="4"/>
      <c r="S319" s="4"/>
      <c r="T319" s="4"/>
    </row>
    <row r="320" spans="14:51" x14ac:dyDescent="0.15">
      <c r="N320" s="1"/>
      <c r="R320" s="4"/>
      <c r="S320" s="4"/>
      <c r="T320" s="4"/>
    </row>
    <row r="321" spans="14:51" x14ac:dyDescent="0.15">
      <c r="N321" s="1"/>
      <c r="R321" s="4"/>
      <c r="S321" s="4"/>
      <c r="T321" s="4"/>
    </row>
    <row r="322" spans="14:51" x14ac:dyDescent="0.15">
      <c r="N322" s="1"/>
      <c r="R322" s="4"/>
      <c r="S322" s="4"/>
      <c r="T322" s="4"/>
    </row>
    <row r="323" spans="14:51" x14ac:dyDescent="0.15">
      <c r="N323" s="1"/>
      <c r="R323" s="4"/>
      <c r="S323" s="4"/>
      <c r="T323" s="4"/>
    </row>
    <row r="324" spans="14:51" x14ac:dyDescent="0.15">
      <c r="N324" s="1"/>
      <c r="R324" s="4"/>
      <c r="S324" s="4"/>
      <c r="T324" s="4"/>
    </row>
    <row r="325" spans="14:51" x14ac:dyDescent="0.15">
      <c r="N325" s="1"/>
      <c r="R325" s="4"/>
      <c r="S325" s="4"/>
      <c r="T325" s="4"/>
    </row>
    <row r="326" spans="14:51" x14ac:dyDescent="0.15">
      <c r="N326" s="1"/>
      <c r="R326" s="4"/>
      <c r="S326" s="4"/>
      <c r="T326" s="4"/>
    </row>
    <row r="327" spans="14:51" x14ac:dyDescent="0.15">
      <c r="N327" s="1"/>
      <c r="R327" s="4"/>
      <c r="S327" s="4"/>
      <c r="T327" s="4"/>
    </row>
    <row r="328" spans="14:51" x14ac:dyDescent="0.15">
      <c r="N328" s="1"/>
      <c r="R328" s="4"/>
      <c r="S328" s="4"/>
      <c r="T328" s="4"/>
      <c r="AV328" s="4"/>
      <c r="AW328" s="4"/>
      <c r="AX328" s="4"/>
      <c r="AY328" s="4"/>
    </row>
    <row r="329" spans="14:51" x14ac:dyDescent="0.15">
      <c r="N329" s="1"/>
      <c r="R329" s="4"/>
      <c r="S329" s="4"/>
      <c r="T329" s="4"/>
      <c r="AV329" s="4"/>
      <c r="AW329" s="4"/>
    </row>
    <row r="330" spans="14:51" x14ac:dyDescent="0.15">
      <c r="N330" s="1"/>
      <c r="R330" s="4"/>
      <c r="S330" s="4"/>
      <c r="T330" s="4"/>
      <c r="AV330" s="4"/>
      <c r="AW330" s="4"/>
    </row>
    <row r="331" spans="14:51" x14ac:dyDescent="0.15">
      <c r="N331" s="1"/>
      <c r="R331" s="4"/>
      <c r="S331" s="4"/>
      <c r="T331" s="4"/>
      <c r="AV331" s="4"/>
      <c r="AW331" s="4"/>
    </row>
    <row r="332" spans="14:51" x14ac:dyDescent="0.15">
      <c r="N332" s="1"/>
      <c r="R332" s="4"/>
      <c r="S332" s="4"/>
      <c r="T332" s="4"/>
      <c r="AV332" s="4"/>
      <c r="AW332" s="4"/>
    </row>
    <row r="333" spans="14:51" x14ac:dyDescent="0.15">
      <c r="N333" s="1"/>
      <c r="R333" s="4"/>
      <c r="S333" s="4"/>
      <c r="T333" s="4"/>
      <c r="AV333" s="4"/>
      <c r="AW333" s="4"/>
    </row>
    <row r="334" spans="14:51" x14ac:dyDescent="0.15">
      <c r="N334" s="1"/>
      <c r="R334" s="4"/>
      <c r="S334" s="4"/>
      <c r="T334" s="4"/>
      <c r="AV334" s="4"/>
      <c r="AW334" s="4"/>
    </row>
    <row r="335" spans="14:51" x14ac:dyDescent="0.15">
      <c r="N335" s="1"/>
      <c r="R335" s="4"/>
      <c r="S335" s="4"/>
      <c r="T335" s="4"/>
      <c r="AV335" s="4"/>
      <c r="AW335" s="4"/>
    </row>
    <row r="336" spans="14:51" x14ac:dyDescent="0.15">
      <c r="N336" s="1"/>
      <c r="R336" s="4"/>
      <c r="S336" s="4"/>
      <c r="T336" s="4"/>
    </row>
    <row r="337" spans="14:51" x14ac:dyDescent="0.15">
      <c r="N337" s="1"/>
      <c r="R337" s="4"/>
      <c r="S337" s="4"/>
      <c r="T337" s="4"/>
    </row>
    <row r="338" spans="14:51" x14ac:dyDescent="0.15">
      <c r="N338" s="1"/>
      <c r="R338" s="4"/>
      <c r="S338" s="4"/>
      <c r="T338" s="4"/>
    </row>
    <row r="339" spans="14:51" x14ac:dyDescent="0.15">
      <c r="N339" s="1"/>
      <c r="R339" s="4"/>
      <c r="S339" s="4"/>
      <c r="T339" s="4"/>
    </row>
    <row r="340" spans="14:51" x14ac:dyDescent="0.15">
      <c r="N340" s="1"/>
      <c r="R340" s="4"/>
      <c r="S340" s="4"/>
      <c r="T340" s="4"/>
    </row>
    <row r="341" spans="14:51" x14ac:dyDescent="0.15">
      <c r="N341" s="1"/>
      <c r="R341" s="4"/>
      <c r="S341" s="4"/>
      <c r="T341" s="4"/>
    </row>
    <row r="342" spans="14:51" x14ac:dyDescent="0.15">
      <c r="N342" s="1"/>
      <c r="R342" s="4"/>
      <c r="S342" s="4"/>
      <c r="T342" s="4"/>
    </row>
    <row r="343" spans="14:51" x14ac:dyDescent="0.15">
      <c r="N343" s="1"/>
      <c r="R343" s="4"/>
      <c r="S343" s="4"/>
      <c r="T343" s="4"/>
    </row>
    <row r="344" spans="14:51" x14ac:dyDescent="0.15">
      <c r="N344" s="1"/>
      <c r="R344" s="4"/>
      <c r="S344" s="4"/>
      <c r="T344" s="4"/>
    </row>
    <row r="345" spans="14:51" x14ac:dyDescent="0.15">
      <c r="N345" s="1"/>
      <c r="R345" s="4"/>
      <c r="S345" s="4"/>
      <c r="T345" s="4"/>
    </row>
    <row r="346" spans="14:51" x14ac:dyDescent="0.15">
      <c r="N346" s="1"/>
      <c r="R346" s="4"/>
      <c r="S346" s="4"/>
      <c r="T346" s="4"/>
    </row>
    <row r="347" spans="14:51" x14ac:dyDescent="0.15">
      <c r="N347" s="1"/>
      <c r="R347" s="4"/>
      <c r="S347" s="4"/>
      <c r="T347" s="4"/>
    </row>
    <row r="348" spans="14:51" x14ac:dyDescent="0.15">
      <c r="N348" s="1"/>
      <c r="R348" s="4"/>
      <c r="S348" s="4"/>
      <c r="T348" s="4"/>
    </row>
    <row r="349" spans="14:51" x14ac:dyDescent="0.15">
      <c r="N349" s="1"/>
      <c r="R349" s="4"/>
      <c r="S349" s="4"/>
      <c r="T349" s="4"/>
      <c r="AV349" s="4"/>
      <c r="AW349" s="4"/>
      <c r="AX349" s="4"/>
      <c r="AY349" s="4"/>
    </row>
    <row r="350" spans="14:51" x14ac:dyDescent="0.15">
      <c r="N350" s="1"/>
      <c r="R350" s="4"/>
      <c r="S350" s="4"/>
      <c r="T350" s="4"/>
      <c r="AV350" s="4"/>
      <c r="AW350" s="4"/>
    </row>
    <row r="351" spans="14:51" x14ac:dyDescent="0.15">
      <c r="N351" s="1"/>
      <c r="R351" s="4"/>
      <c r="S351" s="4"/>
      <c r="T351" s="4"/>
      <c r="AV351" s="4"/>
      <c r="AW351" s="4"/>
    </row>
    <row r="352" spans="14:51" x14ac:dyDescent="0.15">
      <c r="N352" s="1"/>
      <c r="R352" s="4"/>
      <c r="S352" s="4"/>
      <c r="T352" s="4"/>
      <c r="AV352" s="4"/>
      <c r="AW352" s="4"/>
    </row>
    <row r="353" spans="14:49" x14ac:dyDescent="0.15">
      <c r="N353" s="1"/>
      <c r="R353" s="4"/>
      <c r="S353" s="4"/>
      <c r="T353" s="4"/>
      <c r="AV353" s="4"/>
      <c r="AW353" s="4"/>
    </row>
    <row r="354" spans="14:49" x14ac:dyDescent="0.15">
      <c r="N354" s="1"/>
      <c r="R354" s="4"/>
      <c r="S354" s="4"/>
      <c r="T354" s="4"/>
      <c r="AV354" s="4"/>
      <c r="AW354" s="4"/>
    </row>
    <row r="355" spans="14:49" x14ac:dyDescent="0.15">
      <c r="N355" s="1"/>
      <c r="R355" s="4"/>
      <c r="S355" s="4"/>
      <c r="T355" s="4"/>
      <c r="AV355" s="4"/>
      <c r="AW355" s="4"/>
    </row>
    <row r="356" spans="14:49" x14ac:dyDescent="0.15">
      <c r="N356" s="1"/>
      <c r="R356" s="4"/>
      <c r="S356" s="4"/>
      <c r="T356" s="4"/>
      <c r="AV356" s="4"/>
      <c r="AW356" s="4"/>
    </row>
    <row r="357" spans="14:49" x14ac:dyDescent="0.15">
      <c r="N357" s="1"/>
      <c r="R357" s="4"/>
      <c r="S357" s="4"/>
      <c r="T357" s="4"/>
    </row>
    <row r="358" spans="14:49" x14ac:dyDescent="0.15">
      <c r="N358" s="1"/>
      <c r="R358" s="4"/>
      <c r="S358" s="4"/>
      <c r="T358" s="4"/>
    </row>
    <row r="359" spans="14:49" x14ac:dyDescent="0.15">
      <c r="N359" s="1"/>
      <c r="R359" s="4"/>
      <c r="S359" s="4"/>
      <c r="T359" s="4"/>
    </row>
    <row r="360" spans="14:49" x14ac:dyDescent="0.15">
      <c r="N360" s="1"/>
      <c r="R360" s="4"/>
      <c r="S360" s="4"/>
      <c r="T360" s="4"/>
    </row>
    <row r="361" spans="14:49" x14ac:dyDescent="0.15">
      <c r="N361" s="1"/>
      <c r="R361" s="4"/>
      <c r="S361" s="4"/>
      <c r="T361" s="4"/>
    </row>
    <row r="362" spans="14:49" x14ac:dyDescent="0.15">
      <c r="N362" s="1"/>
      <c r="R362" s="4"/>
      <c r="S362" s="4"/>
      <c r="T362" s="4"/>
    </row>
    <row r="363" spans="14:49" x14ac:dyDescent="0.15">
      <c r="N363" s="1"/>
      <c r="R363" s="4"/>
      <c r="S363" s="4"/>
      <c r="T363" s="4"/>
    </row>
    <row r="364" spans="14:49" x14ac:dyDescent="0.15">
      <c r="N364" s="1"/>
      <c r="R364" s="4"/>
      <c r="S364" s="4"/>
      <c r="T364" s="4"/>
    </row>
    <row r="365" spans="14:49" x14ac:dyDescent="0.15">
      <c r="N365" s="1"/>
      <c r="R365" s="4"/>
      <c r="S365" s="4"/>
      <c r="T365" s="4"/>
    </row>
    <row r="366" spans="14:49" x14ac:dyDescent="0.15">
      <c r="N366" s="1"/>
      <c r="R366" s="4"/>
      <c r="S366" s="4"/>
      <c r="T366" s="4"/>
    </row>
    <row r="367" spans="14:49" x14ac:dyDescent="0.15">
      <c r="N367" s="1"/>
      <c r="R367" s="4"/>
      <c r="S367" s="4"/>
      <c r="T367" s="4"/>
    </row>
    <row r="368" spans="14:49" x14ac:dyDescent="0.15">
      <c r="N368" s="1"/>
      <c r="R368" s="4"/>
      <c r="S368" s="4"/>
      <c r="T368" s="4"/>
    </row>
    <row r="369" spans="14:51" x14ac:dyDescent="0.15">
      <c r="N369" s="1"/>
      <c r="R369" s="4"/>
      <c r="S369" s="4"/>
      <c r="T369" s="4"/>
      <c r="AV369" s="4"/>
      <c r="AW369" s="4"/>
      <c r="AX369" s="4"/>
      <c r="AY369" s="4"/>
    </row>
    <row r="370" spans="14:51" x14ac:dyDescent="0.15">
      <c r="N370" s="1"/>
      <c r="R370" s="4"/>
      <c r="S370" s="4"/>
      <c r="T370" s="4"/>
      <c r="AV370" s="4"/>
      <c r="AW370" s="4"/>
    </row>
    <row r="371" spans="14:51" x14ac:dyDescent="0.15">
      <c r="N371" s="1"/>
      <c r="R371" s="4"/>
      <c r="S371" s="4"/>
      <c r="T371" s="4"/>
      <c r="AV371" s="4"/>
      <c r="AW371" s="4"/>
    </row>
    <row r="372" spans="14:51" x14ac:dyDescent="0.15">
      <c r="N372" s="1"/>
      <c r="R372" s="4"/>
      <c r="S372" s="4"/>
      <c r="T372" s="4"/>
      <c r="AV372" s="4"/>
      <c r="AW372" s="4"/>
    </row>
    <row r="373" spans="14:51" x14ac:dyDescent="0.15">
      <c r="N373" s="1"/>
      <c r="R373" s="4"/>
      <c r="S373" s="4"/>
      <c r="T373" s="4"/>
      <c r="AV373" s="4"/>
      <c r="AW373" s="4"/>
    </row>
    <row r="374" spans="14:51" x14ac:dyDescent="0.15">
      <c r="N374" s="1"/>
      <c r="R374" s="4"/>
      <c r="S374" s="4"/>
      <c r="T374" s="4"/>
      <c r="AV374" s="4"/>
      <c r="AW374" s="4"/>
    </row>
    <row r="375" spans="14:51" x14ac:dyDescent="0.15">
      <c r="N375" s="1"/>
      <c r="R375" s="4"/>
      <c r="S375" s="4"/>
      <c r="T375" s="4"/>
      <c r="AV375" s="4"/>
      <c r="AW375" s="4"/>
    </row>
    <row r="376" spans="14:51" x14ac:dyDescent="0.15">
      <c r="N376" s="1"/>
      <c r="R376" s="4"/>
      <c r="S376" s="4"/>
      <c r="T376" s="4"/>
      <c r="AV376" s="4"/>
      <c r="AW376" s="4"/>
    </row>
    <row r="377" spans="14:51" x14ac:dyDescent="0.15">
      <c r="N377" s="1"/>
      <c r="R377" s="4"/>
      <c r="S377" s="4"/>
      <c r="T377" s="4"/>
    </row>
    <row r="378" spans="14:51" x14ac:dyDescent="0.15">
      <c r="N378" s="1"/>
      <c r="R378" s="4"/>
      <c r="S378" s="4"/>
      <c r="T378" s="4"/>
    </row>
    <row r="379" spans="14:51" x14ac:dyDescent="0.15">
      <c r="N379" s="1"/>
      <c r="R379" s="4"/>
      <c r="S379" s="4"/>
      <c r="T379" s="4"/>
    </row>
    <row r="380" spans="14:51" x14ac:dyDescent="0.15">
      <c r="N380" s="1"/>
      <c r="R380" s="4"/>
      <c r="S380" s="4"/>
      <c r="T380" s="4"/>
    </row>
    <row r="381" spans="14:51" x14ac:dyDescent="0.15">
      <c r="N381" s="1"/>
      <c r="R381" s="4"/>
      <c r="S381" s="4"/>
      <c r="T381" s="4"/>
    </row>
    <row r="382" spans="14:51" x14ac:dyDescent="0.15">
      <c r="N382" s="1"/>
      <c r="R382" s="4"/>
      <c r="S382" s="4"/>
      <c r="T382" s="4"/>
    </row>
    <row r="383" spans="14:51" x14ac:dyDescent="0.15">
      <c r="N383" s="1"/>
      <c r="R383" s="4"/>
      <c r="S383" s="4"/>
      <c r="T383" s="4"/>
    </row>
    <row r="384" spans="14:51" x14ac:dyDescent="0.15">
      <c r="N384" s="1"/>
      <c r="R384" s="4"/>
      <c r="S384" s="4"/>
      <c r="T384" s="4"/>
    </row>
    <row r="385" spans="14:51" x14ac:dyDescent="0.15">
      <c r="N385" s="1"/>
      <c r="R385" s="4"/>
      <c r="S385" s="4"/>
      <c r="T385" s="4"/>
    </row>
    <row r="386" spans="14:51" x14ac:dyDescent="0.15">
      <c r="N386" s="1"/>
      <c r="R386" s="4"/>
      <c r="S386" s="4"/>
      <c r="T386" s="4"/>
    </row>
    <row r="387" spans="14:51" x14ac:dyDescent="0.15">
      <c r="N387" s="1"/>
      <c r="R387" s="4"/>
      <c r="S387" s="4"/>
      <c r="T387" s="4"/>
    </row>
    <row r="388" spans="14:51" x14ac:dyDescent="0.15">
      <c r="N388" s="1"/>
      <c r="R388" s="4"/>
      <c r="S388" s="4"/>
      <c r="T388" s="4"/>
    </row>
    <row r="389" spans="14:51" x14ac:dyDescent="0.15">
      <c r="N389" s="1"/>
      <c r="R389" s="4"/>
      <c r="S389" s="4"/>
      <c r="T389" s="4"/>
      <c r="AV389" s="4"/>
      <c r="AW389" s="4"/>
      <c r="AX389" s="4"/>
      <c r="AY389" s="4"/>
    </row>
    <row r="390" spans="14:51" x14ac:dyDescent="0.15">
      <c r="N390" s="1"/>
      <c r="R390" s="4"/>
      <c r="S390" s="4"/>
      <c r="T390" s="4"/>
      <c r="AV390" s="4"/>
      <c r="AW390" s="4"/>
    </row>
    <row r="391" spans="14:51" x14ac:dyDescent="0.15">
      <c r="N391" s="1"/>
      <c r="R391" s="4"/>
      <c r="S391" s="4"/>
      <c r="T391" s="4"/>
      <c r="AV391" s="4"/>
      <c r="AW391" s="4"/>
    </row>
    <row r="392" spans="14:51" x14ac:dyDescent="0.15">
      <c r="N392" s="1"/>
      <c r="R392" s="4"/>
      <c r="S392" s="4"/>
      <c r="T392" s="4"/>
      <c r="AV392" s="4"/>
      <c r="AW392" s="4"/>
    </row>
    <row r="393" spans="14:51" x14ac:dyDescent="0.15">
      <c r="N393" s="1"/>
      <c r="R393" s="4"/>
      <c r="S393" s="4"/>
      <c r="T393" s="4"/>
      <c r="AV393" s="4"/>
      <c r="AW393" s="4"/>
    </row>
    <row r="394" spans="14:51" x14ac:dyDescent="0.15">
      <c r="N394" s="1"/>
      <c r="R394" s="4"/>
      <c r="S394" s="4"/>
      <c r="T394" s="4"/>
      <c r="AV394" s="4"/>
      <c r="AW394" s="4"/>
    </row>
    <row r="395" spans="14:51" x14ac:dyDescent="0.15">
      <c r="N395" s="1"/>
      <c r="R395" s="4"/>
      <c r="S395" s="4"/>
      <c r="T395" s="4"/>
      <c r="AV395" s="4"/>
      <c r="AW395" s="4"/>
    </row>
    <row r="396" spans="14:51" x14ac:dyDescent="0.15">
      <c r="N396" s="1"/>
      <c r="R396" s="4"/>
      <c r="S396" s="4"/>
      <c r="T396" s="4"/>
      <c r="AV396" s="4"/>
      <c r="AW396" s="4"/>
    </row>
    <row r="397" spans="14:51" x14ac:dyDescent="0.15">
      <c r="N397" s="1"/>
      <c r="R397" s="4"/>
      <c r="S397" s="4"/>
      <c r="T397" s="4"/>
    </row>
    <row r="398" spans="14:51" x14ac:dyDescent="0.15">
      <c r="N398" s="1"/>
      <c r="R398" s="4"/>
      <c r="S398" s="4"/>
      <c r="T398" s="4"/>
    </row>
    <row r="399" spans="14:51" x14ac:dyDescent="0.15">
      <c r="N399" s="1"/>
      <c r="R399" s="4"/>
      <c r="S399" s="4"/>
      <c r="T399" s="4"/>
    </row>
    <row r="400" spans="14:51" x14ac:dyDescent="0.15">
      <c r="N400" s="1"/>
      <c r="R400" s="4"/>
      <c r="S400" s="4"/>
      <c r="T400" s="4"/>
    </row>
    <row r="401" spans="14:51" x14ac:dyDescent="0.15">
      <c r="N401" s="1"/>
      <c r="R401" s="4"/>
      <c r="S401" s="4"/>
      <c r="T401" s="4"/>
    </row>
    <row r="402" spans="14:51" x14ac:dyDescent="0.15">
      <c r="N402" s="1"/>
      <c r="R402" s="4"/>
      <c r="S402" s="4"/>
      <c r="T402" s="4"/>
    </row>
    <row r="403" spans="14:51" x14ac:dyDescent="0.15">
      <c r="N403" s="1"/>
      <c r="R403" s="4"/>
      <c r="S403" s="4"/>
      <c r="T403" s="4"/>
    </row>
    <row r="404" spans="14:51" x14ac:dyDescent="0.15">
      <c r="N404" s="1"/>
      <c r="R404" s="4"/>
      <c r="S404" s="4"/>
      <c r="T404" s="4"/>
    </row>
    <row r="405" spans="14:51" x14ac:dyDescent="0.15">
      <c r="N405" s="1"/>
      <c r="R405" s="4"/>
      <c r="S405" s="4"/>
      <c r="T405" s="4"/>
    </row>
    <row r="406" spans="14:51" x14ac:dyDescent="0.15">
      <c r="N406" s="1"/>
      <c r="R406" s="4"/>
      <c r="S406" s="4"/>
      <c r="T406" s="4"/>
    </row>
    <row r="407" spans="14:51" x14ac:dyDescent="0.15">
      <c r="N407" s="1"/>
      <c r="R407" s="4"/>
      <c r="S407" s="4"/>
      <c r="T407" s="4"/>
    </row>
    <row r="408" spans="14:51" x14ac:dyDescent="0.15">
      <c r="N408" s="1"/>
      <c r="R408" s="4"/>
      <c r="S408" s="4"/>
      <c r="T408" s="4"/>
    </row>
    <row r="409" spans="14:51" x14ac:dyDescent="0.15">
      <c r="N409" s="1"/>
      <c r="R409" s="4"/>
      <c r="S409" s="4"/>
      <c r="T409" s="4"/>
    </row>
    <row r="410" spans="14:51" x14ac:dyDescent="0.15">
      <c r="N410" s="1"/>
      <c r="R410" s="4"/>
      <c r="S410" s="4"/>
      <c r="T410" s="4"/>
      <c r="AV410" s="4"/>
      <c r="AW410" s="4"/>
      <c r="AX410" s="4"/>
      <c r="AY410" s="4"/>
    </row>
    <row r="411" spans="14:51" x14ac:dyDescent="0.15">
      <c r="N411" s="1"/>
      <c r="R411" s="4"/>
      <c r="S411" s="4"/>
      <c r="T411" s="4"/>
      <c r="AV411" s="4"/>
      <c r="AW411" s="4"/>
    </row>
    <row r="412" spans="14:51" x14ac:dyDescent="0.15">
      <c r="N412" s="1"/>
      <c r="R412" s="4"/>
      <c r="S412" s="4"/>
      <c r="T412" s="4"/>
      <c r="AV412" s="4"/>
      <c r="AW412" s="4"/>
    </row>
    <row r="413" spans="14:51" x14ac:dyDescent="0.15">
      <c r="N413" s="1"/>
      <c r="R413" s="4"/>
      <c r="S413" s="4"/>
      <c r="T413" s="4"/>
      <c r="AV413" s="4"/>
      <c r="AW413" s="4"/>
    </row>
    <row r="414" spans="14:51" x14ac:dyDescent="0.15">
      <c r="N414" s="1"/>
      <c r="R414" s="4"/>
      <c r="S414" s="4"/>
      <c r="T414" s="4"/>
      <c r="AV414" s="4"/>
      <c r="AW414" s="4"/>
    </row>
    <row r="415" spans="14:51" x14ac:dyDescent="0.15">
      <c r="N415" s="1"/>
      <c r="R415" s="4"/>
      <c r="S415" s="4"/>
      <c r="T415" s="4"/>
      <c r="AV415" s="4"/>
      <c r="AW415" s="4"/>
    </row>
    <row r="416" spans="14:51" x14ac:dyDescent="0.15">
      <c r="N416" s="1"/>
      <c r="R416" s="4"/>
      <c r="S416" s="4"/>
      <c r="T416" s="4"/>
      <c r="AV416" s="4"/>
      <c r="AW416" s="4"/>
    </row>
    <row r="417" spans="14:51" x14ac:dyDescent="0.15">
      <c r="N417" s="1"/>
      <c r="R417" s="4"/>
      <c r="S417" s="4"/>
      <c r="T417" s="4"/>
      <c r="AV417" s="4"/>
      <c r="AW417" s="4"/>
    </row>
    <row r="418" spans="14:51" x14ac:dyDescent="0.15">
      <c r="N418" s="1"/>
      <c r="R418" s="4"/>
      <c r="S418" s="4"/>
      <c r="T418" s="4"/>
    </row>
    <row r="419" spans="14:51" x14ac:dyDescent="0.15">
      <c r="N419" s="1"/>
      <c r="R419" s="4"/>
      <c r="S419" s="4"/>
      <c r="T419" s="4"/>
    </row>
    <row r="420" spans="14:51" x14ac:dyDescent="0.15">
      <c r="N420" s="1"/>
      <c r="R420" s="4"/>
      <c r="S420" s="4"/>
      <c r="T420" s="4"/>
    </row>
    <row r="421" spans="14:51" x14ac:dyDescent="0.15">
      <c r="N421" s="1"/>
      <c r="R421" s="4"/>
      <c r="S421" s="4"/>
      <c r="T421" s="4"/>
    </row>
    <row r="422" spans="14:51" x14ac:dyDescent="0.15">
      <c r="N422" s="1"/>
      <c r="R422" s="4"/>
      <c r="S422" s="4"/>
      <c r="T422" s="4"/>
    </row>
    <row r="423" spans="14:51" x14ac:dyDescent="0.15">
      <c r="N423" s="1"/>
      <c r="R423" s="4"/>
      <c r="S423" s="4"/>
      <c r="T423" s="4"/>
    </row>
    <row r="424" spans="14:51" x14ac:dyDescent="0.15">
      <c r="N424" s="1"/>
      <c r="R424" s="4"/>
      <c r="S424" s="4"/>
      <c r="T424" s="4"/>
    </row>
    <row r="425" spans="14:51" x14ac:dyDescent="0.15">
      <c r="N425" s="1"/>
      <c r="R425" s="4"/>
      <c r="S425" s="4"/>
      <c r="T425" s="4"/>
    </row>
    <row r="426" spans="14:51" x14ac:dyDescent="0.15">
      <c r="N426" s="1"/>
      <c r="R426" s="4"/>
      <c r="S426" s="4"/>
      <c r="T426" s="4"/>
    </row>
    <row r="427" spans="14:51" x14ac:dyDescent="0.15">
      <c r="N427" s="1"/>
      <c r="R427" s="4"/>
      <c r="S427" s="4"/>
      <c r="T427" s="4"/>
    </row>
    <row r="428" spans="14:51" x14ac:dyDescent="0.15">
      <c r="N428" s="1"/>
      <c r="R428" s="4"/>
      <c r="S428" s="4"/>
      <c r="T428" s="4"/>
    </row>
    <row r="429" spans="14:51" x14ac:dyDescent="0.15">
      <c r="N429" s="1"/>
      <c r="R429" s="4"/>
      <c r="S429" s="4"/>
      <c r="T429" s="4"/>
    </row>
    <row r="430" spans="14:51" x14ac:dyDescent="0.15">
      <c r="N430" s="1"/>
      <c r="R430" s="4"/>
      <c r="S430" s="4"/>
      <c r="T430" s="4"/>
    </row>
    <row r="431" spans="14:51" x14ac:dyDescent="0.15">
      <c r="N431" s="1"/>
      <c r="R431" s="4"/>
      <c r="S431" s="4"/>
      <c r="T431" s="4"/>
      <c r="AV431" s="4"/>
      <c r="AW431" s="4"/>
      <c r="AX431" s="4"/>
      <c r="AY431" s="4"/>
    </row>
    <row r="432" spans="14:51" x14ac:dyDescent="0.15">
      <c r="N432" s="1"/>
      <c r="R432" s="4"/>
      <c r="S432" s="4"/>
      <c r="T432" s="4"/>
      <c r="AV432" s="4"/>
      <c r="AW432" s="4"/>
    </row>
    <row r="433" spans="14:49" x14ac:dyDescent="0.15">
      <c r="N433" s="1"/>
      <c r="R433" s="4"/>
      <c r="S433" s="4"/>
      <c r="T433" s="4"/>
      <c r="AV433" s="4"/>
      <c r="AW433" s="4"/>
    </row>
    <row r="434" spans="14:49" x14ac:dyDescent="0.15">
      <c r="N434" s="1"/>
      <c r="R434" s="4"/>
      <c r="S434" s="4"/>
      <c r="T434" s="4"/>
      <c r="AV434" s="4"/>
      <c r="AW434" s="4"/>
    </row>
    <row r="435" spans="14:49" x14ac:dyDescent="0.15">
      <c r="N435" s="1"/>
      <c r="R435" s="4"/>
      <c r="S435" s="4"/>
      <c r="T435" s="4"/>
      <c r="AV435" s="4"/>
      <c r="AW435" s="4"/>
    </row>
    <row r="436" spans="14:49" x14ac:dyDescent="0.15">
      <c r="N436" s="1"/>
      <c r="R436" s="4"/>
      <c r="S436" s="4"/>
      <c r="T436" s="4"/>
      <c r="AV436" s="4"/>
      <c r="AW436" s="4"/>
    </row>
    <row r="437" spans="14:49" x14ac:dyDescent="0.15">
      <c r="N437" s="1"/>
      <c r="R437" s="4"/>
      <c r="S437" s="4"/>
      <c r="T437" s="4"/>
      <c r="AV437" s="4"/>
      <c r="AW437" s="4"/>
    </row>
    <row r="438" spans="14:49" x14ac:dyDescent="0.15">
      <c r="N438" s="1"/>
      <c r="R438" s="4"/>
      <c r="S438" s="4"/>
      <c r="T438" s="4"/>
      <c r="AV438" s="4"/>
      <c r="AW438" s="4"/>
    </row>
    <row r="439" spans="14:49" x14ac:dyDescent="0.15">
      <c r="N439" s="1"/>
      <c r="R439" s="4"/>
      <c r="S439" s="4"/>
      <c r="T439" s="4"/>
      <c r="AV439" s="4"/>
      <c r="AW439" s="4"/>
    </row>
    <row r="440" spans="14:49" x14ac:dyDescent="0.15">
      <c r="N440" s="1"/>
      <c r="R440" s="4"/>
      <c r="S440" s="4"/>
      <c r="T440" s="4"/>
      <c r="AV440" s="4"/>
      <c r="AW440" s="4"/>
    </row>
    <row r="441" spans="14:49" x14ac:dyDescent="0.15">
      <c r="N441" s="1"/>
      <c r="R441" s="4"/>
      <c r="S441" s="4"/>
      <c r="T441" s="4"/>
      <c r="AV441" s="4"/>
      <c r="AW441" s="4"/>
    </row>
    <row r="442" spans="14:49" x14ac:dyDescent="0.15">
      <c r="N442" s="1"/>
      <c r="R442" s="4"/>
      <c r="S442" s="4"/>
      <c r="T442" s="4"/>
      <c r="AV442" s="4"/>
      <c r="AW442" s="4"/>
    </row>
    <row r="443" spans="14:49" x14ac:dyDescent="0.15">
      <c r="N443" s="1"/>
      <c r="R443" s="4"/>
      <c r="S443" s="4"/>
      <c r="T443" s="4"/>
      <c r="AV443" s="4"/>
      <c r="AW443" s="4"/>
    </row>
    <row r="444" spans="14:49" x14ac:dyDescent="0.15">
      <c r="N444" s="1"/>
      <c r="R444" s="4"/>
      <c r="S444" s="4"/>
      <c r="T444" s="4"/>
      <c r="AV444" s="4"/>
      <c r="AW444" s="4"/>
    </row>
    <row r="445" spans="14:49" x14ac:dyDescent="0.15">
      <c r="N445" s="1"/>
      <c r="R445" s="4"/>
      <c r="S445" s="4"/>
      <c r="T445" s="4"/>
      <c r="AV445" s="4"/>
      <c r="AW445" s="4"/>
    </row>
    <row r="446" spans="14:49" x14ac:dyDescent="0.15">
      <c r="N446" s="1"/>
      <c r="R446" s="4"/>
      <c r="S446" s="4"/>
      <c r="T446" s="4"/>
      <c r="AV446" s="4"/>
      <c r="AW446" s="4"/>
    </row>
    <row r="447" spans="14:49" x14ac:dyDescent="0.15">
      <c r="N447" s="1"/>
      <c r="R447" s="4"/>
      <c r="S447" s="4"/>
      <c r="T447" s="4"/>
      <c r="AV447" s="4"/>
      <c r="AW447" s="4"/>
    </row>
    <row r="448" spans="14:49" x14ac:dyDescent="0.15">
      <c r="N448" s="1"/>
      <c r="R448" s="4"/>
      <c r="S448" s="4"/>
      <c r="T448" s="4"/>
      <c r="AV448" s="4"/>
      <c r="AW448" s="4"/>
    </row>
    <row r="449" spans="14:51" x14ac:dyDescent="0.15">
      <c r="N449" s="1"/>
      <c r="R449" s="4"/>
      <c r="S449" s="4"/>
      <c r="T449" s="4"/>
      <c r="AV449" s="4"/>
      <c r="AW449" s="4"/>
    </row>
    <row r="450" spans="14:51" x14ac:dyDescent="0.15">
      <c r="N450" s="1"/>
      <c r="R450" s="4"/>
      <c r="S450" s="4"/>
      <c r="T450" s="4"/>
      <c r="AV450" s="4"/>
      <c r="AW450" s="4"/>
    </row>
    <row r="451" spans="14:51" x14ac:dyDescent="0.15">
      <c r="N451" s="1"/>
      <c r="R451" s="4"/>
      <c r="S451" s="4"/>
      <c r="T451" s="4"/>
      <c r="AV451" s="4"/>
      <c r="AW451" s="4"/>
    </row>
    <row r="452" spans="14:51" x14ac:dyDescent="0.15">
      <c r="N452" s="1"/>
      <c r="R452" s="4"/>
      <c r="S452" s="4"/>
      <c r="T452" s="4"/>
      <c r="AV452" s="4"/>
      <c r="AW452" s="4"/>
    </row>
    <row r="453" spans="14:51" x14ac:dyDescent="0.15">
      <c r="N453" s="1"/>
      <c r="R453" s="4"/>
      <c r="S453" s="4"/>
      <c r="T453" s="4"/>
      <c r="AV453" s="4"/>
      <c r="AW453" s="4"/>
    </row>
    <row r="454" spans="14:51" x14ac:dyDescent="0.15">
      <c r="N454" s="1"/>
      <c r="R454" s="4"/>
      <c r="S454" s="4"/>
      <c r="T454" s="4"/>
      <c r="AV454" s="4"/>
      <c r="AW454" s="4"/>
    </row>
    <row r="455" spans="14:51" x14ac:dyDescent="0.15">
      <c r="N455" s="1"/>
      <c r="R455" s="4"/>
      <c r="S455" s="4"/>
      <c r="T455" s="4"/>
      <c r="AV455" s="4"/>
      <c r="AW455" s="4"/>
    </row>
    <row r="456" spans="14:51" x14ac:dyDescent="0.15">
      <c r="N456" s="1"/>
      <c r="R456" s="4"/>
      <c r="S456" s="4"/>
      <c r="T456" s="4"/>
    </row>
    <row r="457" spans="14:51" x14ac:dyDescent="0.15">
      <c r="N457" s="1"/>
      <c r="R457" s="4"/>
      <c r="S457" s="4"/>
      <c r="T457" s="4"/>
      <c r="AV457" s="4"/>
      <c r="AW457" s="4"/>
      <c r="AX457" s="4"/>
      <c r="AY457" s="4"/>
    </row>
    <row r="458" spans="14:51" x14ac:dyDescent="0.15">
      <c r="N458" s="1"/>
      <c r="R458" s="4"/>
      <c r="S458" s="4"/>
      <c r="T458" s="4"/>
      <c r="AV458" s="4"/>
      <c r="AW458" s="4"/>
    </row>
    <row r="459" spans="14:51" x14ac:dyDescent="0.15">
      <c r="N459" s="1"/>
      <c r="R459" s="4"/>
      <c r="S459" s="4"/>
      <c r="T459" s="4"/>
      <c r="AV459" s="4"/>
      <c r="AW459" s="4"/>
    </row>
    <row r="460" spans="14:51" x14ac:dyDescent="0.15">
      <c r="N460" s="1"/>
      <c r="R460" s="4"/>
      <c r="S460" s="4"/>
      <c r="T460" s="4"/>
      <c r="AV460" s="4"/>
      <c r="AW460" s="4"/>
    </row>
    <row r="461" spans="14:51" x14ac:dyDescent="0.15">
      <c r="N461" s="1"/>
      <c r="R461" s="4"/>
      <c r="S461" s="4"/>
      <c r="T461" s="4"/>
      <c r="AV461" s="4"/>
      <c r="AW461" s="4"/>
    </row>
    <row r="462" spans="14:51" x14ac:dyDescent="0.15">
      <c r="N462" s="1"/>
      <c r="R462" s="4"/>
      <c r="S462" s="4"/>
      <c r="T462" s="4"/>
      <c r="AV462" s="4"/>
      <c r="AW462" s="4"/>
    </row>
    <row r="463" spans="14:51" x14ac:dyDescent="0.15">
      <c r="N463" s="1"/>
      <c r="R463" s="4"/>
      <c r="S463" s="4"/>
      <c r="T463" s="4"/>
      <c r="AV463" s="4"/>
      <c r="AW463" s="4"/>
    </row>
    <row r="464" spans="14:51" x14ac:dyDescent="0.15">
      <c r="N464" s="1"/>
      <c r="R464" s="4"/>
      <c r="S464" s="4"/>
      <c r="T464" s="4"/>
      <c r="AV464" s="4"/>
      <c r="AW464" s="4"/>
    </row>
    <row r="465" spans="14:51" x14ac:dyDescent="0.15">
      <c r="N465" s="1"/>
      <c r="R465" s="4"/>
      <c r="S465" s="4"/>
      <c r="T465" s="4"/>
    </row>
    <row r="466" spans="14:51" x14ac:dyDescent="0.15">
      <c r="N466" s="1"/>
      <c r="R466" s="4"/>
      <c r="S466" s="4"/>
      <c r="T466" s="4"/>
    </row>
    <row r="467" spans="14:51" x14ac:dyDescent="0.15">
      <c r="N467" s="1"/>
      <c r="R467" s="4"/>
      <c r="S467" s="4"/>
      <c r="T467" s="4"/>
    </row>
    <row r="468" spans="14:51" x14ac:dyDescent="0.15">
      <c r="N468" s="1"/>
      <c r="R468" s="4"/>
      <c r="S468" s="4"/>
      <c r="T468" s="4"/>
    </row>
    <row r="469" spans="14:51" x14ac:dyDescent="0.15">
      <c r="N469" s="1"/>
      <c r="R469" s="4"/>
      <c r="S469" s="4"/>
      <c r="T469" s="4"/>
    </row>
    <row r="470" spans="14:51" x14ac:dyDescent="0.15">
      <c r="N470" s="1"/>
      <c r="R470" s="4"/>
      <c r="S470" s="4"/>
      <c r="T470" s="4"/>
    </row>
    <row r="471" spans="14:51" x14ac:dyDescent="0.15">
      <c r="N471" s="1"/>
      <c r="R471" s="4"/>
      <c r="S471" s="4"/>
      <c r="T471" s="4"/>
    </row>
    <row r="472" spans="14:51" x14ac:dyDescent="0.15">
      <c r="N472" s="1"/>
      <c r="R472" s="4"/>
      <c r="S472" s="4"/>
      <c r="T472" s="4"/>
    </row>
    <row r="473" spans="14:51" x14ac:dyDescent="0.15">
      <c r="N473" s="1"/>
      <c r="R473" s="4"/>
      <c r="S473" s="4"/>
      <c r="T473" s="4"/>
    </row>
    <row r="474" spans="14:51" x14ac:dyDescent="0.15">
      <c r="N474" s="1"/>
      <c r="R474" s="4"/>
      <c r="S474" s="4"/>
      <c r="T474" s="4"/>
    </row>
    <row r="475" spans="14:51" x14ac:dyDescent="0.15">
      <c r="N475" s="1"/>
      <c r="R475" s="4"/>
      <c r="S475" s="4"/>
      <c r="T475" s="4"/>
    </row>
    <row r="476" spans="14:51" x14ac:dyDescent="0.15">
      <c r="N476" s="1"/>
      <c r="R476" s="4"/>
      <c r="S476" s="4"/>
      <c r="T476" s="4"/>
    </row>
    <row r="477" spans="14:51" x14ac:dyDescent="0.15">
      <c r="N477" s="1"/>
      <c r="R477" s="4"/>
      <c r="S477" s="4"/>
      <c r="T477" s="4"/>
      <c r="AV477" s="4"/>
      <c r="AW477" s="4"/>
      <c r="AX477" s="4"/>
      <c r="AY477" s="4"/>
    </row>
    <row r="478" spans="14:51" x14ac:dyDescent="0.15">
      <c r="N478" s="1"/>
      <c r="R478" s="4"/>
      <c r="S478" s="4"/>
      <c r="T478" s="4"/>
      <c r="AV478" s="4"/>
      <c r="AW478" s="4"/>
    </row>
    <row r="479" spans="14:51" x14ac:dyDescent="0.15">
      <c r="N479" s="1"/>
      <c r="R479" s="4"/>
      <c r="S479" s="4"/>
      <c r="T479" s="4"/>
      <c r="AV479" s="4"/>
      <c r="AW479" s="4"/>
    </row>
    <row r="480" spans="14:51" x14ac:dyDescent="0.15">
      <c r="N480" s="1"/>
      <c r="R480" s="4"/>
      <c r="S480" s="4"/>
      <c r="T480" s="4"/>
      <c r="AV480" s="4"/>
      <c r="AW480" s="4"/>
    </row>
    <row r="481" spans="14:49" x14ac:dyDescent="0.15">
      <c r="N481" s="1"/>
      <c r="R481" s="4"/>
      <c r="S481" s="4"/>
      <c r="T481" s="4"/>
      <c r="AV481" s="4"/>
      <c r="AW481" s="4"/>
    </row>
    <row r="482" spans="14:49" x14ac:dyDescent="0.15">
      <c r="N482" s="1"/>
      <c r="R482" s="4"/>
      <c r="S482" s="4"/>
      <c r="T482" s="4"/>
      <c r="AV482" s="4"/>
      <c r="AW482" s="4"/>
    </row>
    <row r="483" spans="14:49" x14ac:dyDescent="0.15">
      <c r="N483" s="1"/>
      <c r="R483" s="4"/>
      <c r="S483" s="4"/>
      <c r="T483" s="4"/>
      <c r="AV483" s="4"/>
      <c r="AW483" s="4"/>
    </row>
    <row r="484" spans="14:49" x14ac:dyDescent="0.15">
      <c r="N484" s="1"/>
      <c r="R484" s="4"/>
      <c r="S484" s="4"/>
      <c r="T484" s="4"/>
      <c r="AV484" s="4"/>
      <c r="AW484" s="4"/>
    </row>
    <row r="485" spans="14:49" x14ac:dyDescent="0.15">
      <c r="N485" s="1"/>
      <c r="R485" s="4"/>
      <c r="S485" s="4"/>
      <c r="T485" s="4"/>
    </row>
    <row r="486" spans="14:49" x14ac:dyDescent="0.15">
      <c r="N486" s="1"/>
      <c r="R486" s="4"/>
      <c r="S486" s="4"/>
      <c r="T486" s="4"/>
    </row>
    <row r="487" spans="14:49" x14ac:dyDescent="0.15">
      <c r="N487" s="1"/>
      <c r="R487" s="4"/>
      <c r="S487" s="4"/>
      <c r="T487" s="4"/>
    </row>
    <row r="488" spans="14:49" x14ac:dyDescent="0.15">
      <c r="N488" s="1"/>
      <c r="R488" s="4"/>
      <c r="S488" s="4"/>
      <c r="T488" s="4"/>
    </row>
    <row r="489" spans="14:49" x14ac:dyDescent="0.15">
      <c r="N489" s="1"/>
      <c r="R489" s="4"/>
      <c r="S489" s="4"/>
      <c r="T489" s="4"/>
    </row>
    <row r="490" spans="14:49" x14ac:dyDescent="0.15">
      <c r="N490" s="1"/>
      <c r="R490" s="4"/>
      <c r="S490" s="4"/>
      <c r="T490" s="4"/>
    </row>
    <row r="491" spans="14:49" x14ac:dyDescent="0.15">
      <c r="N491" s="1"/>
      <c r="R491" s="4"/>
      <c r="S491" s="4"/>
      <c r="T491" s="4"/>
    </row>
    <row r="492" spans="14:49" x14ac:dyDescent="0.15">
      <c r="N492" s="1"/>
      <c r="R492" s="4"/>
      <c r="S492" s="4"/>
      <c r="T492" s="4"/>
    </row>
    <row r="493" spans="14:49" x14ac:dyDescent="0.15">
      <c r="N493" s="1"/>
      <c r="R493" s="4"/>
      <c r="S493" s="4"/>
      <c r="T493" s="4"/>
    </row>
    <row r="494" spans="14:49" x14ac:dyDescent="0.15">
      <c r="N494" s="1"/>
      <c r="R494" s="4"/>
      <c r="S494" s="4"/>
      <c r="T494" s="4"/>
    </row>
    <row r="495" spans="14:49" x14ac:dyDescent="0.15">
      <c r="N495" s="1"/>
      <c r="R495" s="4"/>
      <c r="S495" s="4"/>
      <c r="T495" s="4"/>
    </row>
    <row r="496" spans="14:49" x14ac:dyDescent="0.15">
      <c r="N496" s="1"/>
      <c r="R496" s="4"/>
      <c r="S496" s="4"/>
      <c r="T496" s="4"/>
    </row>
    <row r="497" spans="14:51" x14ac:dyDescent="0.15">
      <c r="N497" s="1"/>
      <c r="R497" s="4"/>
      <c r="S497" s="4"/>
      <c r="T497" s="4"/>
      <c r="AV497" s="4"/>
      <c r="AW497" s="4"/>
      <c r="AX497" s="4"/>
      <c r="AY497" s="4"/>
    </row>
    <row r="498" spans="14:51" x14ac:dyDescent="0.15">
      <c r="N498" s="1"/>
      <c r="R498" s="4"/>
      <c r="S498" s="4"/>
      <c r="T498" s="4"/>
      <c r="AV498" s="4"/>
      <c r="AW498" s="4"/>
    </row>
    <row r="499" spans="14:51" x14ac:dyDescent="0.15">
      <c r="N499" s="1"/>
      <c r="R499" s="4"/>
      <c r="S499" s="4"/>
      <c r="T499" s="4"/>
      <c r="AV499" s="4"/>
      <c r="AW499" s="4"/>
    </row>
    <row r="500" spans="14:51" x14ac:dyDescent="0.15">
      <c r="N500" s="1"/>
      <c r="R500" s="4"/>
      <c r="S500" s="4"/>
      <c r="T500" s="4"/>
      <c r="AV500" s="4"/>
      <c r="AW500" s="4"/>
    </row>
    <row r="501" spans="14:51" x14ac:dyDescent="0.15">
      <c r="N501" s="1"/>
      <c r="R501" s="4"/>
      <c r="S501" s="4"/>
      <c r="T501" s="4"/>
      <c r="AV501" s="4"/>
      <c r="AW501" s="4"/>
    </row>
    <row r="502" spans="14:51" x14ac:dyDescent="0.15">
      <c r="N502" s="1"/>
      <c r="R502" s="4"/>
      <c r="S502" s="4"/>
      <c r="T502" s="4"/>
      <c r="AV502" s="4"/>
      <c r="AW502" s="4"/>
    </row>
    <row r="503" spans="14:51" x14ac:dyDescent="0.15">
      <c r="N503" s="1"/>
      <c r="R503" s="4"/>
      <c r="S503" s="4"/>
      <c r="T503" s="4"/>
      <c r="AV503" s="4"/>
      <c r="AW503" s="4"/>
    </row>
    <row r="504" spans="14:51" x14ac:dyDescent="0.15">
      <c r="N504" s="1"/>
      <c r="R504" s="4"/>
      <c r="S504" s="4"/>
      <c r="T504" s="4"/>
      <c r="AV504" s="4"/>
      <c r="AW504" s="4"/>
    </row>
    <row r="505" spans="14:51" x14ac:dyDescent="0.15">
      <c r="N505" s="1"/>
      <c r="R505" s="4"/>
      <c r="S505" s="4"/>
      <c r="T505" s="4"/>
    </row>
    <row r="506" spans="14:51" x14ac:dyDescent="0.15">
      <c r="N506" s="1"/>
      <c r="R506" s="4"/>
      <c r="S506" s="4"/>
      <c r="T506" s="4"/>
    </row>
    <row r="507" spans="14:51" x14ac:dyDescent="0.15">
      <c r="N507" s="1"/>
      <c r="R507" s="4"/>
      <c r="S507" s="4"/>
      <c r="T507" s="4"/>
    </row>
    <row r="508" spans="14:51" x14ac:dyDescent="0.15">
      <c r="N508" s="1"/>
      <c r="R508" s="4"/>
      <c r="S508" s="4"/>
      <c r="T508" s="4"/>
    </row>
    <row r="509" spans="14:51" x14ac:dyDescent="0.15">
      <c r="N509" s="1"/>
      <c r="R509" s="4"/>
      <c r="S509" s="4"/>
      <c r="T509" s="4"/>
    </row>
    <row r="510" spans="14:51" x14ac:dyDescent="0.15">
      <c r="N510" s="1"/>
      <c r="R510" s="4"/>
      <c r="S510" s="4"/>
      <c r="T510" s="4"/>
    </row>
    <row r="511" spans="14:51" x14ac:dyDescent="0.15">
      <c r="N511" s="1"/>
      <c r="R511" s="4"/>
      <c r="S511" s="4"/>
      <c r="T511" s="4"/>
    </row>
    <row r="512" spans="14:51" x14ac:dyDescent="0.15">
      <c r="N512" s="1"/>
      <c r="R512" s="4"/>
      <c r="S512" s="4"/>
      <c r="T512" s="4"/>
    </row>
    <row r="513" spans="14:51" x14ac:dyDescent="0.15">
      <c r="N513" s="1"/>
      <c r="R513" s="4"/>
      <c r="S513" s="4"/>
      <c r="T513" s="4"/>
    </row>
    <row r="514" spans="14:51" x14ac:dyDescent="0.15">
      <c r="N514" s="1"/>
      <c r="R514" s="4"/>
      <c r="S514" s="4"/>
      <c r="T514" s="4"/>
    </row>
    <row r="515" spans="14:51" x14ac:dyDescent="0.15">
      <c r="N515" s="1"/>
      <c r="R515" s="4"/>
      <c r="S515" s="4"/>
      <c r="T515" s="4"/>
    </row>
    <row r="516" spans="14:51" x14ac:dyDescent="0.15">
      <c r="N516" s="1"/>
      <c r="R516" s="4"/>
      <c r="S516" s="4"/>
      <c r="T516" s="4"/>
    </row>
    <row r="517" spans="14:51" x14ac:dyDescent="0.15">
      <c r="N517" s="1"/>
      <c r="R517" s="4"/>
      <c r="S517" s="4"/>
      <c r="T517" s="4"/>
      <c r="AV517" s="4"/>
      <c r="AW517" s="4"/>
      <c r="AX517" s="4"/>
      <c r="AY517" s="4"/>
    </row>
    <row r="518" spans="14:51" x14ac:dyDescent="0.15">
      <c r="N518" s="1"/>
      <c r="R518" s="4"/>
      <c r="S518" s="4"/>
      <c r="T518" s="4"/>
      <c r="AV518" s="4"/>
      <c r="AW518" s="4"/>
    </row>
    <row r="519" spans="14:51" x14ac:dyDescent="0.15">
      <c r="N519" s="1"/>
      <c r="R519" s="4"/>
      <c r="S519" s="4"/>
      <c r="T519" s="4"/>
      <c r="AV519" s="4"/>
      <c r="AW519" s="4"/>
    </row>
    <row r="520" spans="14:51" x14ac:dyDescent="0.15">
      <c r="N520" s="1"/>
      <c r="R520" s="4"/>
      <c r="S520" s="4"/>
      <c r="T520" s="4"/>
      <c r="AV520" s="4"/>
      <c r="AW520" s="4"/>
    </row>
    <row r="521" spans="14:51" x14ac:dyDescent="0.15">
      <c r="N521" s="1"/>
      <c r="R521" s="4"/>
      <c r="S521" s="4"/>
      <c r="T521" s="4"/>
      <c r="AV521" s="4"/>
      <c r="AW521" s="4"/>
    </row>
    <row r="522" spans="14:51" x14ac:dyDescent="0.15">
      <c r="N522" s="1"/>
      <c r="R522" s="4"/>
      <c r="S522" s="4"/>
      <c r="T522" s="4"/>
      <c r="AV522" s="4"/>
      <c r="AW522" s="4"/>
    </row>
    <row r="523" spans="14:51" x14ac:dyDescent="0.15">
      <c r="N523" s="1"/>
      <c r="R523" s="4"/>
      <c r="S523" s="4"/>
      <c r="T523" s="4"/>
      <c r="AV523" s="4"/>
      <c r="AW523" s="4"/>
    </row>
    <row r="524" spans="14:51" x14ac:dyDescent="0.15">
      <c r="N524" s="1"/>
      <c r="R524" s="4"/>
      <c r="S524" s="4"/>
      <c r="T524" s="4"/>
      <c r="AV524" s="4"/>
      <c r="AW524" s="4"/>
    </row>
    <row r="525" spans="14:51" x14ac:dyDescent="0.15">
      <c r="N525" s="1"/>
      <c r="R525" s="4"/>
      <c r="S525" s="4"/>
      <c r="T525" s="4"/>
    </row>
    <row r="526" spans="14:51" x14ac:dyDescent="0.15">
      <c r="N526" s="1"/>
      <c r="R526" s="4"/>
      <c r="S526" s="4"/>
      <c r="T526" s="4"/>
    </row>
    <row r="527" spans="14:51" x14ac:dyDescent="0.15">
      <c r="N527" s="1"/>
      <c r="R527" s="4"/>
      <c r="S527" s="4"/>
      <c r="T527" s="4"/>
    </row>
    <row r="528" spans="14:51" x14ac:dyDescent="0.15">
      <c r="N528" s="1"/>
      <c r="R528" s="4"/>
      <c r="S528" s="4"/>
      <c r="T528" s="4"/>
    </row>
    <row r="529" spans="14:51" x14ac:dyDescent="0.15">
      <c r="N529" s="1"/>
      <c r="R529" s="4"/>
      <c r="S529" s="4"/>
      <c r="T529" s="4"/>
    </row>
    <row r="530" spans="14:51" x14ac:dyDescent="0.15">
      <c r="N530" s="1"/>
      <c r="R530" s="4"/>
      <c r="S530" s="4"/>
      <c r="T530" s="4"/>
    </row>
    <row r="531" spans="14:51" x14ac:dyDescent="0.15">
      <c r="N531" s="1"/>
      <c r="R531" s="4"/>
      <c r="S531" s="4"/>
      <c r="T531" s="4"/>
    </row>
    <row r="532" spans="14:51" x14ac:dyDescent="0.15">
      <c r="N532" s="1"/>
      <c r="R532" s="4"/>
      <c r="S532" s="4"/>
      <c r="T532" s="4"/>
    </row>
    <row r="533" spans="14:51" x14ac:dyDescent="0.15">
      <c r="N533" s="1"/>
      <c r="R533" s="4"/>
      <c r="S533" s="4"/>
      <c r="T533" s="4"/>
    </row>
    <row r="534" spans="14:51" x14ac:dyDescent="0.15">
      <c r="N534" s="1"/>
      <c r="R534" s="4"/>
      <c r="S534" s="4"/>
      <c r="T534" s="4"/>
    </row>
    <row r="535" spans="14:51" x14ac:dyDescent="0.15">
      <c r="N535" s="1"/>
      <c r="R535" s="4"/>
      <c r="S535" s="4"/>
      <c r="T535" s="4"/>
    </row>
    <row r="536" spans="14:51" x14ac:dyDescent="0.15">
      <c r="N536" s="1"/>
      <c r="R536" s="4"/>
      <c r="S536" s="4"/>
      <c r="T536" s="4"/>
    </row>
    <row r="537" spans="14:51" x14ac:dyDescent="0.15">
      <c r="N537" s="1"/>
      <c r="R537" s="4"/>
      <c r="S537" s="4"/>
      <c r="T537" s="4"/>
      <c r="AV537" s="4"/>
      <c r="AW537" s="4"/>
      <c r="AX537" s="4"/>
      <c r="AY537" s="4"/>
    </row>
    <row r="538" spans="14:51" x14ac:dyDescent="0.15">
      <c r="N538" s="1"/>
      <c r="R538" s="4"/>
      <c r="S538" s="4"/>
      <c r="T538" s="4"/>
      <c r="AV538" s="4"/>
      <c r="AW538" s="4"/>
    </row>
    <row r="539" spans="14:51" x14ac:dyDescent="0.15">
      <c r="N539" s="1"/>
      <c r="R539" s="4"/>
      <c r="S539" s="4"/>
      <c r="T539" s="4"/>
      <c r="AV539" s="4"/>
      <c r="AW539" s="4"/>
    </row>
    <row r="540" spans="14:51" x14ac:dyDescent="0.15">
      <c r="N540" s="1"/>
      <c r="R540" s="4"/>
      <c r="S540" s="4"/>
      <c r="T540" s="4"/>
      <c r="AV540" s="4"/>
      <c r="AW540" s="4"/>
    </row>
    <row r="541" spans="14:51" x14ac:dyDescent="0.15">
      <c r="N541" s="1"/>
      <c r="R541" s="4"/>
      <c r="S541" s="4"/>
      <c r="T541" s="4"/>
      <c r="AV541" s="4"/>
      <c r="AW541" s="4"/>
    </row>
    <row r="542" spans="14:51" x14ac:dyDescent="0.15">
      <c r="N542" s="1"/>
      <c r="R542" s="4"/>
      <c r="S542" s="4"/>
      <c r="T542" s="4"/>
      <c r="AV542" s="4"/>
      <c r="AW542" s="4"/>
    </row>
    <row r="543" spans="14:51" x14ac:dyDescent="0.15">
      <c r="N543" s="1"/>
      <c r="R543" s="4"/>
      <c r="S543" s="4"/>
      <c r="T543" s="4"/>
      <c r="AV543" s="4"/>
      <c r="AW543" s="4"/>
    </row>
    <row r="544" spans="14:51" x14ac:dyDescent="0.15">
      <c r="N544" s="1"/>
      <c r="R544" s="4"/>
      <c r="S544" s="4"/>
      <c r="T544" s="4"/>
      <c r="AV544" s="4"/>
      <c r="AW544" s="4"/>
    </row>
    <row r="545" spans="14:20" x14ac:dyDescent="0.15">
      <c r="N545" s="1"/>
      <c r="R545" s="4"/>
      <c r="S545" s="4"/>
      <c r="T545" s="4"/>
    </row>
    <row r="546" spans="14:20" x14ac:dyDescent="0.15">
      <c r="N546" s="1"/>
      <c r="R546" s="4"/>
      <c r="S546" s="4"/>
      <c r="T546" s="4"/>
    </row>
    <row r="547" spans="14:20" x14ac:dyDescent="0.15">
      <c r="N547" s="1"/>
      <c r="R547" s="4"/>
      <c r="S547" s="4"/>
      <c r="T547" s="4"/>
    </row>
    <row r="548" spans="14:20" x14ac:dyDescent="0.15">
      <c r="N548" s="1"/>
      <c r="R548" s="4"/>
      <c r="S548" s="4"/>
      <c r="T548" s="4"/>
    </row>
    <row r="549" spans="14:20" x14ac:dyDescent="0.15">
      <c r="N549" s="1"/>
      <c r="R549" s="4"/>
      <c r="S549" s="4"/>
      <c r="T549" s="4"/>
    </row>
    <row r="550" spans="14:20" x14ac:dyDescent="0.15">
      <c r="N550" s="1"/>
      <c r="R550" s="4"/>
      <c r="S550" s="4"/>
      <c r="T550" s="4"/>
    </row>
    <row r="551" spans="14:20" x14ac:dyDescent="0.15">
      <c r="N551" s="1"/>
      <c r="R551" s="4"/>
      <c r="S551" s="4"/>
      <c r="T551" s="4"/>
    </row>
    <row r="552" spans="14:20" x14ac:dyDescent="0.15">
      <c r="N552" s="1"/>
      <c r="R552" s="4"/>
      <c r="S552" s="4"/>
      <c r="T552" s="4"/>
    </row>
    <row r="553" spans="14:20" x14ac:dyDescent="0.15">
      <c r="N553" s="1"/>
      <c r="R553" s="4"/>
      <c r="S553" s="4"/>
      <c r="T553" s="4"/>
    </row>
    <row r="554" spans="14:20" x14ac:dyDescent="0.15">
      <c r="N554" s="1"/>
      <c r="R554" s="4"/>
      <c r="S554" s="4"/>
      <c r="T554" s="4"/>
    </row>
    <row r="555" spans="14:20" x14ac:dyDescent="0.15">
      <c r="N555" s="1"/>
      <c r="R555" s="4"/>
      <c r="S555" s="4"/>
      <c r="T555" s="4"/>
    </row>
    <row r="556" spans="14:20" x14ac:dyDescent="0.15">
      <c r="N556" s="1"/>
      <c r="R556" s="4"/>
      <c r="S556" s="4"/>
      <c r="T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9" sqref="C9"/>
    </sheetView>
  </sheetViews>
  <sheetFormatPr baseColWidth="10" defaultRowHeight="15" x14ac:dyDescent="0.15"/>
  <cols>
    <col min="2" max="3" width="24.8320312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330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333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  <row r="6" spans="1:6" x14ac:dyDescent="0.15">
      <c r="A6">
        <f>被动技能!G8</f>
        <v>200003</v>
      </c>
      <c r="B6" t="str">
        <f>被动技能!H8</f>
        <v>毒躯</v>
      </c>
      <c r="C6" t="str">
        <f>被动技能!I8</f>
        <v>被攻击时，攻击者中毒</v>
      </c>
      <c r="D6">
        <f>VLOOKUP(被动技能!J8,对应表!R:S,2,FALSE)</f>
        <v>5</v>
      </c>
      <c r="E6" t="str">
        <f>被动技能!K8</f>
        <v>300043:100:2:0</v>
      </c>
      <c r="F6">
        <f>被动技能!L8</f>
        <v>1</v>
      </c>
    </row>
    <row r="7" spans="1:6" x14ac:dyDescent="0.15">
      <c r="A7">
        <f>被动技能!G9</f>
        <v>200004</v>
      </c>
      <c r="B7" t="str">
        <f>被动技能!H9</f>
        <v>每回合加攻200</v>
      </c>
      <c r="C7" t="str">
        <f>被动技能!I9</f>
        <v>每回合攻击增加</v>
      </c>
      <c r="D7">
        <f>VLOOKUP(被动技能!J9,对应表!R:S,2,FALSE)</f>
        <v>1</v>
      </c>
      <c r="E7" t="str">
        <f>被动技能!K9</f>
        <v>300055:100:1:0</v>
      </c>
      <c r="F7">
        <f>被动技能!L9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/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328</v>
      </c>
      <c r="AB1" s="1" t="s">
        <v>329</v>
      </c>
      <c r="AC1" s="1" t="s">
        <v>330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331</v>
      </c>
      <c r="AB3" s="1" t="s">
        <v>332</v>
      </c>
      <c r="AC3" s="1" t="s">
        <v>333</v>
      </c>
    </row>
    <row r="4" spans="1:29" s="21" customFormat="1" x14ac:dyDescent="0.15">
      <c r="A4" s="21">
        <f>主动技能!B7</f>
        <v>20001001</v>
      </c>
      <c r="B4" s="4" t="str">
        <f>主动技能!H7</f>
        <v>撞击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6">
        <f>主动技能!AE7</f>
        <v>0</v>
      </c>
      <c r="Y4" s="26">
        <f>主动技能!AF7</f>
        <v>0</v>
      </c>
      <c r="Z4" s="26">
        <f>主动技能!AG7</f>
        <v>0</v>
      </c>
      <c r="AA4" s="26" t="str">
        <f>主动技能!AH7</f>
        <v>attack</v>
      </c>
      <c r="AB4" s="26" t="str">
        <f>IF(主动技能!AI7="","")</f>
        <v/>
      </c>
      <c r="AC4" s="26">
        <f>主动技能!AJ7</f>
        <v>1</v>
      </c>
    </row>
    <row r="5" spans="1:29" s="21" customFormat="1" x14ac:dyDescent="0.15">
      <c r="A5" s="21">
        <f>主动技能!B8</f>
        <v>20002001</v>
      </c>
      <c r="B5" s="4" t="str">
        <f>主动技能!H8</f>
        <v>撞击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6">
        <f>主动技能!AE8</f>
        <v>0</v>
      </c>
      <c r="Y5" s="26">
        <f>主动技能!AF8</f>
        <v>0</v>
      </c>
      <c r="Z5" s="26">
        <f>主动技能!AG8</f>
        <v>0</v>
      </c>
      <c r="AA5" s="26" t="str">
        <f>主动技能!AH8</f>
        <v>attack</v>
      </c>
      <c r="AB5" s="26" t="str">
        <f>IF(主动技能!AI8="","")</f>
        <v/>
      </c>
      <c r="AC5" s="26">
        <f>主动技能!AJ8</f>
        <v>1</v>
      </c>
    </row>
    <row r="6" spans="1:29" s="21" customFormat="1" x14ac:dyDescent="0.15">
      <c r="A6" s="21">
        <f>主动技能!B9</f>
        <v>20002002</v>
      </c>
      <c r="B6" s="4" t="str">
        <f>主动技能!H9</f>
        <v>食人花瓣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eff_sixingguangquan|eff_lanmeigui||</v>
      </c>
      <c r="K6" s="21">
        <f>主动技能!Q9</f>
        <v>2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20</v>
      </c>
      <c r="T6" s="21">
        <f>主动技能!Z9</f>
        <v>100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6">
        <f>主动技能!AE9</f>
        <v>1</v>
      </c>
      <c r="Y6" s="26">
        <f>主动技能!AF9</f>
        <v>1</v>
      </c>
      <c r="Z6" s="26">
        <f>主动技能!AG9</f>
        <v>1</v>
      </c>
      <c r="AA6" s="26" t="str">
        <f>主动技能!AH9</f>
        <v>attackex</v>
      </c>
      <c r="AB6" s="26" t="str">
        <f>IF(主动技能!AI9="","")</f>
        <v/>
      </c>
      <c r="AC6" s="26">
        <f>主动技能!AJ9</f>
        <v>1</v>
      </c>
    </row>
    <row r="7" spans="1:29" s="21" customFormat="1" x14ac:dyDescent="0.15">
      <c r="A7" s="21">
        <f>主动技能!B10</f>
        <v>20003001</v>
      </c>
      <c r="B7" s="4" t="str">
        <f>主动技能!H10</f>
        <v>撞击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6">
        <f>主动技能!AE10</f>
        <v>0</v>
      </c>
      <c r="Y7" s="26">
        <f>主动技能!AF10</f>
        <v>0</v>
      </c>
      <c r="Z7" s="26">
        <f>主动技能!AG10</f>
        <v>0</v>
      </c>
      <c r="AA7" s="26" t="str">
        <f>主动技能!AH10</f>
        <v>attack</v>
      </c>
      <c r="AB7" s="26" t="str">
        <f>IF(主动技能!AI10="","")</f>
        <v/>
      </c>
      <c r="AC7" s="26">
        <f>主动技能!AJ10</f>
        <v>1</v>
      </c>
    </row>
    <row r="8" spans="1:29" s="21" customFormat="1" x14ac:dyDescent="0.15">
      <c r="A8" s="21">
        <f>主动技能!B11</f>
        <v>20004001</v>
      </c>
      <c r="B8" s="4" t="str">
        <f>主动技能!H11</f>
        <v>暴风雪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6">
        <f>主动技能!AE11</f>
        <v>1</v>
      </c>
      <c r="Y8" s="26">
        <f>主动技能!AF11</f>
        <v>0</v>
      </c>
      <c r="Z8" s="26">
        <f>主动技能!AG11</f>
        <v>0</v>
      </c>
      <c r="AA8" s="26" t="str">
        <f>主动技能!AH11</f>
        <v>attack</v>
      </c>
      <c r="AB8" s="26" t="str">
        <f>IF(主动技能!AI11="","")</f>
        <v/>
      </c>
      <c r="AC8" s="26">
        <f>主动技能!AJ11</f>
        <v>1</v>
      </c>
    </row>
    <row r="9" spans="1:29" s="21" customFormat="1" x14ac:dyDescent="0.15">
      <c r="A9" s="21">
        <f>主动技能!B12</f>
        <v>20005001</v>
      </c>
      <c r="B9" s="4" t="str">
        <f>主动技能!H12</f>
        <v>撞击</v>
      </c>
      <c r="C9" s="4" t="str">
        <f>主动技能!I12</f>
        <v>对敌方单体攻击，造成100%攻击力伤害。</v>
      </c>
      <c r="D9" s="4">
        <f>VLOOKUP(主动技能!J12,对应表!F:G,2,FALSE)</f>
        <v>1</v>
      </c>
      <c r="E9" s="4">
        <f>VLOOKUP(主动技能!K12,对应表!J:K,2,FALSE)</f>
        <v>1</v>
      </c>
      <c r="F9" s="4">
        <f>VLOOKUP(主动技能!L12,对应表!N:O,2,FALSE)</f>
        <v>1</v>
      </c>
      <c r="G9" s="4">
        <f>IF(主动技能!M12="必中",2,1)</f>
        <v>1</v>
      </c>
      <c r="H9" s="4">
        <f>主动技能!N12</f>
        <v>100</v>
      </c>
      <c r="I9" s="4">
        <f>主动技能!O12</f>
        <v>0</v>
      </c>
      <c r="J9" s="21" t="str">
        <f>主动技能!P12</f>
        <v>eff_yixingguangquan|||</v>
      </c>
      <c r="K9" s="21">
        <f>主动技能!Q12</f>
        <v>1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/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100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6">
        <f>主动技能!AE12</f>
        <v>0</v>
      </c>
      <c r="Y9" s="26">
        <f>主动技能!AF12</f>
        <v>0</v>
      </c>
      <c r="Z9" s="26">
        <f>主动技能!AG12</f>
        <v>0</v>
      </c>
      <c r="AA9" s="26" t="str">
        <f>主动技能!AH12</f>
        <v>attack</v>
      </c>
      <c r="AB9" s="26" t="str">
        <f>IF(主动技能!AI12="","")</f>
        <v/>
      </c>
      <c r="AC9" s="26">
        <f>主动技能!AJ12</f>
        <v>1</v>
      </c>
    </row>
    <row r="10" spans="1:29" s="21" customFormat="1" x14ac:dyDescent="0.15">
      <c r="A10" s="21">
        <f>主动技能!B13</f>
        <v>20005002</v>
      </c>
      <c r="B10" s="4" t="str">
        <f>主动技能!H13</f>
        <v>花精之舞</v>
      </c>
      <c r="C10" s="4" t="str">
        <f>主动技能!I13</f>
        <v>对己方全体进行治疗</v>
      </c>
      <c r="D10" s="4">
        <f>VLOOKUP(主动技能!J13,对应表!F:G,2,FALSE)</f>
        <v>2</v>
      </c>
      <c r="E10" s="4">
        <f>VLOOKUP(主动技能!K13,对应表!J:K,2,FALSE)</f>
        <v>3</v>
      </c>
      <c r="F10" s="4">
        <f>VLOOKUP(主动技能!L13,对应表!N:O,2,FALSE)</f>
        <v>9</v>
      </c>
      <c r="G10" s="4">
        <f>IF(主动技能!M13="必中",2,1)</f>
        <v>2</v>
      </c>
      <c r="H10" s="4">
        <f>主动技能!N13</f>
        <v>0</v>
      </c>
      <c r="I10" s="4">
        <f>主动技能!O13</f>
        <v>0</v>
      </c>
      <c r="J10" s="21" t="str">
        <f>主动技能!P13</f>
        <v>eff_erxingguangquan||eff_huichunshu|</v>
      </c>
      <c r="K10" s="21">
        <f>主动技能!Q13</f>
        <v>2</v>
      </c>
      <c r="L10" s="21">
        <f>主动技能!R13</f>
        <v>0</v>
      </c>
      <c r="M10" s="21">
        <f>主动技能!S13</f>
        <v>0</v>
      </c>
      <c r="N10" s="21" t="str">
        <f>IF(主动技能!T13="","",主动技能!T13)</f>
        <v>300007:100:2:0</v>
      </c>
      <c r="O10" s="21" t="str">
        <f>IF(主动技能!U13="","",主动技能!U13)</f>
        <v/>
      </c>
      <c r="P10" s="21" t="str">
        <f>IF(主动技能!V13="","",主动技能!V13)</f>
        <v/>
      </c>
      <c r="Q10" s="21" t="str">
        <f>IF(主动技能!W13="","",主动技能!W13)</f>
        <v/>
      </c>
      <c r="R10" s="21" t="str">
        <f>IF(主动技能!X13="","",主动技能!X13)</f>
        <v/>
      </c>
      <c r="S10" s="21">
        <f>主动技能!Y13</f>
        <v>50</v>
      </c>
      <c r="T10" s="21">
        <f>主动技能!Z13</f>
        <v>0</v>
      </c>
      <c r="U10" s="21">
        <f>主动技能!AB13</f>
        <v>0</v>
      </c>
      <c r="V10" s="21">
        <f>主动技能!AC13</f>
        <v>0</v>
      </c>
      <c r="W10" s="21">
        <f>主动技能!AD13</f>
        <v>0</v>
      </c>
      <c r="X10" s="26">
        <f>主动技能!AE13</f>
        <v>1</v>
      </c>
      <c r="Y10" s="26">
        <f>主动技能!AF13</f>
        <v>0</v>
      </c>
      <c r="Z10" s="26">
        <f>主动技能!AG13</f>
        <v>0</v>
      </c>
      <c r="AA10" s="26" t="str">
        <f>主动技能!AH13</f>
        <v>attackex</v>
      </c>
      <c r="AB10" s="26" t="str">
        <f>IF(主动技能!AI13="","")</f>
        <v/>
      </c>
      <c r="AC10" s="26">
        <f>主动技能!AJ13</f>
        <v>1</v>
      </c>
    </row>
    <row r="11" spans="1:29" s="21" customFormat="1" x14ac:dyDescent="0.15">
      <c r="A11" s="21">
        <f>主动技能!B14</f>
        <v>20006001</v>
      </c>
      <c r="B11" s="4" t="str">
        <f>主动技能!H14</f>
        <v>撞击</v>
      </c>
      <c r="C11" s="4" t="str">
        <f>主动技能!I14</f>
        <v>对敌方单体攻击，造成100%攻击力伤害。</v>
      </c>
      <c r="D11" s="4">
        <f>VLOOKUP(主动技能!J14,对应表!F:G,2,FALSE)</f>
        <v>1</v>
      </c>
      <c r="E11" s="4">
        <f>VLOOKUP(主动技能!K14,对应表!J:K,2,FALSE)</f>
        <v>1</v>
      </c>
      <c r="F11" s="4">
        <f>VLOOKUP(主动技能!L14,对应表!N:O,2,FALSE)</f>
        <v>1</v>
      </c>
      <c r="G11" s="4">
        <f>IF(主动技能!M14="必中",2,1)</f>
        <v>1</v>
      </c>
      <c r="H11" s="4">
        <f>主动技能!N14</f>
        <v>100</v>
      </c>
      <c r="I11" s="4">
        <f>主动技能!O14</f>
        <v>0</v>
      </c>
      <c r="J11" s="21" t="str">
        <f>主动技能!P14</f>
        <v>eff_yixingguangquan|||</v>
      </c>
      <c r="K11" s="21">
        <f>主动技能!Q14</f>
        <v>1</v>
      </c>
      <c r="L11" s="21">
        <f>主动技能!R14</f>
        <v>0</v>
      </c>
      <c r="M11" s="21">
        <f>主动技能!S14</f>
        <v>0</v>
      </c>
      <c r="N11" s="21" t="str">
        <f>IF(主动技能!T14="","",主动技能!T14)</f>
        <v/>
      </c>
      <c r="O11" s="21" t="str">
        <f>IF(主动技能!U14="","",主动技能!U14)</f>
        <v/>
      </c>
      <c r="P11" s="21" t="str">
        <f>IF(主动技能!V14="","",主动技能!V14)</f>
        <v/>
      </c>
      <c r="Q11" s="21" t="str">
        <f>IF(主动技能!W14="","",主动技能!W14)</f>
        <v/>
      </c>
      <c r="R11" s="21" t="str">
        <f>IF(主动技能!X14="","",主动技能!X14)</f>
        <v/>
      </c>
      <c r="S11" s="21">
        <f>主动技能!Y14</f>
        <v>0</v>
      </c>
      <c r="T11" s="21">
        <f>主动技能!Z14</f>
        <v>100</v>
      </c>
      <c r="U11" s="21">
        <f>主动技能!AB14</f>
        <v>0</v>
      </c>
      <c r="V11" s="21">
        <f>主动技能!AC14</f>
        <v>0</v>
      </c>
      <c r="W11" s="21">
        <f>主动技能!AD14</f>
        <v>0</v>
      </c>
      <c r="X11" s="26">
        <f>主动技能!AE14</f>
        <v>0</v>
      </c>
      <c r="Y11" s="26">
        <f>主动技能!AF14</f>
        <v>0</v>
      </c>
      <c r="Z11" s="26">
        <f>主动技能!AG14</f>
        <v>0</v>
      </c>
      <c r="AA11" s="26" t="str">
        <f>主动技能!AH14</f>
        <v>attack</v>
      </c>
      <c r="AB11" s="26" t="str">
        <f>IF(主动技能!AI14="","")</f>
        <v/>
      </c>
      <c r="AC11" s="26">
        <f>主动技能!AJ14</f>
        <v>1</v>
      </c>
    </row>
    <row r="12" spans="1:29" s="21" customFormat="1" x14ac:dyDescent="0.15">
      <c r="A12" s="21">
        <f>主动技能!B15</f>
        <v>20006002</v>
      </c>
      <c r="B12" s="4" t="str">
        <f>主动技能!H15</f>
        <v>剧毒孢子</v>
      </c>
      <c r="C12" s="4" t="str">
        <f>主动技能!I15</f>
        <v>使敌方全体中毒。</v>
      </c>
      <c r="D12" s="4">
        <f>VLOOKUP(主动技能!J15,对应表!F:G,2,FALSE)</f>
        <v>1</v>
      </c>
      <c r="E12" s="4">
        <f>VLOOKUP(主动技能!K15,对应表!J:K,2,FALSE)</f>
        <v>3</v>
      </c>
      <c r="F12" s="4">
        <f>VLOOKUP(主动技能!L15,对应表!N:O,2,FALSE)</f>
        <v>9</v>
      </c>
      <c r="G12" s="4">
        <f>IF(主动技能!M15="必中",2,1)</f>
        <v>2</v>
      </c>
      <c r="H12" s="4">
        <f>主动技能!N15</f>
        <v>0</v>
      </c>
      <c r="I12" s="4">
        <f>主动技能!O15</f>
        <v>0</v>
      </c>
      <c r="J12" s="21" t="str">
        <f>主动技能!P15</f>
        <v>eff_sixingguangquan||eff_zuzhou|</v>
      </c>
      <c r="K12" s="21">
        <f>主动技能!Q15</f>
        <v>3</v>
      </c>
      <c r="L12" s="21">
        <f>主动技能!R15</f>
        <v>0</v>
      </c>
      <c r="M12" s="21">
        <f>主动技能!S15</f>
        <v>0</v>
      </c>
      <c r="N12" s="21" t="str">
        <f>IF(主动技能!T15="","",主动技能!T15)</f>
        <v>300042:100:2:0</v>
      </c>
      <c r="O12" s="21" t="str">
        <f>IF(主动技能!U15="","",主动技能!U15)</f>
        <v/>
      </c>
      <c r="P12" s="21" t="str">
        <f>IF(主动技能!V15="","",主动技能!V15)</f>
        <v/>
      </c>
      <c r="Q12" s="21" t="str">
        <f>IF(主动技能!W15="","",主动技能!W15)</f>
        <v/>
      </c>
      <c r="R12" s="21" t="str">
        <f>IF(主动技能!X15="","",主动技能!X15)</f>
        <v/>
      </c>
      <c r="S12" s="21">
        <f>主动技能!Y15</f>
        <v>50</v>
      </c>
      <c r="T12" s="21">
        <f>主动技能!Z15</f>
        <v>0</v>
      </c>
      <c r="U12" s="21">
        <f>主动技能!AB15</f>
        <v>0</v>
      </c>
      <c r="V12" s="21">
        <f>主动技能!AC15</f>
        <v>0</v>
      </c>
      <c r="W12" s="21">
        <f>主动技能!AD15</f>
        <v>0</v>
      </c>
      <c r="X12" s="26">
        <f>主动技能!AE15</f>
        <v>1</v>
      </c>
      <c r="Y12" s="26">
        <f>主动技能!AF15</f>
        <v>0</v>
      </c>
      <c r="Z12" s="26">
        <f>主动技能!AG15</f>
        <v>0</v>
      </c>
      <c r="AA12" s="26" t="str">
        <f>主动技能!AH15</f>
        <v>attackex</v>
      </c>
      <c r="AB12" s="26" t="str">
        <f>IF(主动技能!AI15="","")</f>
        <v/>
      </c>
      <c r="AC12" s="26">
        <f>主动技能!AJ15</f>
        <v>1</v>
      </c>
    </row>
    <row r="13" spans="1:29" s="21" customFormat="1" x14ac:dyDescent="0.15">
      <c r="A13" s="21">
        <f>主动技能!B16</f>
        <v>20007001</v>
      </c>
      <c r="B13" s="4" t="str">
        <f>主动技能!H16</f>
        <v>撞击</v>
      </c>
      <c r="C13" s="4" t="str">
        <f>主动技能!I16</f>
        <v>对敌方单体攻击，造成100%攻击力伤害。</v>
      </c>
      <c r="D13" s="4">
        <f>VLOOKUP(主动技能!J16,对应表!F:G,2,FALSE)</f>
        <v>1</v>
      </c>
      <c r="E13" s="4">
        <f>VLOOKUP(主动技能!K16,对应表!J:K,2,FALSE)</f>
        <v>1</v>
      </c>
      <c r="F13" s="4">
        <f>VLOOKUP(主动技能!L16,对应表!N:O,2,FALSE)</f>
        <v>1</v>
      </c>
      <c r="G13" s="4">
        <f>IF(主动技能!M16="必中",2,1)</f>
        <v>1</v>
      </c>
      <c r="H13" s="4">
        <f>主动技能!N16</f>
        <v>100</v>
      </c>
      <c r="I13" s="4">
        <f>主动技能!O16</f>
        <v>0</v>
      </c>
      <c r="J13" s="21" t="str">
        <f>主动技能!P16</f>
        <v>eff_yixingguangquan|||</v>
      </c>
      <c r="K13" s="21">
        <f>主动技能!Q16</f>
        <v>1</v>
      </c>
      <c r="L13" s="21">
        <f>主动技能!R16</f>
        <v>0</v>
      </c>
      <c r="M13" s="21">
        <f>主动技能!S16</f>
        <v>0</v>
      </c>
      <c r="N13" s="21" t="str">
        <f>IF(主动技能!T16="","",主动技能!T16)</f>
        <v/>
      </c>
      <c r="O13" s="21" t="str">
        <f>IF(主动技能!U16="","",主动技能!U16)</f>
        <v/>
      </c>
      <c r="P13" s="21" t="str">
        <f>IF(主动技能!V16="","",主动技能!V16)</f>
        <v/>
      </c>
      <c r="Q13" s="21" t="str">
        <f>IF(主动技能!W16="","",主动技能!W16)</f>
        <v/>
      </c>
      <c r="R13" s="21" t="str">
        <f>IF(主动技能!X16="","",主动技能!X16)</f>
        <v/>
      </c>
      <c r="S13" s="21">
        <f>主动技能!Y16</f>
        <v>0</v>
      </c>
      <c r="T13" s="21">
        <f>主动技能!Z16</f>
        <v>100</v>
      </c>
      <c r="U13" s="21">
        <f>主动技能!AB16</f>
        <v>0</v>
      </c>
      <c r="V13" s="21">
        <f>主动技能!AC16</f>
        <v>0</v>
      </c>
      <c r="W13" s="21">
        <f>主动技能!AD16</f>
        <v>0</v>
      </c>
      <c r="X13" s="26">
        <f>主动技能!AE16</f>
        <v>0</v>
      </c>
      <c r="Y13" s="26">
        <f>主动技能!AF16</f>
        <v>0</v>
      </c>
      <c r="Z13" s="26">
        <f>主动技能!AG16</f>
        <v>0</v>
      </c>
      <c r="AA13" s="26" t="str">
        <f>主动技能!AH16</f>
        <v>attack</v>
      </c>
      <c r="AB13" s="26" t="str">
        <f>IF(主动技能!AI16="","")</f>
        <v/>
      </c>
      <c r="AC13" s="26">
        <f>主动技能!AJ16</f>
        <v>1</v>
      </c>
    </row>
    <row r="14" spans="1:29" s="21" customFormat="1" x14ac:dyDescent="0.15">
      <c r="A14" s="21">
        <f>主动技能!B17</f>
        <v>20007002</v>
      </c>
      <c r="B14" s="4" t="str">
        <f>主动技能!H17</f>
        <v>黄蜂尾针</v>
      </c>
      <c r="C14" s="4" t="str">
        <f>主动技能!I17</f>
        <v>对敌方单体造成大伤害</v>
      </c>
      <c r="D14" s="4">
        <f>VLOOKUP(主动技能!J17,对应表!F:G,2,FALSE)</f>
        <v>1</v>
      </c>
      <c r="E14" s="4">
        <f>VLOOKUP(主动技能!K17,对应表!J:K,2,FALSE)</f>
        <v>1</v>
      </c>
      <c r="F14" s="4">
        <f>VLOOKUP(主动技能!L17,对应表!N:O,2,FALSE)</f>
        <v>1</v>
      </c>
      <c r="G14" s="4">
        <f>IF(主动技能!M17="必中",2,1)</f>
        <v>1</v>
      </c>
      <c r="H14" s="4">
        <f>主动技能!N17</f>
        <v>100</v>
      </c>
      <c r="I14" s="4">
        <f>主动技能!O17</f>
        <v>0</v>
      </c>
      <c r="J14" s="21" t="str">
        <f>主动技能!P17</f>
        <v>eff_sixingguangquan||eff_kuanglongci|</v>
      </c>
      <c r="K14" s="21">
        <f>主动技能!Q17</f>
        <v>1</v>
      </c>
      <c r="L14" s="21">
        <f>主动技能!R17</f>
        <v>0</v>
      </c>
      <c r="M14" s="21">
        <f>主动技能!S17</f>
        <v>0</v>
      </c>
      <c r="N14" s="21" t="str">
        <f>IF(主动技能!T17="","",主动技能!T17)</f>
        <v/>
      </c>
      <c r="O14" s="21" t="str">
        <f>IF(主动技能!U17="","",主动技能!U17)</f>
        <v/>
      </c>
      <c r="P14" s="21" t="str">
        <f>IF(主动技能!V17="","",主动技能!V17)</f>
        <v/>
      </c>
      <c r="Q14" s="21" t="str">
        <f>IF(主动技能!W17="","",主动技能!W17)</f>
        <v/>
      </c>
      <c r="R14" s="21" t="str">
        <f>IF(主动技能!X17="","",主动技能!X17)</f>
        <v/>
      </c>
      <c r="S14" s="21">
        <f>主动技能!Y17</f>
        <v>50</v>
      </c>
      <c r="T14" s="21">
        <f>主动技能!Z17</f>
        <v>150</v>
      </c>
      <c r="U14" s="21">
        <f>主动技能!AB17</f>
        <v>0</v>
      </c>
      <c r="V14" s="21">
        <f>主动技能!AC17</f>
        <v>0</v>
      </c>
      <c r="W14" s="21">
        <f>主动技能!AD17</f>
        <v>0</v>
      </c>
      <c r="X14" s="26">
        <f>主动技能!AE17</f>
        <v>0</v>
      </c>
      <c r="Y14" s="26">
        <f>主动技能!AF17</f>
        <v>0</v>
      </c>
      <c r="Z14" s="26">
        <f>主动技能!AG17</f>
        <v>0</v>
      </c>
      <c r="AA14" s="26" t="str">
        <f>主动技能!AH17</f>
        <v>attackex</v>
      </c>
      <c r="AB14" s="26" t="str">
        <f>IF(主动技能!AI17="","")</f>
        <v/>
      </c>
      <c r="AC14" s="26">
        <f>主动技能!AJ17</f>
        <v>1</v>
      </c>
    </row>
    <row r="15" spans="1:29" s="21" customFormat="1" x14ac:dyDescent="0.15">
      <c r="A15" s="21">
        <f>主动技能!B18</f>
        <v>20008001</v>
      </c>
      <c r="B15" s="4" t="str">
        <f>主动技能!H18</f>
        <v>撞击</v>
      </c>
      <c r="C15" s="4" t="str">
        <f>主动技能!I18</f>
        <v>对敌方单体攻击，造成100%攻击力伤害。</v>
      </c>
      <c r="D15" s="4">
        <f>VLOOKUP(主动技能!J18,对应表!F:G,2,FALSE)</f>
        <v>1</v>
      </c>
      <c r="E15" s="4">
        <f>VLOOKUP(主动技能!K18,对应表!J:K,2,FALSE)</f>
        <v>1</v>
      </c>
      <c r="F15" s="4">
        <f>VLOOKUP(主动技能!L18,对应表!N:O,2,FALSE)</f>
        <v>1</v>
      </c>
      <c r="G15" s="4">
        <f>IF(主动技能!M18="必中",2,1)</f>
        <v>1</v>
      </c>
      <c r="H15" s="4">
        <f>主动技能!N18</f>
        <v>100</v>
      </c>
      <c r="I15" s="4">
        <f>主动技能!O18</f>
        <v>0</v>
      </c>
      <c r="J15" s="21" t="str">
        <f>主动技能!P18</f>
        <v>eff_yixingguangquan|||</v>
      </c>
      <c r="K15" s="21">
        <f>主动技能!Q18</f>
        <v>1</v>
      </c>
      <c r="L15" s="21">
        <f>主动技能!R18</f>
        <v>0</v>
      </c>
      <c r="M15" s="21">
        <f>主动技能!S18</f>
        <v>0</v>
      </c>
      <c r="N15" s="21" t="str">
        <f>IF(主动技能!T18="","",主动技能!T18)</f>
        <v/>
      </c>
      <c r="O15" s="21" t="str">
        <f>IF(主动技能!U18="","",主动技能!U18)</f>
        <v/>
      </c>
      <c r="P15" s="21" t="str">
        <f>IF(主动技能!V18="","",主动技能!V18)</f>
        <v/>
      </c>
      <c r="Q15" s="21" t="str">
        <f>IF(主动技能!W18="","",主动技能!W18)</f>
        <v/>
      </c>
      <c r="R15" s="21" t="str">
        <f>IF(主动技能!X18="","",主动技能!X18)</f>
        <v/>
      </c>
      <c r="S15" s="21">
        <f>主动技能!Y18</f>
        <v>0</v>
      </c>
      <c r="T15" s="21">
        <f>主动技能!Z18</f>
        <v>100</v>
      </c>
      <c r="U15" s="21">
        <f>主动技能!AB18</f>
        <v>0</v>
      </c>
      <c r="V15" s="21">
        <f>主动技能!AC18</f>
        <v>0</v>
      </c>
      <c r="W15" s="21">
        <f>主动技能!AD18</f>
        <v>0</v>
      </c>
      <c r="X15" s="26">
        <f>主动技能!AE18</f>
        <v>0</v>
      </c>
      <c r="Y15" s="26">
        <f>主动技能!AF18</f>
        <v>0</v>
      </c>
      <c r="Z15" s="26">
        <f>主动技能!AG18</f>
        <v>0</v>
      </c>
      <c r="AA15" s="26" t="str">
        <f>主动技能!AH18</f>
        <v>attack</v>
      </c>
      <c r="AB15" s="26" t="str">
        <f>IF(主动技能!AI18="","")</f>
        <v/>
      </c>
      <c r="AC15" s="26">
        <f>主动技能!AJ18</f>
        <v>1</v>
      </c>
    </row>
    <row r="16" spans="1:29" s="21" customFormat="1" x14ac:dyDescent="0.15">
      <c r="A16" s="21">
        <f>主动技能!B19</f>
        <v>20009001</v>
      </c>
      <c r="B16" s="4" t="str">
        <f>主动技能!H19</f>
        <v>撞击</v>
      </c>
      <c r="C16" s="4" t="str">
        <f>主动技能!I19</f>
        <v>对敌方单体攻击，造成100%攻击力伤害。</v>
      </c>
      <c r="D16" s="4">
        <f>VLOOKUP(主动技能!J19,对应表!F:G,2,FALSE)</f>
        <v>1</v>
      </c>
      <c r="E16" s="4">
        <f>VLOOKUP(主动技能!K19,对应表!J:K,2,FALSE)</f>
        <v>1</v>
      </c>
      <c r="F16" s="4">
        <f>VLOOKUP(主动技能!L19,对应表!N:O,2,FALSE)</f>
        <v>1</v>
      </c>
      <c r="G16" s="4">
        <f>IF(主动技能!M19="必中",2,1)</f>
        <v>1</v>
      </c>
      <c r="H16" s="4">
        <f>主动技能!N19</f>
        <v>100</v>
      </c>
      <c r="I16" s="4">
        <f>主动技能!O19</f>
        <v>0</v>
      </c>
      <c r="J16" s="21" t="str">
        <f>主动技能!P19</f>
        <v>eff_yixingguangquan|||</v>
      </c>
      <c r="K16" s="21">
        <f>主动技能!Q19</f>
        <v>1</v>
      </c>
      <c r="L16" s="21">
        <f>主动技能!R19</f>
        <v>0</v>
      </c>
      <c r="M16" s="21">
        <f>主动技能!S19</f>
        <v>0</v>
      </c>
      <c r="N16" s="21" t="str">
        <f>IF(主动技能!T19="","",主动技能!T19)</f>
        <v/>
      </c>
      <c r="O16" s="21" t="str">
        <f>IF(主动技能!U19="","",主动技能!U19)</f>
        <v/>
      </c>
      <c r="P16" s="21" t="str">
        <f>IF(主动技能!V19="","",主动技能!V19)</f>
        <v/>
      </c>
      <c r="Q16" s="21" t="str">
        <f>IF(主动技能!W19="","",主动技能!W19)</f>
        <v/>
      </c>
      <c r="R16" s="21" t="str">
        <f>IF(主动技能!X19="","",主动技能!X19)</f>
        <v/>
      </c>
      <c r="S16" s="21">
        <f>主动技能!Y19</f>
        <v>0</v>
      </c>
      <c r="T16" s="21">
        <f>主动技能!Z19</f>
        <v>100</v>
      </c>
      <c r="U16" s="21">
        <f>主动技能!AB19</f>
        <v>0</v>
      </c>
      <c r="V16" s="21">
        <f>主动技能!AC19</f>
        <v>0</v>
      </c>
      <c r="W16" s="21">
        <f>主动技能!AD19</f>
        <v>0</v>
      </c>
      <c r="X16" s="26">
        <f>主动技能!AE19</f>
        <v>0</v>
      </c>
      <c r="Y16" s="26">
        <f>主动技能!AF19</f>
        <v>0</v>
      </c>
      <c r="Z16" s="26">
        <f>主动技能!AG19</f>
        <v>0</v>
      </c>
      <c r="AA16" s="26" t="str">
        <f>主动技能!AH19</f>
        <v>attack</v>
      </c>
      <c r="AB16" s="26" t="str">
        <f>IF(主动技能!AI19="","")</f>
        <v/>
      </c>
      <c r="AC16" s="26">
        <f>主动技能!AJ19</f>
        <v>1</v>
      </c>
    </row>
    <row r="17" spans="1:29" s="21" customFormat="1" x14ac:dyDescent="0.15">
      <c r="A17" s="21">
        <f>主动技能!B20</f>
        <v>20009002</v>
      </c>
      <c r="B17" s="4" t="str">
        <f>主动技能!H20</f>
        <v>藤蔓缠绕</v>
      </c>
      <c r="C17" s="4" t="str">
        <f>主动技能!I20</f>
        <v>单体眩晕</v>
      </c>
      <c r="D17" s="4">
        <f>VLOOKUP(主动技能!J20,对应表!F:G,2,FALSE)</f>
        <v>1</v>
      </c>
      <c r="E17" s="4">
        <f>VLOOKUP(主动技能!K20,对应表!J:K,2,FALSE)</f>
        <v>1</v>
      </c>
      <c r="F17" s="4">
        <f>VLOOKUP(主动技能!L20,对应表!N:O,2,FALSE)</f>
        <v>1</v>
      </c>
      <c r="G17" s="4">
        <f>IF(主动技能!M20="必中",2,1)</f>
        <v>1</v>
      </c>
      <c r="H17" s="4">
        <f>主动技能!N20</f>
        <v>100</v>
      </c>
      <c r="I17" s="4">
        <f>主动技能!O20</f>
        <v>0</v>
      </c>
      <c r="J17" s="21" t="str">
        <f>主动技能!P20</f>
        <v>eff_sixingguangquan||eff_shufu|</v>
      </c>
      <c r="K17" s="21">
        <f>主动技能!Q20</f>
        <v>1</v>
      </c>
      <c r="L17" s="21">
        <f>主动技能!R20</f>
        <v>0</v>
      </c>
      <c r="M17" s="21">
        <f>主动技能!S20</f>
        <v>0</v>
      </c>
      <c r="N17" s="21" t="str">
        <f>IF(主动技能!T20="","",主动技能!T20)</f>
        <v>300002:100:2:0</v>
      </c>
      <c r="O17" s="21" t="str">
        <f>IF(主动技能!U20="","",主动技能!U20)</f>
        <v/>
      </c>
      <c r="P17" s="21" t="str">
        <f>IF(主动技能!V20="","",主动技能!V20)</f>
        <v/>
      </c>
      <c r="Q17" s="21" t="str">
        <f>IF(主动技能!W20="","",主动技能!W20)</f>
        <v/>
      </c>
      <c r="R17" s="21" t="str">
        <f>IF(主动技能!X20="","",主动技能!X20)</f>
        <v/>
      </c>
      <c r="S17" s="21">
        <f>主动技能!Y20</f>
        <v>60</v>
      </c>
      <c r="T17" s="21">
        <f>主动技能!Z20</f>
        <v>100</v>
      </c>
      <c r="U17" s="21">
        <f>主动技能!AB20</f>
        <v>0</v>
      </c>
      <c r="V17" s="21">
        <f>主动技能!AC20</f>
        <v>0</v>
      </c>
      <c r="W17" s="21">
        <f>主动技能!AD20</f>
        <v>0</v>
      </c>
      <c r="X17" s="26">
        <f>主动技能!AE20</f>
        <v>0</v>
      </c>
      <c r="Y17" s="26">
        <f>主动技能!AF20</f>
        <v>0</v>
      </c>
      <c r="Z17" s="26">
        <f>主动技能!AG20</f>
        <v>0</v>
      </c>
      <c r="AA17" s="26" t="str">
        <f>主动技能!AH20</f>
        <v>attack</v>
      </c>
      <c r="AB17" s="26" t="str">
        <f>IF(主动技能!AI20="","")</f>
        <v/>
      </c>
      <c r="AC17" s="26">
        <f>主动技能!AJ20</f>
        <v>1</v>
      </c>
    </row>
    <row r="18" spans="1:29" s="21" customFormat="1" x14ac:dyDescent="0.15">
      <c r="A18" s="21">
        <f>主动技能!B21</f>
        <v>20010001</v>
      </c>
      <c r="B18" s="4" t="str">
        <f>主动技能!H21</f>
        <v>撞击</v>
      </c>
      <c r="C18" s="4" t="str">
        <f>主动技能!I21</f>
        <v>对敌方单体攻击，造成100%攻击力伤害。</v>
      </c>
      <c r="D18" s="4">
        <f>VLOOKUP(主动技能!J21,对应表!F:G,2,FALSE)</f>
        <v>1</v>
      </c>
      <c r="E18" s="4">
        <f>VLOOKUP(主动技能!K21,对应表!J:K,2,FALSE)</f>
        <v>1</v>
      </c>
      <c r="F18" s="4">
        <f>VLOOKUP(主动技能!L21,对应表!N:O,2,FALSE)</f>
        <v>1</v>
      </c>
      <c r="G18" s="4">
        <f>IF(主动技能!M21="必中",2,1)</f>
        <v>1</v>
      </c>
      <c r="H18" s="4">
        <f>主动技能!N21</f>
        <v>100</v>
      </c>
      <c r="I18" s="4">
        <f>主动技能!O21</f>
        <v>0</v>
      </c>
      <c r="J18" s="21" t="str">
        <f>主动技能!P21</f>
        <v>eff_yixingguangquan|||</v>
      </c>
      <c r="K18" s="21">
        <f>主动技能!Q21</f>
        <v>1</v>
      </c>
      <c r="L18" s="21">
        <f>主动技能!R21</f>
        <v>0</v>
      </c>
      <c r="M18" s="21">
        <f>主动技能!S21</f>
        <v>0</v>
      </c>
      <c r="N18" s="21" t="str">
        <f>IF(主动技能!T21="","",主动技能!T21)</f>
        <v/>
      </c>
      <c r="O18" s="21" t="str">
        <f>IF(主动技能!U21="","",主动技能!U21)</f>
        <v/>
      </c>
      <c r="P18" s="21" t="str">
        <f>IF(主动技能!V21="","",主动技能!V21)</f>
        <v/>
      </c>
      <c r="Q18" s="21" t="str">
        <f>IF(主动技能!W21="","",主动技能!W21)</f>
        <v/>
      </c>
      <c r="R18" s="21" t="str">
        <f>IF(主动技能!X21="","",主动技能!X21)</f>
        <v/>
      </c>
      <c r="S18" s="21">
        <f>主动技能!Y21</f>
        <v>0</v>
      </c>
      <c r="T18" s="21">
        <f>主动技能!Z21</f>
        <v>100</v>
      </c>
      <c r="U18" s="21">
        <f>主动技能!AB21</f>
        <v>0</v>
      </c>
      <c r="V18" s="21">
        <f>主动技能!AC21</f>
        <v>0</v>
      </c>
      <c r="W18" s="21">
        <f>主动技能!AD21</f>
        <v>0</v>
      </c>
      <c r="X18" s="26">
        <f>主动技能!AE21</f>
        <v>0</v>
      </c>
      <c r="Y18" s="26">
        <f>主动技能!AF21</f>
        <v>0</v>
      </c>
      <c r="Z18" s="26">
        <f>主动技能!AG21</f>
        <v>0</v>
      </c>
      <c r="AA18" s="26" t="str">
        <f>主动技能!AH21</f>
        <v>attack</v>
      </c>
      <c r="AB18" s="26" t="str">
        <f>IF(主动技能!AI21="","")</f>
        <v/>
      </c>
      <c r="AC18" s="26">
        <f>主动技能!AJ21</f>
        <v>1</v>
      </c>
    </row>
    <row r="19" spans="1:29" s="21" customFormat="1" x14ac:dyDescent="0.15">
      <c r="A19" s="21">
        <f>主动技能!B22</f>
        <v>20010002</v>
      </c>
      <c r="B19" s="4" t="str">
        <f>主动技能!H22</f>
        <v>花精之舞</v>
      </c>
      <c r="C19" s="4" t="str">
        <f>主动技能!I22</f>
        <v>对己方全体进行治疗</v>
      </c>
      <c r="D19" s="4">
        <f>VLOOKUP(主动技能!J22,对应表!F:G,2,FALSE)</f>
        <v>2</v>
      </c>
      <c r="E19" s="4">
        <f>VLOOKUP(主动技能!K22,对应表!J:K,2,FALSE)</f>
        <v>3</v>
      </c>
      <c r="F19" s="4">
        <f>VLOOKUP(主动技能!L22,对应表!N:O,2,FALSE)</f>
        <v>9</v>
      </c>
      <c r="G19" s="4">
        <f>IF(主动技能!M22="必中",2,1)</f>
        <v>2</v>
      </c>
      <c r="H19" s="4">
        <f>主动技能!N22</f>
        <v>0</v>
      </c>
      <c r="I19" s="4">
        <f>主动技能!O22</f>
        <v>0</v>
      </c>
      <c r="J19" s="21" t="str">
        <f>主动技能!P22</f>
        <v>eff_erxingguangquan||eff_huichunshu|</v>
      </c>
      <c r="K19" s="21">
        <f>主动技能!Q22</f>
        <v>2</v>
      </c>
      <c r="L19" s="21">
        <f>主动技能!R22</f>
        <v>0</v>
      </c>
      <c r="M19" s="21">
        <f>主动技能!S22</f>
        <v>0</v>
      </c>
      <c r="N19" s="21" t="str">
        <f>IF(主动技能!T22="","",主动技能!T22)</f>
        <v>300015:100:2:0</v>
      </c>
      <c r="O19" s="21" t="str">
        <f>IF(主动技能!U22="","",主动技能!U22)</f>
        <v/>
      </c>
      <c r="P19" s="21" t="str">
        <f>IF(主动技能!V22="","",主动技能!V22)</f>
        <v/>
      </c>
      <c r="Q19" s="21" t="str">
        <f>IF(主动技能!W22="","",主动技能!W22)</f>
        <v/>
      </c>
      <c r="R19" s="21" t="str">
        <f>IF(主动技能!X22="","",主动技能!X22)</f>
        <v/>
      </c>
      <c r="S19" s="21">
        <f>主动技能!Y22</f>
        <v>50</v>
      </c>
      <c r="T19" s="21">
        <f>主动技能!Z22</f>
        <v>0</v>
      </c>
      <c r="U19" s="21">
        <f>主动技能!AB22</f>
        <v>0</v>
      </c>
      <c r="V19" s="21">
        <f>主动技能!AC22</f>
        <v>0</v>
      </c>
      <c r="W19" s="21">
        <f>主动技能!AD22</f>
        <v>0</v>
      </c>
      <c r="X19" s="26">
        <f>主动技能!AE22</f>
        <v>1</v>
      </c>
      <c r="Y19" s="26">
        <f>主动技能!AF22</f>
        <v>0</v>
      </c>
      <c r="Z19" s="26">
        <f>主动技能!AG22</f>
        <v>0</v>
      </c>
      <c r="AA19" s="26" t="str">
        <f>主动技能!AH22</f>
        <v>attackex</v>
      </c>
      <c r="AB19" s="26" t="str">
        <f>IF(主动技能!AI22="","")</f>
        <v/>
      </c>
      <c r="AC19" s="26">
        <f>主动技能!AJ22</f>
        <v>1</v>
      </c>
    </row>
    <row r="20" spans="1:29" s="21" customFormat="1" x14ac:dyDescent="0.15">
      <c r="A20" s="21">
        <f>主动技能!B23</f>
        <v>20011001</v>
      </c>
      <c r="B20" s="4" t="str">
        <f>主动技能!H23</f>
        <v>撞击</v>
      </c>
      <c r="C20" s="4" t="str">
        <f>主动技能!I23</f>
        <v>对敌方单体攻击，造成100%攻击力伤害。</v>
      </c>
      <c r="D20" s="4">
        <f>VLOOKUP(主动技能!J23,对应表!F:G,2,FALSE)</f>
        <v>1</v>
      </c>
      <c r="E20" s="4">
        <f>VLOOKUP(主动技能!K23,对应表!J:K,2,FALSE)</f>
        <v>1</v>
      </c>
      <c r="F20" s="4">
        <f>VLOOKUP(主动技能!L23,对应表!N:O,2,FALSE)</f>
        <v>1</v>
      </c>
      <c r="G20" s="4">
        <f>IF(主动技能!M23="必中",2,1)</f>
        <v>1</v>
      </c>
      <c r="H20" s="4">
        <f>主动技能!N23</f>
        <v>100</v>
      </c>
      <c r="I20" s="4">
        <f>主动技能!O23</f>
        <v>0</v>
      </c>
      <c r="J20" s="21" t="str">
        <f>主动技能!P23</f>
        <v>eff_yixingguangquan|||</v>
      </c>
      <c r="K20" s="21">
        <f>主动技能!Q23</f>
        <v>1</v>
      </c>
      <c r="L20" s="21">
        <f>主动技能!R23</f>
        <v>0</v>
      </c>
      <c r="M20" s="21">
        <f>主动技能!S23</f>
        <v>0</v>
      </c>
      <c r="N20" s="21" t="str">
        <f>IF(主动技能!T23="","",主动技能!T23)</f>
        <v/>
      </c>
      <c r="O20" s="21" t="str">
        <f>IF(主动技能!U23="","",主动技能!U23)</f>
        <v/>
      </c>
      <c r="P20" s="21" t="str">
        <f>IF(主动技能!V23="","",主动技能!V23)</f>
        <v/>
      </c>
      <c r="Q20" s="21" t="str">
        <f>IF(主动技能!W23="","",主动技能!W23)</f>
        <v/>
      </c>
      <c r="R20" s="21" t="str">
        <f>IF(主动技能!X23="","",主动技能!X23)</f>
        <v/>
      </c>
      <c r="S20" s="21">
        <f>主动技能!Y23</f>
        <v>0</v>
      </c>
      <c r="T20" s="21">
        <f>主动技能!Z23</f>
        <v>100</v>
      </c>
      <c r="U20" s="21">
        <f>主动技能!AB23</f>
        <v>0</v>
      </c>
      <c r="V20" s="21">
        <f>主动技能!AC23</f>
        <v>0</v>
      </c>
      <c r="W20" s="21">
        <f>主动技能!AD23</f>
        <v>0</v>
      </c>
      <c r="X20" s="26">
        <f>主动技能!AE23</f>
        <v>0</v>
      </c>
      <c r="Y20" s="26">
        <f>主动技能!AF23</f>
        <v>0</v>
      </c>
      <c r="Z20" s="26">
        <f>主动技能!AG23</f>
        <v>0</v>
      </c>
      <c r="AA20" s="26" t="str">
        <f>主动技能!AH23</f>
        <v>attack</v>
      </c>
      <c r="AB20" s="26" t="str">
        <f>IF(主动技能!AI23="","")</f>
        <v/>
      </c>
      <c r="AC20" s="26">
        <f>主动技能!AJ23</f>
        <v>1</v>
      </c>
    </row>
    <row r="21" spans="1:29" s="21" customFormat="1" x14ac:dyDescent="0.15">
      <c r="A21" s="21">
        <f>主动技能!B24</f>
        <v>20011002</v>
      </c>
      <c r="B21" s="4" t="str">
        <f>主动技能!H24</f>
        <v>剧毒孢子</v>
      </c>
      <c r="C21" s="4" t="str">
        <f>主动技能!I24</f>
        <v>使敌方全体中毒。</v>
      </c>
      <c r="D21" s="4">
        <f>VLOOKUP(主动技能!J24,对应表!F:G,2,FALSE)</f>
        <v>1</v>
      </c>
      <c r="E21" s="4">
        <f>VLOOKUP(主动技能!K24,对应表!J:K,2,FALSE)</f>
        <v>3</v>
      </c>
      <c r="F21" s="4">
        <f>VLOOKUP(主动技能!L24,对应表!N:O,2,FALSE)</f>
        <v>9</v>
      </c>
      <c r="G21" s="4">
        <f>IF(主动技能!M24="必中",2,1)</f>
        <v>2</v>
      </c>
      <c r="H21" s="4">
        <f>主动技能!N24</f>
        <v>0</v>
      </c>
      <c r="I21" s="4">
        <f>主动技能!O24</f>
        <v>0</v>
      </c>
      <c r="J21" s="21" t="str">
        <f>主动技能!P24</f>
        <v>eff_sixingguangquan||eff_zuzhou|</v>
      </c>
      <c r="K21" s="21">
        <f>主动技能!Q24</f>
        <v>3</v>
      </c>
      <c r="L21" s="21">
        <f>主动技能!R24</f>
        <v>0</v>
      </c>
      <c r="M21" s="21">
        <f>主动技能!S24</f>
        <v>0</v>
      </c>
      <c r="N21" s="21" t="str">
        <f>IF(主动技能!T24="","",主动技能!T24)</f>
        <v>300042:100:2:0</v>
      </c>
      <c r="O21" s="21" t="str">
        <f>IF(主动技能!U24="","",主动技能!U24)</f>
        <v/>
      </c>
      <c r="P21" s="21" t="str">
        <f>IF(主动技能!V24="","",主动技能!V24)</f>
        <v/>
      </c>
      <c r="Q21" s="21" t="str">
        <f>IF(主动技能!W24="","",主动技能!W24)</f>
        <v/>
      </c>
      <c r="R21" s="21" t="str">
        <f>IF(主动技能!X24="","",主动技能!X24)</f>
        <v/>
      </c>
      <c r="S21" s="21">
        <f>主动技能!Y24</f>
        <v>50</v>
      </c>
      <c r="T21" s="21">
        <f>主动技能!Z24</f>
        <v>0</v>
      </c>
      <c r="U21" s="21">
        <f>主动技能!AB24</f>
        <v>0</v>
      </c>
      <c r="V21" s="21">
        <f>主动技能!AC24</f>
        <v>0</v>
      </c>
      <c r="W21" s="21">
        <f>主动技能!AD24</f>
        <v>0</v>
      </c>
      <c r="X21" s="26">
        <f>主动技能!AE24</f>
        <v>1</v>
      </c>
      <c r="Y21" s="26">
        <f>主动技能!AF24</f>
        <v>0</v>
      </c>
      <c r="Z21" s="26">
        <f>主动技能!AG24</f>
        <v>0</v>
      </c>
      <c r="AA21" s="26" t="str">
        <f>主动技能!AH24</f>
        <v>attackex</v>
      </c>
      <c r="AB21" s="26" t="str">
        <f>IF(主动技能!AI24="","")</f>
        <v/>
      </c>
      <c r="AC21" s="26">
        <f>主动技能!AJ24</f>
        <v>1</v>
      </c>
    </row>
    <row r="22" spans="1:29" s="21" customFormat="1" x14ac:dyDescent="0.15">
      <c r="A22" s="21">
        <f>主动技能!B25</f>
        <v>20012001</v>
      </c>
      <c r="B22" s="4" t="str">
        <f>主动技能!H25</f>
        <v>撞击</v>
      </c>
      <c r="C22" s="4" t="str">
        <f>主动技能!I25</f>
        <v>对敌方单体攻击，造成100%攻击力伤害。</v>
      </c>
      <c r="D22" s="4">
        <f>VLOOKUP(主动技能!J25,对应表!F:G,2,FALSE)</f>
        <v>1</v>
      </c>
      <c r="E22" s="4">
        <f>VLOOKUP(主动技能!K25,对应表!J:K,2,FALSE)</f>
        <v>1</v>
      </c>
      <c r="F22" s="4">
        <f>VLOOKUP(主动技能!L25,对应表!N:O,2,FALSE)</f>
        <v>1</v>
      </c>
      <c r="G22" s="4">
        <f>IF(主动技能!M25="必中",2,1)</f>
        <v>1</v>
      </c>
      <c r="H22" s="4">
        <f>主动技能!N25</f>
        <v>100</v>
      </c>
      <c r="I22" s="4">
        <f>主动技能!O25</f>
        <v>0</v>
      </c>
      <c r="J22" s="21" t="str">
        <f>主动技能!P25</f>
        <v>eff_yixingguangquan|||</v>
      </c>
      <c r="K22" s="21">
        <f>主动技能!Q25</f>
        <v>1</v>
      </c>
      <c r="L22" s="21">
        <f>主动技能!R25</f>
        <v>0</v>
      </c>
      <c r="M22" s="21">
        <f>主动技能!S25</f>
        <v>0</v>
      </c>
      <c r="N22" s="21" t="str">
        <f>IF(主动技能!T25="","",主动技能!T25)</f>
        <v/>
      </c>
      <c r="O22" s="21" t="str">
        <f>IF(主动技能!U25="","",主动技能!U25)</f>
        <v/>
      </c>
      <c r="P22" s="21" t="str">
        <f>IF(主动技能!V25="","",主动技能!V25)</f>
        <v/>
      </c>
      <c r="Q22" s="21" t="str">
        <f>IF(主动技能!W25="","",主动技能!W25)</f>
        <v/>
      </c>
      <c r="R22" s="21" t="str">
        <f>IF(主动技能!X25="","",主动技能!X25)</f>
        <v/>
      </c>
      <c r="S22" s="21">
        <f>主动技能!Y25</f>
        <v>0</v>
      </c>
      <c r="T22" s="21">
        <f>主动技能!Z25</f>
        <v>100</v>
      </c>
      <c r="U22" s="21">
        <f>主动技能!AB25</f>
        <v>0</v>
      </c>
      <c r="V22" s="21">
        <f>主动技能!AC25</f>
        <v>0</v>
      </c>
      <c r="W22" s="21">
        <f>主动技能!AD25</f>
        <v>0</v>
      </c>
      <c r="X22" s="26">
        <f>主动技能!AE25</f>
        <v>0</v>
      </c>
      <c r="Y22" s="26">
        <f>主动技能!AF25</f>
        <v>0</v>
      </c>
      <c r="Z22" s="26">
        <f>主动技能!AG25</f>
        <v>0</v>
      </c>
      <c r="AA22" s="26" t="str">
        <f>主动技能!AH25</f>
        <v>attack</v>
      </c>
      <c r="AB22" s="26" t="str">
        <f>IF(主动技能!AI25="","")</f>
        <v/>
      </c>
      <c r="AC22" s="26">
        <f>主动技能!AJ25</f>
        <v>1</v>
      </c>
    </row>
    <row r="23" spans="1:29" s="21" customFormat="1" x14ac:dyDescent="0.15">
      <c r="A23" s="21">
        <f>主动技能!B26</f>
        <v>20013001</v>
      </c>
      <c r="B23" s="4" t="str">
        <f>主动技能!H26</f>
        <v>撞击</v>
      </c>
      <c r="C23" s="4" t="str">
        <f>主动技能!I26</f>
        <v>对敌方单体攻击，造成100%攻击力伤害。</v>
      </c>
      <c r="D23" s="4">
        <f>VLOOKUP(主动技能!J26,对应表!F:G,2,FALSE)</f>
        <v>1</v>
      </c>
      <c r="E23" s="4">
        <f>VLOOKUP(主动技能!K26,对应表!J:K,2,FALSE)</f>
        <v>1</v>
      </c>
      <c r="F23" s="4">
        <f>VLOOKUP(主动技能!L26,对应表!N:O,2,FALSE)</f>
        <v>1</v>
      </c>
      <c r="G23" s="4">
        <f>IF(主动技能!M26="必中",2,1)</f>
        <v>1</v>
      </c>
      <c r="H23" s="4">
        <f>主动技能!N26</f>
        <v>100</v>
      </c>
      <c r="I23" s="4">
        <f>主动技能!O26</f>
        <v>0</v>
      </c>
      <c r="J23" s="21" t="str">
        <f>主动技能!P26</f>
        <v>eff_yixingguangquan|||</v>
      </c>
      <c r="K23" s="21">
        <f>主动技能!Q26</f>
        <v>1</v>
      </c>
      <c r="L23" s="21">
        <f>主动技能!R26</f>
        <v>0</v>
      </c>
      <c r="M23" s="21">
        <f>主动技能!S26</f>
        <v>0</v>
      </c>
      <c r="N23" s="21" t="str">
        <f>IF(主动技能!T26="","",主动技能!T26)</f>
        <v/>
      </c>
      <c r="O23" s="21" t="str">
        <f>IF(主动技能!U26="","",主动技能!U26)</f>
        <v/>
      </c>
      <c r="P23" s="21" t="str">
        <f>IF(主动技能!V26="","",主动技能!V26)</f>
        <v/>
      </c>
      <c r="Q23" s="21" t="str">
        <f>IF(主动技能!W26="","",主动技能!W26)</f>
        <v/>
      </c>
      <c r="R23" s="21" t="str">
        <f>IF(主动技能!X26="","",主动技能!X26)</f>
        <v/>
      </c>
      <c r="S23" s="21">
        <f>主动技能!Y26</f>
        <v>0</v>
      </c>
      <c r="T23" s="21">
        <f>主动技能!Z26</f>
        <v>100</v>
      </c>
      <c r="U23" s="21">
        <f>主动技能!AB26</f>
        <v>0</v>
      </c>
      <c r="V23" s="21">
        <f>主动技能!AC26</f>
        <v>0</v>
      </c>
      <c r="W23" s="21">
        <f>主动技能!AD26</f>
        <v>0</v>
      </c>
      <c r="X23" s="26">
        <f>主动技能!AE26</f>
        <v>0</v>
      </c>
      <c r="Y23" s="26">
        <f>主动技能!AF26</f>
        <v>0</v>
      </c>
      <c r="Z23" s="26">
        <f>主动技能!AG26</f>
        <v>0</v>
      </c>
      <c r="AA23" s="26" t="str">
        <f>主动技能!AH26</f>
        <v>attack</v>
      </c>
      <c r="AB23" s="26" t="str">
        <f>IF(主动技能!AI26="","")</f>
        <v/>
      </c>
      <c r="AC23" s="26">
        <f>主动技能!AJ26</f>
        <v>1</v>
      </c>
    </row>
    <row r="24" spans="1:29" s="21" customFormat="1" x14ac:dyDescent="0.15">
      <c r="A24" s="21">
        <f>主动技能!B27</f>
        <v>20014001</v>
      </c>
      <c r="B24" s="4" t="str">
        <f>主动技能!H27</f>
        <v>撞击</v>
      </c>
      <c r="C24" s="4" t="str">
        <f>主动技能!I27</f>
        <v>对敌方单体攻击，造成100%攻击力伤害。</v>
      </c>
      <c r="D24" s="4">
        <f>VLOOKUP(主动技能!J27,对应表!F:G,2,FALSE)</f>
        <v>1</v>
      </c>
      <c r="E24" s="4">
        <f>VLOOKUP(主动技能!K27,对应表!J:K,2,FALSE)</f>
        <v>1</v>
      </c>
      <c r="F24" s="4">
        <f>VLOOKUP(主动技能!L27,对应表!N:O,2,FALSE)</f>
        <v>1</v>
      </c>
      <c r="G24" s="4">
        <f>IF(主动技能!M27="必中",2,1)</f>
        <v>1</v>
      </c>
      <c r="H24" s="4">
        <f>主动技能!N27</f>
        <v>100</v>
      </c>
      <c r="I24" s="4">
        <f>主动技能!O27</f>
        <v>0</v>
      </c>
      <c r="J24" s="21" t="str">
        <f>主动技能!P27</f>
        <v>eff_yixingguangquan|||</v>
      </c>
      <c r="K24" s="21">
        <f>主动技能!Q27</f>
        <v>1</v>
      </c>
      <c r="L24" s="21">
        <f>主动技能!R27</f>
        <v>0</v>
      </c>
      <c r="M24" s="21">
        <f>主动技能!S27</f>
        <v>0</v>
      </c>
      <c r="N24" s="21" t="str">
        <f>IF(主动技能!T27="","",主动技能!T27)</f>
        <v/>
      </c>
      <c r="O24" s="21" t="str">
        <f>IF(主动技能!U27="","",主动技能!U27)</f>
        <v/>
      </c>
      <c r="P24" s="21" t="str">
        <f>IF(主动技能!V27="","",主动技能!V27)</f>
        <v/>
      </c>
      <c r="Q24" s="21" t="str">
        <f>IF(主动技能!W27="","",主动技能!W27)</f>
        <v/>
      </c>
      <c r="R24" s="21" t="str">
        <f>IF(主动技能!X27="","",主动技能!X27)</f>
        <v/>
      </c>
      <c r="S24" s="21">
        <f>主动技能!Y27</f>
        <v>0</v>
      </c>
      <c r="T24" s="21">
        <f>主动技能!Z27</f>
        <v>100</v>
      </c>
      <c r="U24" s="21">
        <f>主动技能!AB27</f>
        <v>0</v>
      </c>
      <c r="V24" s="21">
        <f>主动技能!AC27</f>
        <v>0</v>
      </c>
      <c r="W24" s="21">
        <f>主动技能!AD27</f>
        <v>0</v>
      </c>
      <c r="X24" s="26">
        <f>主动技能!AE27</f>
        <v>0</v>
      </c>
      <c r="Y24" s="26">
        <f>主动技能!AF27</f>
        <v>0</v>
      </c>
      <c r="Z24" s="26">
        <f>主动技能!AG27</f>
        <v>0</v>
      </c>
      <c r="AA24" s="26" t="str">
        <f>主动技能!AH27</f>
        <v>attack</v>
      </c>
      <c r="AB24" s="26" t="str">
        <f>IF(主动技能!AI27="","")</f>
        <v/>
      </c>
      <c r="AC24" s="26">
        <f>主动技能!AJ27</f>
        <v>1</v>
      </c>
    </row>
    <row r="25" spans="1:29" s="21" customFormat="1" x14ac:dyDescent="0.15">
      <c r="A25" s="21">
        <f>主动技能!B28</f>
        <v>20014002</v>
      </c>
      <c r="B25" s="4" t="str">
        <f>主动技能!H28</f>
        <v>藤蔓缠绕</v>
      </c>
      <c r="C25" s="4" t="str">
        <f>主动技能!I28</f>
        <v>单体眩晕</v>
      </c>
      <c r="D25" s="4">
        <f>VLOOKUP(主动技能!J28,对应表!F:G,2,FALSE)</f>
        <v>1</v>
      </c>
      <c r="E25" s="4">
        <f>VLOOKUP(主动技能!K28,对应表!J:K,2,FALSE)</f>
        <v>1</v>
      </c>
      <c r="F25" s="4">
        <f>VLOOKUP(主动技能!L28,对应表!N:O,2,FALSE)</f>
        <v>1</v>
      </c>
      <c r="G25" s="4">
        <f>IF(主动技能!M28="必中",2,1)</f>
        <v>1</v>
      </c>
      <c r="H25" s="4">
        <f>主动技能!N28</f>
        <v>100</v>
      </c>
      <c r="I25" s="4">
        <f>主动技能!O28</f>
        <v>0</v>
      </c>
      <c r="J25" s="21" t="str">
        <f>主动技能!P28</f>
        <v>eff_sixingguangquan||eff_shufu|</v>
      </c>
      <c r="K25" s="21">
        <f>主动技能!Q28</f>
        <v>1</v>
      </c>
      <c r="L25" s="21">
        <f>主动技能!R28</f>
        <v>0</v>
      </c>
      <c r="M25" s="21">
        <f>主动技能!S28</f>
        <v>0</v>
      </c>
      <c r="N25" s="21" t="str">
        <f>IF(主动技能!T28="","",主动技能!T28)</f>
        <v>300002:100:2:0</v>
      </c>
      <c r="O25" s="21" t="str">
        <f>IF(主动技能!U28="","",主动技能!U28)</f>
        <v/>
      </c>
      <c r="P25" s="21" t="str">
        <f>IF(主动技能!V28="","",主动技能!V28)</f>
        <v/>
      </c>
      <c r="Q25" s="21" t="str">
        <f>IF(主动技能!W28="","",主动技能!W28)</f>
        <v/>
      </c>
      <c r="R25" s="21" t="str">
        <f>IF(主动技能!X28="","",主动技能!X28)</f>
        <v/>
      </c>
      <c r="S25" s="21">
        <f>主动技能!Y28</f>
        <v>60</v>
      </c>
      <c r="T25" s="21">
        <f>主动技能!Z28</f>
        <v>100</v>
      </c>
      <c r="U25" s="21">
        <f>主动技能!AB28</f>
        <v>0</v>
      </c>
      <c r="V25" s="21">
        <f>主动技能!AC28</f>
        <v>0</v>
      </c>
      <c r="W25" s="21">
        <f>主动技能!AD28</f>
        <v>0</v>
      </c>
      <c r="X25" s="26">
        <f>主动技能!AE28</f>
        <v>0</v>
      </c>
      <c r="Y25" s="26">
        <f>主动技能!AF28</f>
        <v>0</v>
      </c>
      <c r="Z25" s="26">
        <f>主动技能!AG28</f>
        <v>0</v>
      </c>
      <c r="AA25" s="26" t="str">
        <f>主动技能!AH28</f>
        <v>attack</v>
      </c>
      <c r="AB25" s="26" t="str">
        <f>IF(主动技能!AI28="","")</f>
        <v/>
      </c>
      <c r="AC25" s="26">
        <f>主动技能!AJ28</f>
        <v>1</v>
      </c>
    </row>
    <row r="26" spans="1:29" s="21" customFormat="1" x14ac:dyDescent="0.15">
      <c r="A26" s="21">
        <f>主动技能!B29</f>
        <v>20015001</v>
      </c>
      <c r="B26" s="4" t="str">
        <f>主动技能!H29</f>
        <v>撞击</v>
      </c>
      <c r="C26" s="4" t="str">
        <f>主动技能!I29</f>
        <v>对敌方单体攻击，造成100%攻击力伤害。</v>
      </c>
      <c r="D26" s="4">
        <f>VLOOKUP(主动技能!J29,对应表!F:G,2,FALSE)</f>
        <v>1</v>
      </c>
      <c r="E26" s="4">
        <f>VLOOKUP(主动技能!K29,对应表!J:K,2,FALSE)</f>
        <v>1</v>
      </c>
      <c r="F26" s="4">
        <f>VLOOKUP(主动技能!L29,对应表!N:O,2,FALSE)</f>
        <v>1</v>
      </c>
      <c r="G26" s="4">
        <f>IF(主动技能!M29="必中",2,1)</f>
        <v>1</v>
      </c>
      <c r="H26" s="4">
        <f>主动技能!N29</f>
        <v>100</v>
      </c>
      <c r="I26" s="4">
        <f>主动技能!O29</f>
        <v>0</v>
      </c>
      <c r="J26" s="21" t="str">
        <f>主动技能!P29</f>
        <v>eff_yixingguangquan|||</v>
      </c>
      <c r="K26" s="21">
        <f>主动技能!Q29</f>
        <v>1</v>
      </c>
      <c r="L26" s="21">
        <f>主动技能!R29</f>
        <v>0</v>
      </c>
      <c r="M26" s="21">
        <f>主动技能!S29</f>
        <v>0</v>
      </c>
      <c r="N26" s="21" t="str">
        <f>IF(主动技能!T29="","",主动技能!T29)</f>
        <v/>
      </c>
      <c r="O26" s="21" t="str">
        <f>IF(主动技能!U29="","",主动技能!U29)</f>
        <v/>
      </c>
      <c r="P26" s="21" t="str">
        <f>IF(主动技能!V29="","",主动技能!V29)</f>
        <v/>
      </c>
      <c r="Q26" s="21" t="str">
        <f>IF(主动技能!W29="","",主动技能!W29)</f>
        <v/>
      </c>
      <c r="R26" s="21" t="str">
        <f>IF(主动技能!X29="","",主动技能!X29)</f>
        <v/>
      </c>
      <c r="S26" s="21">
        <f>主动技能!Y29</f>
        <v>0</v>
      </c>
      <c r="T26" s="21">
        <f>主动技能!Z29</f>
        <v>100</v>
      </c>
      <c r="U26" s="21">
        <f>主动技能!AB29</f>
        <v>0</v>
      </c>
      <c r="V26" s="21">
        <f>主动技能!AC29</f>
        <v>0</v>
      </c>
      <c r="W26" s="21">
        <f>主动技能!AD29</f>
        <v>0</v>
      </c>
      <c r="X26" s="26">
        <f>主动技能!AE29</f>
        <v>0</v>
      </c>
      <c r="Y26" s="26">
        <f>主动技能!AF29</f>
        <v>0</v>
      </c>
      <c r="Z26" s="26">
        <f>主动技能!AG29</f>
        <v>0</v>
      </c>
      <c r="AA26" s="26" t="str">
        <f>主动技能!AH29</f>
        <v>attack</v>
      </c>
      <c r="AB26" s="26" t="str">
        <f>IF(主动技能!AI29="","")</f>
        <v/>
      </c>
      <c r="AC26" s="26">
        <f>主动技能!AJ29</f>
        <v>1</v>
      </c>
    </row>
    <row r="27" spans="1:29" s="21" customFormat="1" x14ac:dyDescent="0.15">
      <c r="A27" s="21">
        <f>主动技能!B30</f>
        <v>20015002</v>
      </c>
      <c r="B27" s="4" t="str">
        <f>主动技能!H30</f>
        <v>黄蜂尾针</v>
      </c>
      <c r="C27" s="4" t="str">
        <f>主动技能!I30</f>
        <v>对敌方单体造成大伤害</v>
      </c>
      <c r="D27" s="4">
        <f>VLOOKUP(主动技能!J30,对应表!F:G,2,FALSE)</f>
        <v>1</v>
      </c>
      <c r="E27" s="4">
        <f>VLOOKUP(主动技能!K30,对应表!J:K,2,FALSE)</f>
        <v>1</v>
      </c>
      <c r="F27" s="4">
        <f>VLOOKUP(主动技能!L30,对应表!N:O,2,FALSE)</f>
        <v>1</v>
      </c>
      <c r="G27" s="4">
        <f>IF(主动技能!M30="必中",2,1)</f>
        <v>1</v>
      </c>
      <c r="H27" s="4">
        <f>主动技能!N30</f>
        <v>100</v>
      </c>
      <c r="I27" s="4">
        <f>主动技能!O30</f>
        <v>0</v>
      </c>
      <c r="J27" s="21" t="str">
        <f>主动技能!P30</f>
        <v>eff_sixingguangquan||eff_kuanglongci|</v>
      </c>
      <c r="K27" s="21">
        <f>主动技能!Q30</f>
        <v>1</v>
      </c>
      <c r="L27" s="21">
        <f>主动技能!R30</f>
        <v>0</v>
      </c>
      <c r="M27" s="21">
        <f>主动技能!S30</f>
        <v>0</v>
      </c>
      <c r="N27" s="21" t="str">
        <f>IF(主动技能!T30="","",主动技能!T30)</f>
        <v/>
      </c>
      <c r="O27" s="21" t="str">
        <f>IF(主动技能!U30="","",主动技能!U30)</f>
        <v/>
      </c>
      <c r="P27" s="21" t="str">
        <f>IF(主动技能!V30="","",主动技能!V30)</f>
        <v/>
      </c>
      <c r="Q27" s="21" t="str">
        <f>IF(主动技能!W30="","",主动技能!W30)</f>
        <v/>
      </c>
      <c r="R27" s="21" t="str">
        <f>IF(主动技能!X30="","",主动技能!X30)</f>
        <v/>
      </c>
      <c r="S27" s="21">
        <f>主动技能!Y30</f>
        <v>50</v>
      </c>
      <c r="T27" s="21">
        <f>主动技能!Z30</f>
        <v>150</v>
      </c>
      <c r="U27" s="21">
        <f>主动技能!AB30</f>
        <v>0</v>
      </c>
      <c r="V27" s="21">
        <f>主动技能!AC30</f>
        <v>0</v>
      </c>
      <c r="W27" s="21">
        <f>主动技能!AD30</f>
        <v>0</v>
      </c>
      <c r="X27" s="26">
        <f>主动技能!AE30</f>
        <v>0</v>
      </c>
      <c r="Y27" s="26">
        <f>主动技能!AF30</f>
        <v>0</v>
      </c>
      <c r="Z27" s="26">
        <f>主动技能!AG30</f>
        <v>0</v>
      </c>
      <c r="AA27" s="26" t="str">
        <f>主动技能!AH30</f>
        <v>attackex</v>
      </c>
      <c r="AB27" s="26" t="str">
        <f>IF(主动技能!AI30="","")</f>
        <v/>
      </c>
      <c r="AC27" s="26">
        <f>主动技能!AJ30</f>
        <v>1</v>
      </c>
    </row>
    <row r="28" spans="1:29" s="21" customFormat="1" x14ac:dyDescent="0.15">
      <c r="A28" s="21">
        <f>主动技能!B31</f>
        <v>20016001</v>
      </c>
      <c r="B28" s="4" t="str">
        <f>主动技能!H31</f>
        <v>撞击</v>
      </c>
      <c r="C28" s="4" t="str">
        <f>主动技能!I31</f>
        <v>对敌方单体攻击，造成100%攻击力伤害。</v>
      </c>
      <c r="D28" s="4">
        <f>VLOOKUP(主动技能!J31,对应表!F:G,2,FALSE)</f>
        <v>1</v>
      </c>
      <c r="E28" s="4">
        <f>VLOOKUP(主动技能!K31,对应表!J:K,2,FALSE)</f>
        <v>1</v>
      </c>
      <c r="F28" s="4">
        <f>VLOOKUP(主动技能!L31,对应表!N:O,2,FALSE)</f>
        <v>1</v>
      </c>
      <c r="G28" s="4">
        <f>IF(主动技能!M31="必中",2,1)</f>
        <v>1</v>
      </c>
      <c r="H28" s="4">
        <f>主动技能!N31</f>
        <v>100</v>
      </c>
      <c r="I28" s="4">
        <f>主动技能!O31</f>
        <v>0</v>
      </c>
      <c r="J28" s="21" t="str">
        <f>主动技能!P31</f>
        <v>eff_yixingguangquan|||</v>
      </c>
      <c r="K28" s="21">
        <f>主动技能!Q31</f>
        <v>1</v>
      </c>
      <c r="L28" s="21">
        <f>主动技能!R31</f>
        <v>0</v>
      </c>
      <c r="M28" s="21">
        <f>主动技能!S31</f>
        <v>0</v>
      </c>
      <c r="N28" s="21" t="str">
        <f>IF(主动技能!T31="","",主动技能!T31)</f>
        <v/>
      </c>
      <c r="O28" s="21" t="str">
        <f>IF(主动技能!U31="","",主动技能!U31)</f>
        <v/>
      </c>
      <c r="P28" s="21" t="str">
        <f>IF(主动技能!V31="","",主动技能!V31)</f>
        <v/>
      </c>
      <c r="Q28" s="21" t="str">
        <f>IF(主动技能!W31="","",主动技能!W31)</f>
        <v/>
      </c>
      <c r="R28" s="21" t="str">
        <f>IF(主动技能!X31="","",主动技能!X31)</f>
        <v/>
      </c>
      <c r="S28" s="21">
        <f>主动技能!Y31</f>
        <v>0</v>
      </c>
      <c r="T28" s="21">
        <f>主动技能!Z31</f>
        <v>100</v>
      </c>
      <c r="U28" s="21">
        <f>主动技能!AB31</f>
        <v>0</v>
      </c>
      <c r="V28" s="21">
        <f>主动技能!AC31</f>
        <v>0</v>
      </c>
      <c r="W28" s="21">
        <f>主动技能!AD31</f>
        <v>0</v>
      </c>
      <c r="X28" s="26">
        <f>主动技能!AE31</f>
        <v>0</v>
      </c>
      <c r="Y28" s="26">
        <f>主动技能!AF31</f>
        <v>0</v>
      </c>
      <c r="Z28" s="26">
        <f>主动技能!AG31</f>
        <v>0</v>
      </c>
      <c r="AA28" s="26" t="str">
        <f>主动技能!AH31</f>
        <v>attack</v>
      </c>
      <c r="AB28" s="26" t="str">
        <f>IF(主动技能!AI31="","")</f>
        <v/>
      </c>
      <c r="AC28" s="26">
        <f>主动技能!AJ31</f>
        <v>1</v>
      </c>
    </row>
    <row r="29" spans="1:29" s="21" customFormat="1" x14ac:dyDescent="0.15">
      <c r="A29" s="21">
        <f>主动技能!B32</f>
        <v>20017001</v>
      </c>
      <c r="B29" s="4" t="str">
        <f>主动技能!H32</f>
        <v>暴风雪</v>
      </c>
      <c r="C29" s="4" t="str">
        <f>主动技能!I32</f>
        <v>对敌方全体攻击，造成100%攻击力伤害。</v>
      </c>
      <c r="D29" s="4">
        <f>VLOOKUP(主动技能!J32,对应表!F:G,2,FALSE)</f>
        <v>1</v>
      </c>
      <c r="E29" s="4">
        <f>VLOOKUP(主动技能!K32,对应表!J:K,2,FALSE)</f>
        <v>1</v>
      </c>
      <c r="F29" s="4">
        <f>VLOOKUP(主动技能!L32,对应表!N:O,2,FALSE)</f>
        <v>9</v>
      </c>
      <c r="G29" s="4">
        <f>IF(主动技能!M32="必中",2,1)</f>
        <v>1</v>
      </c>
      <c r="H29" s="4">
        <f>主动技能!N32</f>
        <v>100</v>
      </c>
      <c r="I29" s="4">
        <f>主动技能!O32</f>
        <v>100</v>
      </c>
      <c r="J29" s="21" t="str">
        <f>主动技能!P32</f>
        <v>eff_sixingguangquan||eff_xuepiaoqianli|</v>
      </c>
      <c r="K29" s="21">
        <f>主动技能!Q32</f>
        <v>3</v>
      </c>
      <c r="L29" s="21">
        <f>主动技能!R32</f>
        <v>0</v>
      </c>
      <c r="M29" s="21">
        <f>主动技能!S32</f>
        <v>0</v>
      </c>
      <c r="N29" s="21" t="str">
        <f>IF(主动技能!T32="","",主动技能!T32)</f>
        <v/>
      </c>
      <c r="O29" s="21" t="str">
        <f>IF(主动技能!U32="","",主动技能!U32)</f>
        <v/>
      </c>
      <c r="P29" s="21" t="str">
        <f>IF(主动技能!V32="","",主动技能!V32)</f>
        <v/>
      </c>
      <c r="Q29" s="21" t="str">
        <f>IF(主动技能!W32="","",主动技能!W32)</f>
        <v/>
      </c>
      <c r="R29" s="21" t="str">
        <f>IF(主动技能!X32="","",主动技能!X32)</f>
        <v/>
      </c>
      <c r="S29" s="21">
        <f>主动技能!Y32</f>
        <v>0</v>
      </c>
      <c r="T29" s="21">
        <f>主动技能!Z32</f>
        <v>100</v>
      </c>
      <c r="U29" s="21">
        <f>主动技能!AB32</f>
        <v>0</v>
      </c>
      <c r="V29" s="21">
        <f>主动技能!AC32</f>
        <v>0</v>
      </c>
      <c r="W29" s="21">
        <f>主动技能!AD32</f>
        <v>0</v>
      </c>
      <c r="X29" s="26">
        <f>主动技能!AE32</f>
        <v>1</v>
      </c>
      <c r="Y29" s="26">
        <f>主动技能!AF32</f>
        <v>0</v>
      </c>
      <c r="Z29" s="26">
        <f>主动技能!AG32</f>
        <v>0</v>
      </c>
      <c r="AA29" s="26" t="str">
        <f>主动技能!AH32</f>
        <v>attack</v>
      </c>
      <c r="AB29" s="26" t="str">
        <f>IF(主动技能!AI32="","")</f>
        <v/>
      </c>
      <c r="AC29" s="26">
        <f>主动技能!AJ32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C19" sqref="C19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buff!S5</f>
        <v>怪主动流血</v>
      </c>
      <c r="C4" t="str">
        <f>buff!T5</f>
        <v>怪主动流血</v>
      </c>
      <c r="D4">
        <f>VLOOKUP(buff!U5,对应表!V:W,2,FALSE)</f>
        <v>2</v>
      </c>
      <c r="E4">
        <f>buff!V5</f>
        <v>0</v>
      </c>
      <c r="F4">
        <f>buff!W5</f>
        <v>-10</v>
      </c>
      <c r="G4">
        <f>buff!X5</f>
        <v>0</v>
      </c>
      <c r="H4">
        <f>buff!Y5</f>
        <v>0</v>
      </c>
      <c r="I4" t="str">
        <f>buff!AJ5</f>
        <v/>
      </c>
      <c r="J4">
        <f>buff!AK5</f>
        <v>0</v>
      </c>
      <c r="K4">
        <f>buff!AL5</f>
        <v>0</v>
      </c>
      <c r="L4">
        <f>buff!AM5</f>
        <v>0</v>
      </c>
      <c r="M4">
        <f>buff!AN5</f>
        <v>0</v>
      </c>
      <c r="N4">
        <f>buff!AO5</f>
        <v>0</v>
      </c>
      <c r="O4">
        <f>buff!AP5</f>
        <v>0</v>
      </c>
      <c r="P4">
        <f>buff!AQ5</f>
        <v>0</v>
      </c>
      <c r="Q4">
        <f>buff!AR5</f>
        <v>0</v>
      </c>
      <c r="R4">
        <f>buff!AS5</f>
        <v>2</v>
      </c>
      <c r="S4">
        <f>buff!AT5</f>
        <v>0</v>
      </c>
      <c r="T4">
        <f>buff!AU5</f>
        <v>0</v>
      </c>
      <c r="U4" t="str">
        <f>buff!BA5</f>
        <v/>
      </c>
    </row>
    <row r="5" spans="1:21" x14ac:dyDescent="0.15">
      <c r="A5">
        <f>buff!Q6</f>
        <v>300002</v>
      </c>
      <c r="B5" t="str">
        <f>buff!S6</f>
        <v>怪主动眩晕</v>
      </c>
      <c r="C5" t="str">
        <f>buff!T6</f>
        <v>怪主动眩晕</v>
      </c>
      <c r="D5">
        <f>VLOOKUP(buff!U6,对应表!V:W,2,FALSE)</f>
        <v>1</v>
      </c>
      <c r="E5">
        <f>buff!V6</f>
        <v>0</v>
      </c>
      <c r="F5">
        <f>buff!W6</f>
        <v>0</v>
      </c>
      <c r="G5">
        <f>buff!X6</f>
        <v>0</v>
      </c>
      <c r="H5">
        <f>buff!Y6</f>
        <v>0</v>
      </c>
      <c r="I5" t="str">
        <f>buff!AJ6</f>
        <v/>
      </c>
      <c r="J5">
        <f>buff!AK6</f>
        <v>1</v>
      </c>
      <c r="K5">
        <f>buff!AL6</f>
        <v>0</v>
      </c>
      <c r="L5">
        <f>buff!AM6</f>
        <v>0</v>
      </c>
      <c r="M5">
        <f>buff!AN6</f>
        <v>0</v>
      </c>
      <c r="N5">
        <f>buff!AO6</f>
        <v>0</v>
      </c>
      <c r="O5">
        <f>buff!AP6</f>
        <v>0</v>
      </c>
      <c r="P5">
        <f>buff!AQ6</f>
        <v>0</v>
      </c>
      <c r="Q5">
        <f>buff!AR6</f>
        <v>0</v>
      </c>
      <c r="R5">
        <f>buff!AS6</f>
        <v>2</v>
      </c>
      <c r="S5">
        <f>buff!AT6</f>
        <v>0</v>
      </c>
      <c r="T5">
        <f>buff!AU6</f>
        <v>0</v>
      </c>
      <c r="U5" t="str">
        <f>buff!BA6</f>
        <v/>
      </c>
    </row>
    <row r="6" spans="1:21" x14ac:dyDescent="0.15">
      <c r="A6">
        <f>buff!Q7</f>
        <v>300003</v>
      </c>
      <c r="B6" t="str">
        <f>buff!S7</f>
        <v>怪主动2回合减速25</v>
      </c>
      <c r="C6" t="str">
        <f>buff!T7</f>
        <v>怪主动2回合减速25</v>
      </c>
      <c r="D6">
        <f>VLOOKUP(buff!U7,对应表!V:W,2,FALSE)</f>
        <v>1</v>
      </c>
      <c r="E6">
        <f>buff!V7</f>
        <v>0</v>
      </c>
      <c r="F6">
        <f>buff!W7</f>
        <v>0</v>
      </c>
      <c r="G6">
        <f>buff!X7</f>
        <v>0</v>
      </c>
      <c r="H6">
        <f>buff!Y7</f>
        <v>0</v>
      </c>
      <c r="I6" t="str">
        <f>buff!AJ7</f>
        <v>SPD_P:-25</v>
      </c>
      <c r="J6">
        <f>buff!AK7</f>
        <v>0</v>
      </c>
      <c r="K6">
        <f>buff!AL7</f>
        <v>0</v>
      </c>
      <c r="L6">
        <f>buff!AM7</f>
        <v>0</v>
      </c>
      <c r="M6">
        <f>buff!AN7</f>
        <v>0</v>
      </c>
      <c r="N6">
        <f>buff!AO7</f>
        <v>0</v>
      </c>
      <c r="O6">
        <f>buff!AP7</f>
        <v>0</v>
      </c>
      <c r="P6">
        <f>buff!AQ7</f>
        <v>0</v>
      </c>
      <c r="Q6">
        <f>buff!AR7</f>
        <v>0</v>
      </c>
      <c r="R6">
        <f>buff!AS7</f>
        <v>2</v>
      </c>
      <c r="S6">
        <f>buff!AT7</f>
        <v>0</v>
      </c>
      <c r="T6">
        <f>buff!AU7</f>
        <v>0</v>
      </c>
      <c r="U6" t="str">
        <f>buff!BA7</f>
        <v/>
      </c>
    </row>
    <row r="7" spans="1:21" x14ac:dyDescent="0.15">
      <c r="A7">
        <f>buff!Q8</f>
        <v>300004</v>
      </c>
      <c r="B7" t="str">
        <f>buff!S8</f>
        <v>怪主动2回合减速50</v>
      </c>
      <c r="C7" t="str">
        <f>buff!T8</f>
        <v>怪主动2回合减速50</v>
      </c>
      <c r="D7">
        <f>VLOOKUP(buff!U8,对应表!V:W,2,FALSE)</f>
        <v>1</v>
      </c>
      <c r="E7">
        <f>buff!V8</f>
        <v>0</v>
      </c>
      <c r="F7">
        <f>buff!W8</f>
        <v>0</v>
      </c>
      <c r="G7">
        <f>buff!X8</f>
        <v>0</v>
      </c>
      <c r="H7">
        <f>buff!Y8</f>
        <v>0</v>
      </c>
      <c r="I7" t="str">
        <f>buff!AJ8</f>
        <v>SPD_P:-50</v>
      </c>
      <c r="J7">
        <f>buff!AK8</f>
        <v>0</v>
      </c>
      <c r="K7">
        <f>buff!AL8</f>
        <v>0</v>
      </c>
      <c r="L7">
        <f>buff!AM8</f>
        <v>0</v>
      </c>
      <c r="M7">
        <f>buff!AN8</f>
        <v>0</v>
      </c>
      <c r="N7">
        <f>buff!AO8</f>
        <v>0</v>
      </c>
      <c r="O7">
        <f>buff!AP8</f>
        <v>0</v>
      </c>
      <c r="P7">
        <f>buff!AQ8</f>
        <v>0</v>
      </c>
      <c r="Q7">
        <f>buff!AR8</f>
        <v>0</v>
      </c>
      <c r="R7">
        <f>buff!AS8</f>
        <v>2</v>
      </c>
      <c r="S7">
        <f>buff!AT8</f>
        <v>0</v>
      </c>
      <c r="T7">
        <f>buff!AU8</f>
        <v>0</v>
      </c>
      <c r="U7" t="str">
        <f>buff!BA8</f>
        <v/>
      </c>
    </row>
    <row r="8" spans="1:21" x14ac:dyDescent="0.15">
      <c r="A8">
        <f>buff!Q9</f>
        <v>300005</v>
      </c>
      <c r="B8" t="str">
        <f>buff!S9</f>
        <v>怪主动2回合减速100</v>
      </c>
      <c r="C8" t="str">
        <f>buff!T9</f>
        <v>怪主动2回合减速100</v>
      </c>
      <c r="D8">
        <f>VLOOKUP(buff!U9,对应表!V:W,2,FALSE)</f>
        <v>1</v>
      </c>
      <c r="E8">
        <f>buff!V9</f>
        <v>0</v>
      </c>
      <c r="F8">
        <f>buff!W9</f>
        <v>0</v>
      </c>
      <c r="G8">
        <f>buff!X9</f>
        <v>0</v>
      </c>
      <c r="H8">
        <f>buff!Y9</f>
        <v>0</v>
      </c>
      <c r="I8" t="str">
        <f>buff!AJ9</f>
        <v>SPD_P:-100</v>
      </c>
      <c r="J8">
        <f>buff!AK9</f>
        <v>0</v>
      </c>
      <c r="K8">
        <f>buff!AL9</f>
        <v>0</v>
      </c>
      <c r="L8">
        <f>buff!AM9</f>
        <v>0</v>
      </c>
      <c r="M8">
        <f>buff!AN9</f>
        <v>0</v>
      </c>
      <c r="N8">
        <f>buff!AO9</f>
        <v>0</v>
      </c>
      <c r="O8">
        <f>buff!AP9</f>
        <v>0</v>
      </c>
      <c r="P8">
        <f>buff!AQ9</f>
        <v>0</v>
      </c>
      <c r="Q8">
        <f>buff!AR9</f>
        <v>0</v>
      </c>
      <c r="R8">
        <f>buff!AS9</f>
        <v>2</v>
      </c>
      <c r="S8">
        <f>buff!AT9</f>
        <v>0</v>
      </c>
      <c r="T8">
        <f>buff!AU9</f>
        <v>0</v>
      </c>
      <c r="U8" t="str">
        <f>buff!BA9</f>
        <v/>
      </c>
    </row>
    <row r="9" spans="1:21" x14ac:dyDescent="0.15">
      <c r="A9">
        <f>buff!Q10</f>
        <v>300006</v>
      </c>
      <c r="B9" t="str">
        <f>buff!S10</f>
        <v>怪主动单体回复生命10</v>
      </c>
      <c r="C9" t="str">
        <f>buff!T10</f>
        <v>怪主动单体回复生命10</v>
      </c>
      <c r="D9">
        <f>VLOOKUP(buff!U10,对应表!V:W,2,FALSE)</f>
        <v>1</v>
      </c>
      <c r="E9">
        <f>buff!V10</f>
        <v>0</v>
      </c>
      <c r="F9">
        <f>buff!W10</f>
        <v>10</v>
      </c>
      <c r="G9">
        <f>buff!X10</f>
        <v>0</v>
      </c>
      <c r="H9">
        <f>buff!Y10</f>
        <v>0</v>
      </c>
      <c r="I9" t="str">
        <f>buff!AJ10</f>
        <v/>
      </c>
      <c r="J9">
        <f>buff!AK10</f>
        <v>0</v>
      </c>
      <c r="K9">
        <f>buff!AL10</f>
        <v>0</v>
      </c>
      <c r="L9">
        <f>buff!AM10</f>
        <v>0</v>
      </c>
      <c r="M9">
        <f>buff!AN10</f>
        <v>0</v>
      </c>
      <c r="N9">
        <f>buff!AO10</f>
        <v>0</v>
      </c>
      <c r="O9">
        <f>buff!AP10</f>
        <v>0</v>
      </c>
      <c r="P9">
        <f>buff!AQ10</f>
        <v>0</v>
      </c>
      <c r="Q9">
        <f>buff!AR10</f>
        <v>1</v>
      </c>
      <c r="R9">
        <f>buff!AS10</f>
        <v>0</v>
      </c>
      <c r="S9">
        <f>buff!AT10</f>
        <v>0</v>
      </c>
      <c r="T9">
        <f>buff!AU10</f>
        <v>0</v>
      </c>
      <c r="U9" t="str">
        <f>buff!BA10</f>
        <v/>
      </c>
    </row>
    <row r="10" spans="1:21" x14ac:dyDescent="0.15">
      <c r="A10">
        <f>buff!Q11</f>
        <v>300007</v>
      </c>
      <c r="B10" t="str">
        <f>buff!S11</f>
        <v>怪主动单体回复生命20</v>
      </c>
      <c r="C10" t="str">
        <f>buff!T11</f>
        <v>怪主动单体回复生命20</v>
      </c>
      <c r="D10">
        <f>VLOOKUP(buff!U11,对应表!V:W,2,FALSE)</f>
        <v>1</v>
      </c>
      <c r="E10">
        <f>buff!V11</f>
        <v>0</v>
      </c>
      <c r="F10">
        <f>buff!W11</f>
        <v>20</v>
      </c>
      <c r="G10">
        <f>buff!X11</f>
        <v>0</v>
      </c>
      <c r="H10">
        <f>buff!Y11</f>
        <v>0</v>
      </c>
      <c r="I10" t="str">
        <f>buff!AJ11</f>
        <v/>
      </c>
      <c r="J10">
        <f>buff!AK11</f>
        <v>0</v>
      </c>
      <c r="K10">
        <f>buff!AL11</f>
        <v>0</v>
      </c>
      <c r="L10">
        <f>buff!AM11</f>
        <v>0</v>
      </c>
      <c r="M10">
        <f>buff!AN11</f>
        <v>0</v>
      </c>
      <c r="N10">
        <f>buff!AO11</f>
        <v>0</v>
      </c>
      <c r="O10">
        <f>buff!AP11</f>
        <v>0</v>
      </c>
      <c r="P10">
        <f>buff!AQ11</f>
        <v>0</v>
      </c>
      <c r="Q10">
        <f>buff!AR11</f>
        <v>1</v>
      </c>
      <c r="R10">
        <f>buff!AS11</f>
        <v>0</v>
      </c>
      <c r="S10">
        <f>buff!AT11</f>
        <v>0</v>
      </c>
      <c r="T10">
        <f>buff!AU11</f>
        <v>0</v>
      </c>
      <c r="U10" t="str">
        <f>buff!BA11</f>
        <v/>
      </c>
    </row>
    <row r="11" spans="1:21" x14ac:dyDescent="0.15">
      <c r="A11">
        <f>buff!Q12</f>
        <v>300008</v>
      </c>
      <c r="B11" t="str">
        <f>buff!S12</f>
        <v>怪主动单体回复生命30</v>
      </c>
      <c r="C11" t="str">
        <f>buff!T12</f>
        <v>怪主动单体回复生命30</v>
      </c>
      <c r="D11">
        <f>VLOOKUP(buff!U12,对应表!V:W,2,FALSE)</f>
        <v>1</v>
      </c>
      <c r="E11">
        <f>buff!V12</f>
        <v>0</v>
      </c>
      <c r="F11">
        <f>buff!W12</f>
        <v>30</v>
      </c>
      <c r="G11">
        <f>buff!X12</f>
        <v>0</v>
      </c>
      <c r="H11">
        <f>buff!Y12</f>
        <v>0</v>
      </c>
      <c r="I11" t="str">
        <f>buff!AJ12</f>
        <v/>
      </c>
      <c r="J11">
        <f>buff!AK12</f>
        <v>0</v>
      </c>
      <c r="K11">
        <f>buff!AL12</f>
        <v>0</v>
      </c>
      <c r="L11">
        <f>buff!AM12</f>
        <v>0</v>
      </c>
      <c r="M11">
        <f>buff!AN12</f>
        <v>0</v>
      </c>
      <c r="N11">
        <f>buff!AO12</f>
        <v>0</v>
      </c>
      <c r="O11">
        <f>buff!AP12</f>
        <v>0</v>
      </c>
      <c r="P11">
        <f>buff!AQ12</f>
        <v>0</v>
      </c>
      <c r="Q11">
        <f>buff!AR12</f>
        <v>1</v>
      </c>
      <c r="R11">
        <f>buff!AS12</f>
        <v>0</v>
      </c>
      <c r="S11">
        <f>buff!AT12</f>
        <v>0</v>
      </c>
      <c r="T11">
        <f>buff!AU12</f>
        <v>0</v>
      </c>
      <c r="U11" t="str">
        <f>buff!BA12</f>
        <v/>
      </c>
    </row>
    <row r="12" spans="1:21" x14ac:dyDescent="0.15">
      <c r="A12">
        <f>buff!Q13</f>
        <v>300009</v>
      </c>
      <c r="B12" t="str">
        <f>buff!S13</f>
        <v>怪主动单体回复生命40</v>
      </c>
      <c r="C12" t="str">
        <f>buff!T13</f>
        <v>怪主动单体回复生命40</v>
      </c>
      <c r="D12">
        <f>VLOOKUP(buff!U13,对应表!V:W,2,FALSE)</f>
        <v>1</v>
      </c>
      <c r="E12">
        <f>buff!V13</f>
        <v>0</v>
      </c>
      <c r="F12">
        <f>buff!W13</f>
        <v>40</v>
      </c>
      <c r="G12">
        <f>buff!X13</f>
        <v>0</v>
      </c>
      <c r="H12">
        <f>buff!Y13</f>
        <v>0</v>
      </c>
      <c r="I12" t="str">
        <f>buff!AJ13</f>
        <v/>
      </c>
      <c r="J12">
        <f>buff!AK13</f>
        <v>0</v>
      </c>
      <c r="K12">
        <f>buff!AL13</f>
        <v>0</v>
      </c>
      <c r="L12">
        <f>buff!AM13</f>
        <v>0</v>
      </c>
      <c r="M12">
        <f>buff!AN13</f>
        <v>0</v>
      </c>
      <c r="N12">
        <f>buff!AO13</f>
        <v>0</v>
      </c>
      <c r="O12">
        <f>buff!AP13</f>
        <v>0</v>
      </c>
      <c r="P12">
        <f>buff!AQ13</f>
        <v>0</v>
      </c>
      <c r="Q12">
        <f>buff!AR13</f>
        <v>1</v>
      </c>
      <c r="R12">
        <f>buff!AS13</f>
        <v>0</v>
      </c>
      <c r="S12">
        <f>buff!AT13</f>
        <v>0</v>
      </c>
      <c r="T12">
        <f>buff!AU13</f>
        <v>0</v>
      </c>
      <c r="U12" t="str">
        <f>buff!BA13</f>
        <v/>
      </c>
    </row>
    <row r="13" spans="1:21" x14ac:dyDescent="0.15">
      <c r="A13">
        <f>buff!Q14</f>
        <v>300010</v>
      </c>
      <c r="B13" t="str">
        <f>buff!S14</f>
        <v>怪主动单体回复生命50</v>
      </c>
      <c r="C13" t="str">
        <f>buff!T14</f>
        <v>怪主动单体回复生命50</v>
      </c>
      <c r="D13">
        <f>VLOOKUP(buff!U14,对应表!V:W,2,FALSE)</f>
        <v>1</v>
      </c>
      <c r="E13">
        <f>buff!V14</f>
        <v>0</v>
      </c>
      <c r="F13">
        <f>buff!W14</f>
        <v>50</v>
      </c>
      <c r="G13">
        <f>buff!X14</f>
        <v>0</v>
      </c>
      <c r="H13">
        <f>buff!Y14</f>
        <v>0</v>
      </c>
      <c r="I13" t="str">
        <f>buff!AJ14</f>
        <v/>
      </c>
      <c r="J13">
        <f>buff!AK14</f>
        <v>0</v>
      </c>
      <c r="K13">
        <f>buff!AL14</f>
        <v>0</v>
      </c>
      <c r="L13">
        <f>buff!AM14</f>
        <v>0</v>
      </c>
      <c r="M13">
        <f>buff!AN14</f>
        <v>0</v>
      </c>
      <c r="N13">
        <f>buff!AO14</f>
        <v>0</v>
      </c>
      <c r="O13">
        <f>buff!AP14</f>
        <v>0</v>
      </c>
      <c r="P13">
        <f>buff!AQ14</f>
        <v>0</v>
      </c>
      <c r="Q13">
        <f>buff!AR14</f>
        <v>1</v>
      </c>
      <c r="R13">
        <f>buff!AS14</f>
        <v>0</v>
      </c>
      <c r="S13">
        <f>buff!AT14</f>
        <v>0</v>
      </c>
      <c r="T13">
        <f>buff!AU14</f>
        <v>0</v>
      </c>
      <c r="U13" t="str">
        <f>buff!BA14</f>
        <v/>
      </c>
    </row>
    <row r="14" spans="1:21" x14ac:dyDescent="0.15">
      <c r="A14">
        <f>buff!Q15</f>
        <v>300011</v>
      </c>
      <c r="B14" t="str">
        <f>buff!S15</f>
        <v>怪主动单体回复生命60</v>
      </c>
      <c r="C14" t="str">
        <f>buff!T15</f>
        <v>怪主动单体回复生命60</v>
      </c>
      <c r="D14">
        <f>VLOOKUP(buff!U15,对应表!V:W,2,FALSE)</f>
        <v>1</v>
      </c>
      <c r="E14">
        <f>buff!V15</f>
        <v>0</v>
      </c>
      <c r="F14">
        <f>buff!W15</f>
        <v>60</v>
      </c>
      <c r="G14">
        <f>buff!X15</f>
        <v>0</v>
      </c>
      <c r="H14">
        <f>buff!Y15</f>
        <v>0</v>
      </c>
      <c r="I14" t="str">
        <f>buff!AJ15</f>
        <v/>
      </c>
      <c r="J14">
        <f>buff!AK15</f>
        <v>0</v>
      </c>
      <c r="K14">
        <f>buff!AL15</f>
        <v>0</v>
      </c>
      <c r="L14">
        <f>buff!AM15</f>
        <v>0</v>
      </c>
      <c r="M14">
        <f>buff!AN15</f>
        <v>0</v>
      </c>
      <c r="N14">
        <f>buff!AO15</f>
        <v>0</v>
      </c>
      <c r="O14">
        <f>buff!AP15</f>
        <v>0</v>
      </c>
      <c r="P14">
        <f>buff!AQ15</f>
        <v>0</v>
      </c>
      <c r="Q14">
        <f>buff!AR15</f>
        <v>1</v>
      </c>
      <c r="R14">
        <f>buff!AS15</f>
        <v>0</v>
      </c>
      <c r="S14">
        <f>buff!AT15</f>
        <v>0</v>
      </c>
      <c r="T14">
        <f>buff!AU15</f>
        <v>0</v>
      </c>
      <c r="U14" t="str">
        <f>buff!BA15</f>
        <v/>
      </c>
    </row>
    <row r="15" spans="1:21" x14ac:dyDescent="0.15">
      <c r="A15">
        <f>buff!Q16</f>
        <v>300012</v>
      </c>
      <c r="B15" t="str">
        <f>buff!S16</f>
        <v>怪主动单体回复生命70</v>
      </c>
      <c r="C15" t="str">
        <f>buff!T16</f>
        <v>怪主动单体回复生命70</v>
      </c>
      <c r="D15">
        <f>VLOOKUP(buff!U16,对应表!V:W,2,FALSE)</f>
        <v>1</v>
      </c>
      <c r="E15">
        <f>buff!V16</f>
        <v>0</v>
      </c>
      <c r="F15">
        <f>buff!W16</f>
        <v>70</v>
      </c>
      <c r="G15">
        <f>buff!X16</f>
        <v>0</v>
      </c>
      <c r="H15">
        <f>buff!Y16</f>
        <v>0</v>
      </c>
      <c r="I15" t="str">
        <f>buff!AJ16</f>
        <v/>
      </c>
      <c r="J15">
        <f>buff!AK16</f>
        <v>0</v>
      </c>
      <c r="K15">
        <f>buff!AL16</f>
        <v>0</v>
      </c>
      <c r="L15">
        <f>buff!AM16</f>
        <v>0</v>
      </c>
      <c r="M15">
        <f>buff!AN16</f>
        <v>0</v>
      </c>
      <c r="N15">
        <f>buff!AO16</f>
        <v>0</v>
      </c>
      <c r="O15">
        <f>buff!AP16</f>
        <v>0</v>
      </c>
      <c r="P15">
        <f>buff!AQ16</f>
        <v>0</v>
      </c>
      <c r="Q15">
        <f>buff!AR16</f>
        <v>1</v>
      </c>
      <c r="R15">
        <f>buff!AS16</f>
        <v>0</v>
      </c>
      <c r="S15">
        <f>buff!AT16</f>
        <v>0</v>
      </c>
      <c r="T15">
        <f>buff!AU16</f>
        <v>0</v>
      </c>
      <c r="U15" t="str">
        <f>buff!BA16</f>
        <v/>
      </c>
    </row>
    <row r="16" spans="1:21" x14ac:dyDescent="0.15">
      <c r="A16">
        <f>buff!Q17</f>
        <v>300013</v>
      </c>
      <c r="B16" t="str">
        <f>buff!S17</f>
        <v>怪主动单体回复生命80</v>
      </c>
      <c r="C16" t="str">
        <f>buff!T17</f>
        <v>怪主动单体回复生命80</v>
      </c>
      <c r="D16">
        <f>VLOOKUP(buff!U17,对应表!V:W,2,FALSE)</f>
        <v>1</v>
      </c>
      <c r="E16">
        <f>buff!V17</f>
        <v>0</v>
      </c>
      <c r="F16">
        <f>buff!W17</f>
        <v>80</v>
      </c>
      <c r="G16">
        <f>buff!X17</f>
        <v>0</v>
      </c>
      <c r="H16">
        <f>buff!Y17</f>
        <v>0</v>
      </c>
      <c r="I16" t="str">
        <f>buff!AJ17</f>
        <v/>
      </c>
      <c r="J16">
        <f>buff!AK17</f>
        <v>0</v>
      </c>
      <c r="K16">
        <f>buff!AL17</f>
        <v>0</v>
      </c>
      <c r="L16">
        <f>buff!AM17</f>
        <v>0</v>
      </c>
      <c r="M16">
        <f>buff!AN17</f>
        <v>0</v>
      </c>
      <c r="N16">
        <f>buff!AO17</f>
        <v>0</v>
      </c>
      <c r="O16">
        <f>buff!AP17</f>
        <v>0</v>
      </c>
      <c r="P16">
        <f>buff!AQ17</f>
        <v>0</v>
      </c>
      <c r="Q16">
        <f>buff!AR17</f>
        <v>1</v>
      </c>
      <c r="R16">
        <f>buff!AS17</f>
        <v>0</v>
      </c>
      <c r="S16">
        <f>buff!AT17</f>
        <v>0</v>
      </c>
      <c r="T16">
        <f>buff!AU17</f>
        <v>0</v>
      </c>
      <c r="U16" t="str">
        <f>buff!BA17</f>
        <v/>
      </c>
    </row>
    <row r="17" spans="1:21" x14ac:dyDescent="0.15">
      <c r="A17">
        <f>buff!Q18</f>
        <v>300014</v>
      </c>
      <c r="B17" t="str">
        <f>buff!S18</f>
        <v>怪主动单体回复生命90</v>
      </c>
      <c r="C17" t="str">
        <f>buff!T18</f>
        <v>怪主动单体回复生命90</v>
      </c>
      <c r="D17">
        <f>VLOOKUP(buff!U18,对应表!V:W,2,FALSE)</f>
        <v>1</v>
      </c>
      <c r="E17">
        <f>buff!V18</f>
        <v>0</v>
      </c>
      <c r="F17">
        <f>buff!W18</f>
        <v>90</v>
      </c>
      <c r="G17">
        <f>buff!X18</f>
        <v>0</v>
      </c>
      <c r="H17">
        <f>buff!Y18</f>
        <v>0</v>
      </c>
      <c r="I17" t="str">
        <f>buff!AJ18</f>
        <v/>
      </c>
      <c r="J17">
        <f>buff!AK18</f>
        <v>0</v>
      </c>
      <c r="K17">
        <f>buff!AL18</f>
        <v>0</v>
      </c>
      <c r="L17">
        <f>buff!AM18</f>
        <v>0</v>
      </c>
      <c r="M17">
        <f>buff!AN18</f>
        <v>0</v>
      </c>
      <c r="N17">
        <f>buff!AO18</f>
        <v>0</v>
      </c>
      <c r="O17">
        <f>buff!AP18</f>
        <v>0</v>
      </c>
      <c r="P17">
        <f>buff!AQ18</f>
        <v>0</v>
      </c>
      <c r="Q17">
        <f>buff!AR18</f>
        <v>1</v>
      </c>
      <c r="R17">
        <f>buff!AS18</f>
        <v>0</v>
      </c>
      <c r="S17">
        <f>buff!AT18</f>
        <v>0</v>
      </c>
      <c r="T17">
        <f>buff!AU18</f>
        <v>0</v>
      </c>
      <c r="U17" t="str">
        <f>buff!BA18</f>
        <v/>
      </c>
    </row>
    <row r="18" spans="1:21" x14ac:dyDescent="0.15">
      <c r="A18">
        <f>buff!Q19</f>
        <v>300015</v>
      </c>
      <c r="B18" t="str">
        <f>buff!S19</f>
        <v>怪主动单体回复生命100</v>
      </c>
      <c r="C18" t="str">
        <f>buff!T19</f>
        <v>怪主动单体回复生命100</v>
      </c>
      <c r="D18">
        <f>VLOOKUP(buff!U19,对应表!V:W,2,FALSE)</f>
        <v>1</v>
      </c>
      <c r="E18">
        <f>buff!V19</f>
        <v>0</v>
      </c>
      <c r="F18">
        <f>buff!W19</f>
        <v>100</v>
      </c>
      <c r="G18">
        <f>buff!X19</f>
        <v>0</v>
      </c>
      <c r="H18">
        <f>buff!Y19</f>
        <v>0</v>
      </c>
      <c r="I18" t="str">
        <f>buff!AJ19</f>
        <v/>
      </c>
      <c r="J18">
        <f>buff!AK19</f>
        <v>0</v>
      </c>
      <c r="K18">
        <f>buff!AL19</f>
        <v>0</v>
      </c>
      <c r="L18">
        <f>buff!AM19</f>
        <v>0</v>
      </c>
      <c r="M18">
        <f>buff!AN19</f>
        <v>0</v>
      </c>
      <c r="N18">
        <f>buff!AO19</f>
        <v>0</v>
      </c>
      <c r="O18">
        <f>buff!AP19</f>
        <v>0</v>
      </c>
      <c r="P18">
        <f>buff!AQ19</f>
        <v>0</v>
      </c>
      <c r="Q18">
        <f>buff!AR19</f>
        <v>1</v>
      </c>
      <c r="R18">
        <f>buff!AS19</f>
        <v>0</v>
      </c>
      <c r="S18">
        <f>buff!AT19</f>
        <v>0</v>
      </c>
      <c r="T18">
        <f>buff!AU19</f>
        <v>0</v>
      </c>
      <c r="U18" t="str">
        <f>buff!BA19</f>
        <v/>
      </c>
    </row>
    <row r="19" spans="1:21" x14ac:dyDescent="0.15">
      <c r="A19">
        <f>buff!Q20</f>
        <v>300016</v>
      </c>
      <c r="B19" t="str">
        <f>buff!S20</f>
        <v>怪主动2回合单体防御50</v>
      </c>
      <c r="C19" t="str">
        <f>buff!T20</f>
        <v>怪主动2回合单体防御50</v>
      </c>
      <c r="D19">
        <f>VLOOKUP(buff!U20,对应表!V:W,2,FALSE)</f>
        <v>1</v>
      </c>
      <c r="E19">
        <f>buff!V20</f>
        <v>0</v>
      </c>
      <c r="F19">
        <f>buff!W20</f>
        <v>0</v>
      </c>
      <c r="G19">
        <f>buff!X20</f>
        <v>0</v>
      </c>
      <c r="H19">
        <f>buff!Y20</f>
        <v>0</v>
      </c>
      <c r="I19" t="str">
        <f>buff!AJ20</f>
        <v>DEF_P:50</v>
      </c>
      <c r="J19">
        <f>buff!AK20</f>
        <v>0</v>
      </c>
      <c r="K19">
        <f>buff!AL20</f>
        <v>0</v>
      </c>
      <c r="L19">
        <f>buff!AM20</f>
        <v>0</v>
      </c>
      <c r="M19">
        <f>buff!AN20</f>
        <v>0</v>
      </c>
      <c r="N19">
        <f>buff!AO20</f>
        <v>0</v>
      </c>
      <c r="O19">
        <f>buff!AP20</f>
        <v>0</v>
      </c>
      <c r="P19">
        <f>buff!AQ20</f>
        <v>0</v>
      </c>
      <c r="Q19">
        <f>buff!AR20</f>
        <v>0</v>
      </c>
      <c r="R19">
        <f>buff!AS20</f>
        <v>2</v>
      </c>
      <c r="S19">
        <f>buff!AT20</f>
        <v>1</v>
      </c>
      <c r="T19">
        <f>buff!AU20</f>
        <v>0</v>
      </c>
      <c r="U19" t="str">
        <f>buff!BA20</f>
        <v/>
      </c>
    </row>
    <row r="20" spans="1:21" x14ac:dyDescent="0.15">
      <c r="A20">
        <f>buff!Q21</f>
        <v>300017</v>
      </c>
      <c r="B20" t="str">
        <f>buff!S21</f>
        <v>怪主动2回合单体防御100</v>
      </c>
      <c r="C20" t="str">
        <f>buff!T21</f>
        <v>怪主动2回合单体防御100</v>
      </c>
      <c r="D20">
        <f>VLOOKUP(buff!U21,对应表!V:W,2,FALSE)</f>
        <v>1</v>
      </c>
      <c r="E20">
        <f>buff!V21</f>
        <v>0</v>
      </c>
      <c r="F20">
        <f>buff!W21</f>
        <v>0</v>
      </c>
      <c r="G20">
        <f>buff!X21</f>
        <v>0</v>
      </c>
      <c r="H20">
        <f>buff!Y21</f>
        <v>0</v>
      </c>
      <c r="I20" t="str">
        <f>buff!AJ21</f>
        <v>DEF_P:100</v>
      </c>
      <c r="J20">
        <f>buff!AK21</f>
        <v>0</v>
      </c>
      <c r="K20">
        <f>buff!AL21</f>
        <v>0</v>
      </c>
      <c r="L20">
        <f>buff!AM21</f>
        <v>0</v>
      </c>
      <c r="M20">
        <f>buff!AN21</f>
        <v>0</v>
      </c>
      <c r="N20">
        <f>buff!AO21</f>
        <v>0</v>
      </c>
      <c r="O20">
        <f>buff!AP21</f>
        <v>0</v>
      </c>
      <c r="P20">
        <f>buff!AQ21</f>
        <v>0</v>
      </c>
      <c r="Q20">
        <f>buff!AR21</f>
        <v>0</v>
      </c>
      <c r="R20">
        <f>buff!AS21</f>
        <v>2</v>
      </c>
      <c r="S20">
        <f>buff!AT21</f>
        <v>1</v>
      </c>
      <c r="T20">
        <f>buff!AU21</f>
        <v>0</v>
      </c>
      <c r="U20" t="str">
        <f>buff!BA21</f>
        <v/>
      </c>
    </row>
    <row r="21" spans="1:21" x14ac:dyDescent="0.15">
      <c r="A21">
        <f>buff!Q22</f>
        <v>300018</v>
      </c>
      <c r="B21" t="str">
        <f>buff!S22</f>
        <v>怪主动2回合单体防御150</v>
      </c>
      <c r="C21" t="str">
        <f>buff!T22</f>
        <v>怪主动2回合单体防御150</v>
      </c>
      <c r="D21">
        <f>VLOOKUP(buff!U22,对应表!V:W,2,FALSE)</f>
        <v>1</v>
      </c>
      <c r="E21">
        <f>buff!V22</f>
        <v>0</v>
      </c>
      <c r="F21">
        <f>buff!W22</f>
        <v>0</v>
      </c>
      <c r="G21">
        <f>buff!X22</f>
        <v>0</v>
      </c>
      <c r="H21">
        <f>buff!Y22</f>
        <v>0</v>
      </c>
      <c r="I21" t="str">
        <f>buff!AJ22</f>
        <v>DEF_P:150</v>
      </c>
      <c r="J21">
        <f>buff!AK22</f>
        <v>0</v>
      </c>
      <c r="K21">
        <f>buff!AL22</f>
        <v>0</v>
      </c>
      <c r="L21">
        <f>buff!AM22</f>
        <v>0</v>
      </c>
      <c r="M21">
        <f>buff!AN22</f>
        <v>0</v>
      </c>
      <c r="N21">
        <f>buff!AO22</f>
        <v>0</v>
      </c>
      <c r="O21">
        <f>buff!AP22</f>
        <v>0</v>
      </c>
      <c r="P21">
        <f>buff!AQ22</f>
        <v>0</v>
      </c>
      <c r="Q21">
        <f>buff!AR22</f>
        <v>0</v>
      </c>
      <c r="R21">
        <f>buff!AS22</f>
        <v>2</v>
      </c>
      <c r="S21">
        <f>buff!AT22</f>
        <v>1</v>
      </c>
      <c r="T21">
        <f>buff!AU22</f>
        <v>0</v>
      </c>
      <c r="U21" t="str">
        <f>buff!BA22</f>
        <v/>
      </c>
    </row>
    <row r="22" spans="1:21" x14ac:dyDescent="0.15">
      <c r="A22">
        <f>buff!Q23</f>
        <v>300019</v>
      </c>
      <c r="B22" t="str">
        <f>buff!S23</f>
        <v>怪主动2回合单体防御200</v>
      </c>
      <c r="C22" t="str">
        <f>buff!T23</f>
        <v>怪主动2回合单体防御200</v>
      </c>
      <c r="D22">
        <f>VLOOKUP(buff!U23,对应表!V:W,2,FALSE)</f>
        <v>1</v>
      </c>
      <c r="E22">
        <f>buff!V23</f>
        <v>0</v>
      </c>
      <c r="F22">
        <f>buff!W23</f>
        <v>0</v>
      </c>
      <c r="G22">
        <f>buff!X23</f>
        <v>0</v>
      </c>
      <c r="H22">
        <f>buff!Y23</f>
        <v>0</v>
      </c>
      <c r="I22" t="str">
        <f>buff!AJ23</f>
        <v>DEF_P:200</v>
      </c>
      <c r="J22">
        <f>buff!AK23</f>
        <v>0</v>
      </c>
      <c r="K22">
        <f>buff!AL23</f>
        <v>0</v>
      </c>
      <c r="L22">
        <f>buff!AM23</f>
        <v>0</v>
      </c>
      <c r="M22">
        <f>buff!AN23</f>
        <v>0</v>
      </c>
      <c r="N22">
        <f>buff!AO23</f>
        <v>0</v>
      </c>
      <c r="O22">
        <f>buff!AP23</f>
        <v>0</v>
      </c>
      <c r="P22">
        <f>buff!AQ23</f>
        <v>0</v>
      </c>
      <c r="Q22">
        <f>buff!AR23</f>
        <v>0</v>
      </c>
      <c r="R22">
        <f>buff!AS23</f>
        <v>2</v>
      </c>
      <c r="S22">
        <f>buff!AT23</f>
        <v>1</v>
      </c>
      <c r="T22">
        <f>buff!AU23</f>
        <v>0</v>
      </c>
      <c r="U22" t="str">
        <f>buff!BA23</f>
        <v/>
      </c>
    </row>
    <row r="23" spans="1:21" x14ac:dyDescent="0.15">
      <c r="A23">
        <f>buff!Q24</f>
        <v>300020</v>
      </c>
      <c r="B23" t="str">
        <f>buff!S24</f>
        <v>怪主动5回合单体防御50</v>
      </c>
      <c r="C23" t="str">
        <f>buff!T24</f>
        <v>怪主动5回合单体防御50</v>
      </c>
      <c r="D23">
        <f>VLOOKUP(buff!U24,对应表!V:W,2,FALSE)</f>
        <v>1</v>
      </c>
      <c r="E23">
        <f>buff!V24</f>
        <v>0</v>
      </c>
      <c r="F23">
        <f>buff!W24</f>
        <v>0</v>
      </c>
      <c r="G23">
        <f>buff!X24</f>
        <v>0</v>
      </c>
      <c r="H23">
        <f>buff!Y24</f>
        <v>0</v>
      </c>
      <c r="I23" t="str">
        <f>buff!AJ24</f>
        <v>DEF_P:50</v>
      </c>
      <c r="J23">
        <f>buff!AK24</f>
        <v>0</v>
      </c>
      <c r="K23">
        <f>buff!AL24</f>
        <v>0</v>
      </c>
      <c r="L23">
        <f>buff!AM24</f>
        <v>0</v>
      </c>
      <c r="M23">
        <f>buff!AN24</f>
        <v>0</v>
      </c>
      <c r="N23">
        <f>buff!AO24</f>
        <v>0</v>
      </c>
      <c r="O23">
        <f>buff!AP24</f>
        <v>0</v>
      </c>
      <c r="P23">
        <f>buff!AQ24</f>
        <v>0</v>
      </c>
      <c r="Q23">
        <f>buff!AR24</f>
        <v>0</v>
      </c>
      <c r="R23">
        <f>buff!AS24</f>
        <v>5</v>
      </c>
      <c r="S23">
        <f>buff!AT24</f>
        <v>1</v>
      </c>
      <c r="T23">
        <f>buff!AU24</f>
        <v>0</v>
      </c>
      <c r="U23" t="str">
        <f>buff!BA24</f>
        <v/>
      </c>
    </row>
    <row r="24" spans="1:21" x14ac:dyDescent="0.15">
      <c r="A24">
        <f>buff!Q25</f>
        <v>300021</v>
      </c>
      <c r="B24" t="str">
        <f>buff!S25</f>
        <v>怪主动5回合单体防御100</v>
      </c>
      <c r="C24" t="str">
        <f>buff!T25</f>
        <v>怪主动5回合单体防御100</v>
      </c>
      <c r="D24">
        <f>VLOOKUP(buff!U25,对应表!V:W,2,FALSE)</f>
        <v>1</v>
      </c>
      <c r="E24">
        <f>buff!V25</f>
        <v>0</v>
      </c>
      <c r="F24">
        <f>buff!W25</f>
        <v>0</v>
      </c>
      <c r="G24">
        <f>buff!X25</f>
        <v>0</v>
      </c>
      <c r="H24">
        <f>buff!Y25</f>
        <v>0</v>
      </c>
      <c r="I24" t="str">
        <f>buff!AJ25</f>
        <v>DEF_P:100</v>
      </c>
      <c r="J24">
        <f>buff!AK25</f>
        <v>0</v>
      </c>
      <c r="K24">
        <f>buff!AL25</f>
        <v>0</v>
      </c>
      <c r="L24">
        <f>buff!AM25</f>
        <v>0</v>
      </c>
      <c r="M24">
        <f>buff!AN25</f>
        <v>0</v>
      </c>
      <c r="N24">
        <f>buff!AO25</f>
        <v>0</v>
      </c>
      <c r="O24">
        <f>buff!AP25</f>
        <v>0</v>
      </c>
      <c r="P24">
        <f>buff!AQ25</f>
        <v>0</v>
      </c>
      <c r="Q24">
        <f>buff!AR25</f>
        <v>0</v>
      </c>
      <c r="R24">
        <f>buff!AS25</f>
        <v>5</v>
      </c>
      <c r="S24">
        <f>buff!AT25</f>
        <v>1</v>
      </c>
      <c r="T24">
        <f>buff!AU25</f>
        <v>0</v>
      </c>
      <c r="U24" t="str">
        <f>buff!BA25</f>
        <v/>
      </c>
    </row>
    <row r="25" spans="1:21" x14ac:dyDescent="0.15">
      <c r="A25">
        <f>buff!Q26</f>
        <v>300022</v>
      </c>
      <c r="B25" t="str">
        <f>buff!S26</f>
        <v>怪主动5回合单体防御150</v>
      </c>
      <c r="C25" t="str">
        <f>buff!T26</f>
        <v>怪主动5回合单体防御150</v>
      </c>
      <c r="D25">
        <f>VLOOKUP(buff!U26,对应表!V:W,2,FALSE)</f>
        <v>1</v>
      </c>
      <c r="E25">
        <f>buff!V26</f>
        <v>0</v>
      </c>
      <c r="F25">
        <f>buff!W26</f>
        <v>0</v>
      </c>
      <c r="G25">
        <f>buff!X26</f>
        <v>0</v>
      </c>
      <c r="H25">
        <f>buff!Y26</f>
        <v>0</v>
      </c>
      <c r="I25" t="str">
        <f>buff!AJ26</f>
        <v>DEF_P:150</v>
      </c>
      <c r="J25">
        <f>buff!AK26</f>
        <v>0</v>
      </c>
      <c r="K25">
        <f>buff!AL26</f>
        <v>0</v>
      </c>
      <c r="L25">
        <f>buff!AM26</f>
        <v>0</v>
      </c>
      <c r="M25">
        <f>buff!AN26</f>
        <v>0</v>
      </c>
      <c r="N25">
        <f>buff!AO26</f>
        <v>0</v>
      </c>
      <c r="O25">
        <f>buff!AP26</f>
        <v>0</v>
      </c>
      <c r="P25">
        <f>buff!AQ26</f>
        <v>0</v>
      </c>
      <c r="Q25">
        <f>buff!AR26</f>
        <v>0</v>
      </c>
      <c r="R25">
        <f>buff!AS26</f>
        <v>5</v>
      </c>
      <c r="S25">
        <f>buff!AT26</f>
        <v>1</v>
      </c>
      <c r="T25">
        <f>buff!AU26</f>
        <v>0</v>
      </c>
      <c r="U25" t="str">
        <f>buff!BA26</f>
        <v/>
      </c>
    </row>
    <row r="26" spans="1:21" x14ac:dyDescent="0.15">
      <c r="A26">
        <f>buff!Q27</f>
        <v>300023</v>
      </c>
      <c r="B26" t="str">
        <f>buff!S27</f>
        <v>怪主动5回合单体防御200</v>
      </c>
      <c r="C26" t="str">
        <f>buff!T27</f>
        <v>怪主动5回合单体防御200</v>
      </c>
      <c r="D26">
        <f>VLOOKUP(buff!U27,对应表!V:W,2,FALSE)</f>
        <v>1</v>
      </c>
      <c r="E26">
        <f>buff!V27</f>
        <v>0</v>
      </c>
      <c r="F26">
        <f>buff!W27</f>
        <v>0</v>
      </c>
      <c r="G26">
        <f>buff!X27</f>
        <v>0</v>
      </c>
      <c r="H26">
        <f>buff!Y27</f>
        <v>0</v>
      </c>
      <c r="I26" t="str">
        <f>buff!AJ27</f>
        <v>DEF_P:200</v>
      </c>
      <c r="J26">
        <f>buff!AK27</f>
        <v>0</v>
      </c>
      <c r="K26">
        <f>buff!AL27</f>
        <v>0</v>
      </c>
      <c r="L26">
        <f>buff!AM27</f>
        <v>0</v>
      </c>
      <c r="M26">
        <f>buff!AN27</f>
        <v>0</v>
      </c>
      <c r="N26">
        <f>buff!AO27</f>
        <v>0</v>
      </c>
      <c r="O26">
        <f>buff!AP27</f>
        <v>0</v>
      </c>
      <c r="P26">
        <f>buff!AQ27</f>
        <v>0</v>
      </c>
      <c r="Q26">
        <f>buff!AR27</f>
        <v>0</v>
      </c>
      <c r="R26">
        <f>buff!AS27</f>
        <v>5</v>
      </c>
      <c r="S26">
        <f>buff!AT27</f>
        <v>1</v>
      </c>
      <c r="T26">
        <f>buff!AU27</f>
        <v>0</v>
      </c>
      <c r="U26" t="str">
        <f>buff!BA27</f>
        <v/>
      </c>
    </row>
    <row r="27" spans="1:21" x14ac:dyDescent="0.15">
      <c r="A27">
        <f>buff!Q28</f>
        <v>300024</v>
      </c>
      <c r="B27" t="str">
        <f>buff!S28</f>
        <v>怪主动永久合单体防御50</v>
      </c>
      <c r="C27" t="str">
        <f>buff!T28</f>
        <v>怪主动永久合单体防御50</v>
      </c>
      <c r="D27">
        <f>VLOOKUP(buff!U28,对应表!V:W,2,FALSE)</f>
        <v>1</v>
      </c>
      <c r="E27">
        <f>buff!V28</f>
        <v>0</v>
      </c>
      <c r="F27">
        <f>buff!W28</f>
        <v>0</v>
      </c>
      <c r="G27">
        <f>buff!X28</f>
        <v>0</v>
      </c>
      <c r="H27">
        <f>buff!Y28</f>
        <v>0</v>
      </c>
      <c r="I27" t="str">
        <f>buff!AJ28</f>
        <v>DEF_P:50</v>
      </c>
      <c r="J27">
        <f>buff!AK28</f>
        <v>0</v>
      </c>
      <c r="K27">
        <f>buff!AL28</f>
        <v>0</v>
      </c>
      <c r="L27">
        <f>buff!AM28</f>
        <v>0</v>
      </c>
      <c r="M27">
        <f>buff!AN28</f>
        <v>0</v>
      </c>
      <c r="N27">
        <f>buff!AO28</f>
        <v>0</v>
      </c>
      <c r="O27">
        <f>buff!AP28</f>
        <v>0</v>
      </c>
      <c r="P27">
        <f>buff!AQ28</f>
        <v>0</v>
      </c>
      <c r="Q27">
        <f>buff!AR28</f>
        <v>0</v>
      </c>
      <c r="R27">
        <f>buff!AS28</f>
        <v>99</v>
      </c>
      <c r="S27">
        <f>buff!AT28</f>
        <v>1</v>
      </c>
      <c r="T27">
        <f>buff!AU28</f>
        <v>0</v>
      </c>
      <c r="U27" t="str">
        <f>buff!BA28</f>
        <v/>
      </c>
    </row>
    <row r="28" spans="1:21" x14ac:dyDescent="0.15">
      <c r="A28">
        <f>buff!Q29</f>
        <v>300025</v>
      </c>
      <c r="B28" t="str">
        <f>buff!S29</f>
        <v>怪主动永久合单体防御100</v>
      </c>
      <c r="C28" t="str">
        <f>buff!T29</f>
        <v>怪主动永久合单体防御100</v>
      </c>
      <c r="D28">
        <f>VLOOKUP(buff!U29,对应表!V:W,2,FALSE)</f>
        <v>1</v>
      </c>
      <c r="E28">
        <f>buff!V29</f>
        <v>0</v>
      </c>
      <c r="F28">
        <f>buff!W29</f>
        <v>0</v>
      </c>
      <c r="G28">
        <f>buff!X29</f>
        <v>0</v>
      </c>
      <c r="H28">
        <f>buff!Y29</f>
        <v>0</v>
      </c>
      <c r="I28" t="str">
        <f>buff!AJ29</f>
        <v>DEF_P:100</v>
      </c>
      <c r="J28">
        <f>buff!AK29</f>
        <v>0</v>
      </c>
      <c r="K28">
        <f>buff!AL29</f>
        <v>0</v>
      </c>
      <c r="L28">
        <f>buff!AM29</f>
        <v>0</v>
      </c>
      <c r="M28">
        <f>buff!AN29</f>
        <v>0</v>
      </c>
      <c r="N28">
        <f>buff!AO29</f>
        <v>0</v>
      </c>
      <c r="O28">
        <f>buff!AP29</f>
        <v>0</v>
      </c>
      <c r="P28">
        <f>buff!AQ29</f>
        <v>0</v>
      </c>
      <c r="Q28">
        <f>buff!AR29</f>
        <v>0</v>
      </c>
      <c r="R28">
        <f>buff!AS29</f>
        <v>99</v>
      </c>
      <c r="S28">
        <f>buff!AT29</f>
        <v>1</v>
      </c>
      <c r="T28">
        <f>buff!AU29</f>
        <v>0</v>
      </c>
      <c r="U28" t="str">
        <f>buff!BA29</f>
        <v/>
      </c>
    </row>
    <row r="29" spans="1:21" x14ac:dyDescent="0.15">
      <c r="A29">
        <f>buff!Q30</f>
        <v>300026</v>
      </c>
      <c r="B29" t="str">
        <f>buff!S30</f>
        <v>怪主动永久合单体防御150</v>
      </c>
      <c r="C29" t="str">
        <f>buff!T30</f>
        <v>怪主动永久合单体防御150</v>
      </c>
      <c r="D29">
        <f>VLOOKUP(buff!U30,对应表!V:W,2,FALSE)</f>
        <v>1</v>
      </c>
      <c r="E29">
        <f>buff!V30</f>
        <v>0</v>
      </c>
      <c r="F29">
        <f>buff!W30</f>
        <v>0</v>
      </c>
      <c r="G29">
        <f>buff!X30</f>
        <v>0</v>
      </c>
      <c r="H29">
        <f>buff!Y30</f>
        <v>0</v>
      </c>
      <c r="I29" t="str">
        <f>buff!AJ30</f>
        <v>DEF_P:150</v>
      </c>
      <c r="J29">
        <f>buff!AK30</f>
        <v>0</v>
      </c>
      <c r="K29">
        <f>buff!AL30</f>
        <v>0</v>
      </c>
      <c r="L29">
        <f>buff!AM30</f>
        <v>0</v>
      </c>
      <c r="M29">
        <f>buff!AN30</f>
        <v>0</v>
      </c>
      <c r="N29">
        <f>buff!AO30</f>
        <v>0</v>
      </c>
      <c r="O29">
        <f>buff!AP30</f>
        <v>0</v>
      </c>
      <c r="P29">
        <f>buff!AQ30</f>
        <v>0</v>
      </c>
      <c r="Q29">
        <f>buff!AR30</f>
        <v>0</v>
      </c>
      <c r="R29">
        <f>buff!AS30</f>
        <v>99</v>
      </c>
      <c r="S29">
        <f>buff!AT30</f>
        <v>1</v>
      </c>
      <c r="T29">
        <f>buff!AU30</f>
        <v>0</v>
      </c>
      <c r="U29" t="str">
        <f>buff!BA30</f>
        <v/>
      </c>
    </row>
    <row r="30" spans="1:21" x14ac:dyDescent="0.15">
      <c r="A30">
        <f>buff!Q31</f>
        <v>300027</v>
      </c>
      <c r="B30" t="str">
        <f>buff!S31</f>
        <v>怪主动永久合单体防御200</v>
      </c>
      <c r="C30" t="str">
        <f>buff!T31</f>
        <v>怪主动永久合单体防御200</v>
      </c>
      <c r="D30">
        <f>VLOOKUP(buff!U31,对应表!V:W,2,FALSE)</f>
        <v>1</v>
      </c>
      <c r="E30">
        <f>buff!V31</f>
        <v>0</v>
      </c>
      <c r="F30">
        <f>buff!W31</f>
        <v>0</v>
      </c>
      <c r="G30">
        <f>buff!X31</f>
        <v>0</v>
      </c>
      <c r="H30">
        <f>buff!Y31</f>
        <v>0</v>
      </c>
      <c r="I30" t="str">
        <f>buff!AJ31</f>
        <v>DEF_P:200</v>
      </c>
      <c r="J30">
        <f>buff!AK31</f>
        <v>0</v>
      </c>
      <c r="K30">
        <f>buff!AL31</f>
        <v>0</v>
      </c>
      <c r="L30">
        <f>buff!AM31</f>
        <v>0</v>
      </c>
      <c r="M30">
        <f>buff!AN31</f>
        <v>0</v>
      </c>
      <c r="N30">
        <f>buff!AO31</f>
        <v>0</v>
      </c>
      <c r="O30">
        <f>buff!AP31</f>
        <v>0</v>
      </c>
      <c r="P30">
        <f>buff!AQ31</f>
        <v>0</v>
      </c>
      <c r="Q30">
        <f>buff!AR31</f>
        <v>0</v>
      </c>
      <c r="R30">
        <f>buff!AS31</f>
        <v>99</v>
      </c>
      <c r="S30">
        <f>buff!AT31</f>
        <v>1</v>
      </c>
      <c r="T30">
        <f>buff!AU31</f>
        <v>0</v>
      </c>
      <c r="U30" t="str">
        <f>buff!BA31</f>
        <v/>
      </c>
    </row>
    <row r="31" spans="1:21" x14ac:dyDescent="0.15">
      <c r="A31">
        <f>buff!Q32</f>
        <v>300028</v>
      </c>
      <c r="B31" t="str">
        <f>buff!S32</f>
        <v>怪主动2回合单体攻击50</v>
      </c>
      <c r="C31" t="str">
        <f>buff!T32</f>
        <v>怪主动2回合单体攻击50</v>
      </c>
      <c r="D31">
        <f>VLOOKUP(buff!U32,对应表!V:W,2,FALSE)</f>
        <v>1</v>
      </c>
      <c r="E31">
        <f>buff!V32</f>
        <v>0</v>
      </c>
      <c r="F31">
        <f>buff!W32</f>
        <v>0</v>
      </c>
      <c r="G31">
        <f>buff!X32</f>
        <v>0</v>
      </c>
      <c r="H31">
        <f>buff!Y32</f>
        <v>0</v>
      </c>
      <c r="I31" t="str">
        <f>buff!AJ32</f>
        <v>ATK_P:50</v>
      </c>
      <c r="J31">
        <f>buff!AK32</f>
        <v>0</v>
      </c>
      <c r="K31">
        <f>buff!AL32</f>
        <v>0</v>
      </c>
      <c r="L31">
        <f>buff!AM32</f>
        <v>0</v>
      </c>
      <c r="M31">
        <f>buff!AN32</f>
        <v>0</v>
      </c>
      <c r="N31">
        <f>buff!AO32</f>
        <v>0</v>
      </c>
      <c r="O31">
        <f>buff!AP32</f>
        <v>0</v>
      </c>
      <c r="P31">
        <f>buff!AQ32</f>
        <v>0</v>
      </c>
      <c r="Q31">
        <f>buff!AR32</f>
        <v>0</v>
      </c>
      <c r="R31">
        <f>buff!AS32</f>
        <v>2</v>
      </c>
      <c r="S31">
        <f>buff!AT32</f>
        <v>1</v>
      </c>
      <c r="T31">
        <f>buff!AU32</f>
        <v>0</v>
      </c>
      <c r="U31" t="str">
        <f>buff!BA32</f>
        <v/>
      </c>
    </row>
    <row r="32" spans="1:21" x14ac:dyDescent="0.15">
      <c r="A32">
        <f>buff!Q33</f>
        <v>300029</v>
      </c>
      <c r="B32" t="str">
        <f>buff!S33</f>
        <v>怪主动2回合单体攻击100</v>
      </c>
      <c r="C32" t="str">
        <f>buff!T33</f>
        <v>怪主动2回合单体攻击100</v>
      </c>
      <c r="D32">
        <f>VLOOKUP(buff!U33,对应表!V:W,2,FALSE)</f>
        <v>1</v>
      </c>
      <c r="E32">
        <f>buff!V33</f>
        <v>0</v>
      </c>
      <c r="F32">
        <f>buff!W33</f>
        <v>0</v>
      </c>
      <c r="G32">
        <f>buff!X33</f>
        <v>0</v>
      </c>
      <c r="H32">
        <f>buff!Y33</f>
        <v>0</v>
      </c>
      <c r="I32" t="str">
        <f>buff!AJ33</f>
        <v>ATK_P:100</v>
      </c>
      <c r="J32">
        <f>buff!AK33</f>
        <v>0</v>
      </c>
      <c r="K32">
        <f>buff!AL33</f>
        <v>0</v>
      </c>
      <c r="L32">
        <f>buff!AM33</f>
        <v>0</v>
      </c>
      <c r="M32">
        <f>buff!AN33</f>
        <v>0</v>
      </c>
      <c r="N32">
        <f>buff!AO33</f>
        <v>0</v>
      </c>
      <c r="O32">
        <f>buff!AP33</f>
        <v>0</v>
      </c>
      <c r="P32">
        <f>buff!AQ33</f>
        <v>0</v>
      </c>
      <c r="Q32">
        <f>buff!AR33</f>
        <v>0</v>
      </c>
      <c r="R32">
        <f>buff!AS33</f>
        <v>2</v>
      </c>
      <c r="S32">
        <f>buff!AT33</f>
        <v>1</v>
      </c>
      <c r="T32">
        <f>buff!AU33</f>
        <v>0</v>
      </c>
      <c r="U32" t="str">
        <f>buff!BA33</f>
        <v/>
      </c>
    </row>
    <row r="33" spans="1:21" x14ac:dyDescent="0.15">
      <c r="A33">
        <f>buff!Q34</f>
        <v>300030</v>
      </c>
      <c r="B33" t="str">
        <f>buff!S34</f>
        <v>怪主动2回合单体攻击150</v>
      </c>
      <c r="C33" t="str">
        <f>buff!T34</f>
        <v>怪主动2回合单体攻击150</v>
      </c>
      <c r="D33">
        <f>VLOOKUP(buff!U34,对应表!V:W,2,FALSE)</f>
        <v>1</v>
      </c>
      <c r="E33">
        <f>buff!V34</f>
        <v>0</v>
      </c>
      <c r="F33">
        <f>buff!W34</f>
        <v>0</v>
      </c>
      <c r="G33">
        <f>buff!X34</f>
        <v>0</v>
      </c>
      <c r="H33">
        <f>buff!Y34</f>
        <v>0</v>
      </c>
      <c r="I33" t="str">
        <f>buff!AJ34</f>
        <v>ATK_P:150</v>
      </c>
      <c r="J33">
        <f>buff!AK34</f>
        <v>0</v>
      </c>
      <c r="K33">
        <f>buff!AL34</f>
        <v>0</v>
      </c>
      <c r="L33">
        <f>buff!AM34</f>
        <v>0</v>
      </c>
      <c r="M33">
        <f>buff!AN34</f>
        <v>0</v>
      </c>
      <c r="N33">
        <f>buff!AO34</f>
        <v>0</v>
      </c>
      <c r="O33">
        <f>buff!AP34</f>
        <v>0</v>
      </c>
      <c r="P33">
        <f>buff!AQ34</f>
        <v>0</v>
      </c>
      <c r="Q33">
        <f>buff!AR34</f>
        <v>0</v>
      </c>
      <c r="R33">
        <f>buff!AS34</f>
        <v>2</v>
      </c>
      <c r="S33">
        <f>buff!AT34</f>
        <v>1</v>
      </c>
      <c r="T33">
        <f>buff!AU34</f>
        <v>0</v>
      </c>
      <c r="U33" t="str">
        <f>buff!BA34</f>
        <v/>
      </c>
    </row>
    <row r="34" spans="1:21" x14ac:dyDescent="0.15">
      <c r="A34">
        <f>buff!Q35</f>
        <v>300031</v>
      </c>
      <c r="B34" t="str">
        <f>buff!S35</f>
        <v>怪主动2回合单体攻击200</v>
      </c>
      <c r="C34" t="str">
        <f>buff!T35</f>
        <v>怪主动2回合单体攻击200</v>
      </c>
      <c r="D34">
        <f>VLOOKUP(buff!U35,对应表!V:W,2,FALSE)</f>
        <v>1</v>
      </c>
      <c r="E34">
        <f>buff!V35</f>
        <v>0</v>
      </c>
      <c r="F34">
        <f>buff!W35</f>
        <v>0</v>
      </c>
      <c r="G34">
        <f>buff!X35</f>
        <v>0</v>
      </c>
      <c r="H34">
        <f>buff!Y35</f>
        <v>0</v>
      </c>
      <c r="I34" t="str">
        <f>buff!AJ35</f>
        <v>ATK_P:200</v>
      </c>
      <c r="J34">
        <f>buff!AK35</f>
        <v>0</v>
      </c>
      <c r="K34">
        <f>buff!AL35</f>
        <v>0</v>
      </c>
      <c r="L34">
        <f>buff!AM35</f>
        <v>0</v>
      </c>
      <c r="M34">
        <f>buff!AN35</f>
        <v>0</v>
      </c>
      <c r="N34">
        <f>buff!AO35</f>
        <v>0</v>
      </c>
      <c r="O34">
        <f>buff!AP35</f>
        <v>0</v>
      </c>
      <c r="P34">
        <f>buff!AQ35</f>
        <v>0</v>
      </c>
      <c r="Q34">
        <f>buff!AR35</f>
        <v>0</v>
      </c>
      <c r="R34">
        <f>buff!AS35</f>
        <v>2</v>
      </c>
      <c r="S34">
        <f>buff!AT35</f>
        <v>1</v>
      </c>
      <c r="T34">
        <f>buff!AU35</f>
        <v>0</v>
      </c>
      <c r="U34" t="str">
        <f>buff!BA35</f>
        <v/>
      </c>
    </row>
    <row r="35" spans="1:21" x14ac:dyDescent="0.15">
      <c r="A35">
        <f>buff!Q36</f>
        <v>300032</v>
      </c>
      <c r="B35" t="str">
        <f>buff!S36</f>
        <v>怪主动5回合单体攻击50</v>
      </c>
      <c r="C35" t="str">
        <f>buff!T36</f>
        <v>怪主动5回合单体攻击50</v>
      </c>
      <c r="D35">
        <f>VLOOKUP(buff!U36,对应表!V:W,2,FALSE)</f>
        <v>1</v>
      </c>
      <c r="E35">
        <f>buff!V36</f>
        <v>0</v>
      </c>
      <c r="F35">
        <f>buff!W36</f>
        <v>0</v>
      </c>
      <c r="G35">
        <f>buff!X36</f>
        <v>0</v>
      </c>
      <c r="H35">
        <f>buff!Y36</f>
        <v>0</v>
      </c>
      <c r="I35" t="str">
        <f>buff!AJ36</f>
        <v>ATK_P:50</v>
      </c>
      <c r="J35">
        <f>buff!AK36</f>
        <v>0</v>
      </c>
      <c r="K35">
        <f>buff!AL36</f>
        <v>0</v>
      </c>
      <c r="L35">
        <f>buff!AM36</f>
        <v>0</v>
      </c>
      <c r="M35">
        <f>buff!AN36</f>
        <v>0</v>
      </c>
      <c r="N35">
        <f>buff!AO36</f>
        <v>0</v>
      </c>
      <c r="O35">
        <f>buff!AP36</f>
        <v>0</v>
      </c>
      <c r="P35">
        <f>buff!AQ36</f>
        <v>0</v>
      </c>
      <c r="Q35">
        <f>buff!AR36</f>
        <v>0</v>
      </c>
      <c r="R35">
        <f>buff!AS36</f>
        <v>5</v>
      </c>
      <c r="S35">
        <f>buff!AT36</f>
        <v>1</v>
      </c>
      <c r="T35">
        <f>buff!AU36</f>
        <v>0</v>
      </c>
      <c r="U35" t="str">
        <f>buff!BA36</f>
        <v/>
      </c>
    </row>
    <row r="36" spans="1:21" x14ac:dyDescent="0.15">
      <c r="A36">
        <f>buff!Q37</f>
        <v>300033</v>
      </c>
      <c r="B36" t="str">
        <f>buff!S37</f>
        <v>怪主动5回合单体攻击100</v>
      </c>
      <c r="C36" t="str">
        <f>buff!T37</f>
        <v>怪主动5回合单体攻击100</v>
      </c>
      <c r="D36">
        <f>VLOOKUP(buff!U37,对应表!V:W,2,FALSE)</f>
        <v>1</v>
      </c>
      <c r="E36">
        <f>buff!V37</f>
        <v>0</v>
      </c>
      <c r="F36">
        <f>buff!W37</f>
        <v>0</v>
      </c>
      <c r="G36">
        <f>buff!X37</f>
        <v>0</v>
      </c>
      <c r="H36">
        <f>buff!Y37</f>
        <v>0</v>
      </c>
      <c r="I36" t="str">
        <f>buff!AJ37</f>
        <v>ATK_P:100</v>
      </c>
      <c r="J36">
        <f>buff!AK37</f>
        <v>0</v>
      </c>
      <c r="K36">
        <f>buff!AL37</f>
        <v>0</v>
      </c>
      <c r="L36">
        <f>buff!AM37</f>
        <v>0</v>
      </c>
      <c r="M36">
        <f>buff!AN37</f>
        <v>0</v>
      </c>
      <c r="N36">
        <f>buff!AO37</f>
        <v>0</v>
      </c>
      <c r="O36">
        <f>buff!AP37</f>
        <v>0</v>
      </c>
      <c r="P36">
        <f>buff!AQ37</f>
        <v>0</v>
      </c>
      <c r="Q36">
        <f>buff!AR37</f>
        <v>0</v>
      </c>
      <c r="R36">
        <f>buff!AS37</f>
        <v>5</v>
      </c>
      <c r="S36">
        <f>buff!AT37</f>
        <v>1</v>
      </c>
      <c r="T36">
        <f>buff!AU37</f>
        <v>0</v>
      </c>
      <c r="U36" t="str">
        <f>buff!BA37</f>
        <v/>
      </c>
    </row>
    <row r="37" spans="1:21" x14ac:dyDescent="0.15">
      <c r="A37">
        <f>buff!Q38</f>
        <v>300034</v>
      </c>
      <c r="B37" t="str">
        <f>buff!S38</f>
        <v>怪主动5回合单体攻击150</v>
      </c>
      <c r="C37" t="str">
        <f>buff!T38</f>
        <v>怪主动5回合单体攻击150</v>
      </c>
      <c r="D37">
        <f>VLOOKUP(buff!U38,对应表!V:W,2,FALSE)</f>
        <v>1</v>
      </c>
      <c r="E37">
        <f>buff!V38</f>
        <v>0</v>
      </c>
      <c r="F37">
        <f>buff!W38</f>
        <v>0</v>
      </c>
      <c r="G37">
        <f>buff!X38</f>
        <v>0</v>
      </c>
      <c r="H37">
        <f>buff!Y38</f>
        <v>0</v>
      </c>
      <c r="I37" t="str">
        <f>buff!AJ38</f>
        <v>ATK_P:150</v>
      </c>
      <c r="J37">
        <f>buff!AK38</f>
        <v>0</v>
      </c>
      <c r="K37">
        <f>buff!AL38</f>
        <v>0</v>
      </c>
      <c r="L37">
        <f>buff!AM38</f>
        <v>0</v>
      </c>
      <c r="M37">
        <f>buff!AN38</f>
        <v>0</v>
      </c>
      <c r="N37">
        <f>buff!AO38</f>
        <v>0</v>
      </c>
      <c r="O37">
        <f>buff!AP38</f>
        <v>0</v>
      </c>
      <c r="P37">
        <f>buff!AQ38</f>
        <v>0</v>
      </c>
      <c r="Q37">
        <f>buff!AR38</f>
        <v>0</v>
      </c>
      <c r="R37">
        <f>buff!AS38</f>
        <v>5</v>
      </c>
      <c r="S37">
        <f>buff!AT38</f>
        <v>1</v>
      </c>
      <c r="T37">
        <f>buff!AU38</f>
        <v>0</v>
      </c>
      <c r="U37" t="str">
        <f>buff!BA38</f>
        <v/>
      </c>
    </row>
    <row r="38" spans="1:21" x14ac:dyDescent="0.15">
      <c r="A38">
        <f>buff!Q39</f>
        <v>300035</v>
      </c>
      <c r="B38" t="str">
        <f>buff!S39</f>
        <v>怪主动5回合单体攻击200</v>
      </c>
      <c r="C38" t="str">
        <f>buff!T39</f>
        <v>怪主动5回合单体攻击200</v>
      </c>
      <c r="D38">
        <f>VLOOKUP(buff!U39,对应表!V:W,2,FALSE)</f>
        <v>1</v>
      </c>
      <c r="E38">
        <f>buff!V39</f>
        <v>0</v>
      </c>
      <c r="F38">
        <f>buff!W39</f>
        <v>0</v>
      </c>
      <c r="G38">
        <f>buff!X39</f>
        <v>0</v>
      </c>
      <c r="H38">
        <f>buff!Y39</f>
        <v>0</v>
      </c>
      <c r="I38" t="str">
        <f>buff!AJ39</f>
        <v>ATK_P:200</v>
      </c>
      <c r="J38">
        <f>buff!AK39</f>
        <v>0</v>
      </c>
      <c r="K38">
        <f>buff!AL39</f>
        <v>0</v>
      </c>
      <c r="L38">
        <f>buff!AM39</f>
        <v>0</v>
      </c>
      <c r="M38">
        <f>buff!AN39</f>
        <v>0</v>
      </c>
      <c r="N38">
        <f>buff!AO39</f>
        <v>0</v>
      </c>
      <c r="O38">
        <f>buff!AP39</f>
        <v>0</v>
      </c>
      <c r="P38">
        <f>buff!AQ39</f>
        <v>0</v>
      </c>
      <c r="Q38">
        <f>buff!AR39</f>
        <v>0</v>
      </c>
      <c r="R38">
        <f>buff!AS39</f>
        <v>5</v>
      </c>
      <c r="S38">
        <f>buff!AT39</f>
        <v>1</v>
      </c>
      <c r="T38">
        <f>buff!AU39</f>
        <v>0</v>
      </c>
      <c r="U38" t="str">
        <f>buff!BA39</f>
        <v/>
      </c>
    </row>
    <row r="39" spans="1:21" x14ac:dyDescent="0.15">
      <c r="A39">
        <f>buff!Q40</f>
        <v>300036</v>
      </c>
      <c r="B39" t="str">
        <f>buff!S40</f>
        <v>怪主动永久回合单体攻击50</v>
      </c>
      <c r="C39" t="str">
        <f>buff!T40</f>
        <v>怪主动永久回合单体攻击50</v>
      </c>
      <c r="D39">
        <f>VLOOKUP(buff!U40,对应表!V:W,2,FALSE)</f>
        <v>1</v>
      </c>
      <c r="E39">
        <f>buff!V40</f>
        <v>0</v>
      </c>
      <c r="F39">
        <f>buff!W40</f>
        <v>0</v>
      </c>
      <c r="G39">
        <f>buff!X40</f>
        <v>0</v>
      </c>
      <c r="H39">
        <f>buff!Y40</f>
        <v>0</v>
      </c>
      <c r="I39" t="str">
        <f>buff!AJ40</f>
        <v>ATK_P:50</v>
      </c>
      <c r="J39">
        <f>buff!AK40</f>
        <v>0</v>
      </c>
      <c r="K39">
        <f>buff!AL40</f>
        <v>0</v>
      </c>
      <c r="L39">
        <f>buff!AM40</f>
        <v>0</v>
      </c>
      <c r="M39">
        <f>buff!AN40</f>
        <v>0</v>
      </c>
      <c r="N39">
        <f>buff!AO40</f>
        <v>0</v>
      </c>
      <c r="O39">
        <f>buff!AP40</f>
        <v>0</v>
      </c>
      <c r="P39">
        <f>buff!AQ40</f>
        <v>0</v>
      </c>
      <c r="Q39">
        <f>buff!AR40</f>
        <v>0</v>
      </c>
      <c r="R39">
        <f>buff!AS40</f>
        <v>99</v>
      </c>
      <c r="S39">
        <f>buff!AT40</f>
        <v>1</v>
      </c>
      <c r="T39">
        <f>buff!AU40</f>
        <v>0</v>
      </c>
      <c r="U39" t="str">
        <f>buff!BA40</f>
        <v/>
      </c>
    </row>
    <row r="40" spans="1:21" x14ac:dyDescent="0.15">
      <c r="A40">
        <f>buff!Q41</f>
        <v>300037</v>
      </c>
      <c r="B40" t="str">
        <f>buff!S41</f>
        <v>怪主动永久合单体攻击100</v>
      </c>
      <c r="C40" t="str">
        <f>buff!T41</f>
        <v>怪主动永久合单体攻击100</v>
      </c>
      <c r="D40">
        <f>VLOOKUP(buff!U41,对应表!V:W,2,FALSE)</f>
        <v>1</v>
      </c>
      <c r="E40">
        <f>buff!V41</f>
        <v>0</v>
      </c>
      <c r="F40">
        <f>buff!W41</f>
        <v>0</v>
      </c>
      <c r="G40">
        <f>buff!X41</f>
        <v>0</v>
      </c>
      <c r="H40">
        <f>buff!Y41</f>
        <v>0</v>
      </c>
      <c r="I40" t="str">
        <f>buff!AJ41</f>
        <v>ATK_P:100</v>
      </c>
      <c r="J40">
        <f>buff!AK41</f>
        <v>0</v>
      </c>
      <c r="K40">
        <f>buff!AL41</f>
        <v>0</v>
      </c>
      <c r="L40">
        <f>buff!AM41</f>
        <v>0</v>
      </c>
      <c r="M40">
        <f>buff!AN41</f>
        <v>0</v>
      </c>
      <c r="N40">
        <f>buff!AO41</f>
        <v>0</v>
      </c>
      <c r="O40">
        <f>buff!AP41</f>
        <v>0</v>
      </c>
      <c r="P40">
        <f>buff!AQ41</f>
        <v>0</v>
      </c>
      <c r="Q40">
        <f>buff!AR41</f>
        <v>0</v>
      </c>
      <c r="R40">
        <f>buff!AS41</f>
        <v>99</v>
      </c>
      <c r="S40">
        <f>buff!AT41</f>
        <v>1</v>
      </c>
      <c r="T40">
        <f>buff!AU41</f>
        <v>0</v>
      </c>
      <c r="U40" t="str">
        <f>buff!BA41</f>
        <v/>
      </c>
    </row>
    <row r="41" spans="1:21" x14ac:dyDescent="0.15">
      <c r="A41">
        <f>buff!Q42</f>
        <v>300038</v>
      </c>
      <c r="B41" t="str">
        <f>buff!S42</f>
        <v>怪主动永久合单体攻击150</v>
      </c>
      <c r="C41" t="str">
        <f>buff!T42</f>
        <v>怪主动永久合单体攻击150</v>
      </c>
      <c r="D41">
        <f>VLOOKUP(buff!U42,对应表!V:W,2,FALSE)</f>
        <v>1</v>
      </c>
      <c r="E41">
        <f>buff!V42</f>
        <v>0</v>
      </c>
      <c r="F41">
        <f>buff!W42</f>
        <v>0</v>
      </c>
      <c r="G41">
        <f>buff!X42</f>
        <v>0</v>
      </c>
      <c r="H41">
        <f>buff!Y42</f>
        <v>0</v>
      </c>
      <c r="I41" t="str">
        <f>buff!AJ42</f>
        <v>ATK_P:150</v>
      </c>
      <c r="J41">
        <f>buff!AK42</f>
        <v>0</v>
      </c>
      <c r="K41">
        <f>buff!AL42</f>
        <v>0</v>
      </c>
      <c r="L41">
        <f>buff!AM42</f>
        <v>0</v>
      </c>
      <c r="M41">
        <f>buff!AN42</f>
        <v>0</v>
      </c>
      <c r="N41">
        <f>buff!AO42</f>
        <v>0</v>
      </c>
      <c r="O41">
        <f>buff!AP42</f>
        <v>0</v>
      </c>
      <c r="P41">
        <f>buff!AQ42</f>
        <v>0</v>
      </c>
      <c r="Q41">
        <f>buff!AR42</f>
        <v>0</v>
      </c>
      <c r="R41">
        <f>buff!AS42</f>
        <v>99</v>
      </c>
      <c r="S41">
        <f>buff!AT42</f>
        <v>1</v>
      </c>
      <c r="T41">
        <f>buff!AU42</f>
        <v>0</v>
      </c>
      <c r="U41" t="str">
        <f>buff!BA42</f>
        <v/>
      </c>
    </row>
    <row r="42" spans="1:21" x14ac:dyDescent="0.15">
      <c r="A42">
        <f>buff!Q43</f>
        <v>300039</v>
      </c>
      <c r="B42" t="str">
        <f>buff!S43</f>
        <v>怪主动永久合单体攻击200</v>
      </c>
      <c r="C42" t="str">
        <f>buff!T43</f>
        <v>怪主动永久合单体攻击200</v>
      </c>
      <c r="D42">
        <f>VLOOKUP(buff!U43,对应表!V:W,2,FALSE)</f>
        <v>1</v>
      </c>
      <c r="E42">
        <f>buff!V43</f>
        <v>0</v>
      </c>
      <c r="F42">
        <f>buff!W43</f>
        <v>0</v>
      </c>
      <c r="G42">
        <f>buff!X43</f>
        <v>0</v>
      </c>
      <c r="H42">
        <f>buff!Y43</f>
        <v>0</v>
      </c>
      <c r="I42" t="str">
        <f>buff!AJ43</f>
        <v>ATK_P:200</v>
      </c>
      <c r="J42">
        <f>buff!AK43</f>
        <v>0</v>
      </c>
      <c r="K42">
        <f>buff!AL43</f>
        <v>0</v>
      </c>
      <c r="L42">
        <f>buff!AM43</f>
        <v>0</v>
      </c>
      <c r="M42">
        <f>buff!AN43</f>
        <v>0</v>
      </c>
      <c r="N42">
        <f>buff!AO43</f>
        <v>0</v>
      </c>
      <c r="O42">
        <f>buff!AP43</f>
        <v>0</v>
      </c>
      <c r="P42">
        <f>buff!AQ43</f>
        <v>0</v>
      </c>
      <c r="Q42">
        <f>buff!AR43</f>
        <v>0</v>
      </c>
      <c r="R42">
        <f>buff!AS43</f>
        <v>99</v>
      </c>
      <c r="S42">
        <f>buff!AT43</f>
        <v>1</v>
      </c>
      <c r="T42">
        <f>buff!AU43</f>
        <v>0</v>
      </c>
      <c r="U42" t="str">
        <f>buff!BA43</f>
        <v/>
      </c>
    </row>
    <row r="43" spans="1:21" x14ac:dyDescent="0.15">
      <c r="A43">
        <f>buff!Q44</f>
        <v>300040</v>
      </c>
      <c r="B43" t="str">
        <f>buff!S44</f>
        <v>自身0.5反击</v>
      </c>
      <c r="C43" t="str">
        <f>buff!T44</f>
        <v>自身0.5反击</v>
      </c>
      <c r="D43">
        <f>VLOOKUP(buff!U44,对应表!V:W,2,FALSE)</f>
        <v>1</v>
      </c>
      <c r="E43">
        <f>buff!V44</f>
        <v>0</v>
      </c>
      <c r="F43">
        <f>buff!W44</f>
        <v>0</v>
      </c>
      <c r="G43">
        <f>buff!X44</f>
        <v>0</v>
      </c>
      <c r="H43">
        <f>buff!Y44</f>
        <v>0</v>
      </c>
      <c r="I43" t="str">
        <f>buff!AJ44</f>
        <v>COT:50</v>
      </c>
      <c r="J43">
        <f>buff!AK44</f>
        <v>0</v>
      </c>
      <c r="K43">
        <f>buff!AL44</f>
        <v>0</v>
      </c>
      <c r="L43">
        <f>buff!AM44</f>
        <v>0</v>
      </c>
      <c r="M43">
        <f>buff!AN44</f>
        <v>0</v>
      </c>
      <c r="N43">
        <f>buff!AO44</f>
        <v>0</v>
      </c>
      <c r="O43">
        <f>buff!AP44</f>
        <v>0</v>
      </c>
      <c r="P43">
        <f>buff!AQ44</f>
        <v>0</v>
      </c>
      <c r="Q43">
        <f>buff!AR44</f>
        <v>0</v>
      </c>
      <c r="R43">
        <f>buff!AS44</f>
        <v>99</v>
      </c>
      <c r="S43">
        <f>buff!AT44</f>
        <v>1</v>
      </c>
      <c r="T43">
        <f>buff!AU44</f>
        <v>0</v>
      </c>
      <c r="U43" t="str">
        <f>buff!BA44</f>
        <v/>
      </c>
    </row>
    <row r="44" spans="1:21" x14ac:dyDescent="0.15">
      <c r="A44">
        <f>buff!Q45</f>
        <v>300041</v>
      </c>
      <c r="B44" t="str">
        <f>buff!S45</f>
        <v>自身必定反击</v>
      </c>
      <c r="C44" t="str">
        <f>buff!T45</f>
        <v>自身必定反击</v>
      </c>
      <c r="D44">
        <f>VLOOKUP(buff!U45,对应表!V:W,2,FALSE)</f>
        <v>1</v>
      </c>
      <c r="E44">
        <f>buff!V45</f>
        <v>0</v>
      </c>
      <c r="F44">
        <f>buff!W45</f>
        <v>0</v>
      </c>
      <c r="G44">
        <f>buff!X45</f>
        <v>0</v>
      </c>
      <c r="H44">
        <f>buff!Y45</f>
        <v>0</v>
      </c>
      <c r="I44" t="str">
        <f>buff!AJ45</f>
        <v>COT:100</v>
      </c>
      <c r="J44">
        <f>buff!AK45</f>
        <v>0</v>
      </c>
      <c r="K44">
        <f>buff!AL45</f>
        <v>0</v>
      </c>
      <c r="L44">
        <f>buff!AM45</f>
        <v>0</v>
      </c>
      <c r="M44">
        <f>buff!AN45</f>
        <v>0</v>
      </c>
      <c r="N44">
        <f>buff!AO45</f>
        <v>0</v>
      </c>
      <c r="O44">
        <f>buff!AP45</f>
        <v>0</v>
      </c>
      <c r="P44">
        <f>buff!AQ45</f>
        <v>0</v>
      </c>
      <c r="Q44">
        <f>buff!AR45</f>
        <v>0</v>
      </c>
      <c r="R44">
        <f>buff!AS45</f>
        <v>99</v>
      </c>
      <c r="S44">
        <f>buff!AT45</f>
        <v>1</v>
      </c>
      <c r="T44">
        <f>buff!AU45</f>
        <v>0</v>
      </c>
      <c r="U44" t="str">
        <f>buff!BA45</f>
        <v/>
      </c>
    </row>
    <row r="45" spans="1:21" x14ac:dyDescent="0.15">
      <c r="A45">
        <f>buff!Q46</f>
        <v>300042</v>
      </c>
      <c r="B45" t="str">
        <f>buff!S46</f>
        <v>怪主动中毒</v>
      </c>
      <c r="C45" t="str">
        <f>buff!T46</f>
        <v>怪主动中毒</v>
      </c>
      <c r="D45">
        <f>VLOOKUP(buff!U46,对应表!V:W,2,FALSE)</f>
        <v>2</v>
      </c>
      <c r="E45">
        <f>buff!V46</f>
        <v>0</v>
      </c>
      <c r="F45">
        <f>buff!W46</f>
        <v>-5</v>
      </c>
      <c r="G45">
        <f>buff!X46</f>
        <v>0</v>
      </c>
      <c r="H45">
        <f>buff!Y46</f>
        <v>0</v>
      </c>
      <c r="I45" t="str">
        <f>buff!AJ46</f>
        <v/>
      </c>
      <c r="J45">
        <f>buff!AK46</f>
        <v>0</v>
      </c>
      <c r="K45">
        <f>buff!AL46</f>
        <v>0</v>
      </c>
      <c r="L45">
        <f>buff!AM46</f>
        <v>0</v>
      </c>
      <c r="M45">
        <f>buff!AN46</f>
        <v>0</v>
      </c>
      <c r="N45">
        <f>buff!AO46</f>
        <v>0</v>
      </c>
      <c r="O45">
        <f>buff!AP46</f>
        <v>0</v>
      </c>
      <c r="P45">
        <f>buff!AQ46</f>
        <v>0</v>
      </c>
      <c r="Q45">
        <f>buff!AR46</f>
        <v>0</v>
      </c>
      <c r="R45">
        <f>buff!AS46</f>
        <v>2</v>
      </c>
      <c r="S45">
        <f>buff!AT46</f>
        <v>1</v>
      </c>
      <c r="T45">
        <f>buff!AU46</f>
        <v>0</v>
      </c>
      <c r="U45" t="str">
        <f>buff!BA46</f>
        <v/>
      </c>
    </row>
    <row r="46" spans="1:21" x14ac:dyDescent="0.15">
      <c r="A46">
        <f>buff!Q47</f>
        <v>300043</v>
      </c>
      <c r="B46" t="str">
        <f>buff!S47</f>
        <v>毒躯</v>
      </c>
      <c r="C46" t="str">
        <f>buff!T47</f>
        <v>毒躯</v>
      </c>
      <c r="D46">
        <f>VLOOKUP(buff!U47,对应表!V:W,2,FALSE)</f>
        <v>2</v>
      </c>
      <c r="E46">
        <f>buff!V47</f>
        <v>0</v>
      </c>
      <c r="F46">
        <f>buff!W47</f>
        <v>-10</v>
      </c>
      <c r="G46">
        <f>buff!X47</f>
        <v>0</v>
      </c>
      <c r="H46">
        <f>buff!Y47</f>
        <v>0</v>
      </c>
      <c r="I46" t="str">
        <f>buff!AJ47</f>
        <v/>
      </c>
      <c r="J46">
        <f>buff!AK47</f>
        <v>0</v>
      </c>
      <c r="K46">
        <f>buff!AL47</f>
        <v>0</v>
      </c>
      <c r="L46">
        <f>buff!AM47</f>
        <v>0</v>
      </c>
      <c r="M46">
        <f>buff!AN47</f>
        <v>0</v>
      </c>
      <c r="N46">
        <f>buff!AO47</f>
        <v>0</v>
      </c>
      <c r="O46">
        <f>buff!AP47</f>
        <v>0</v>
      </c>
      <c r="P46">
        <f>buff!AQ47</f>
        <v>0</v>
      </c>
      <c r="Q46">
        <f>buff!AR47</f>
        <v>0</v>
      </c>
      <c r="R46">
        <f>buff!AS47</f>
        <v>2</v>
      </c>
      <c r="S46">
        <f>buff!AT47</f>
        <v>1</v>
      </c>
      <c r="T46">
        <f>buff!AU47</f>
        <v>0</v>
      </c>
      <c r="U46" t="str">
        <f>buff!BA47</f>
        <v/>
      </c>
    </row>
    <row r="47" spans="1:21" x14ac:dyDescent="0.15">
      <c r="A47">
        <f>buff!Q48</f>
        <v>300044</v>
      </c>
      <c r="B47" t="str">
        <f>buff!S48</f>
        <v>回合结束加攻10</v>
      </c>
      <c r="C47" t="str">
        <f>buff!T48</f>
        <v>回合结束加攻10</v>
      </c>
      <c r="D47">
        <f>VLOOKUP(buff!U48,对应表!V:W,2,FALSE)</f>
        <v>2</v>
      </c>
      <c r="E47">
        <f>buff!V48</f>
        <v>0</v>
      </c>
      <c r="F47">
        <f>buff!W48</f>
        <v>0</v>
      </c>
      <c r="G47">
        <f>buff!X48</f>
        <v>0</v>
      </c>
      <c r="H47">
        <f>buff!Y48</f>
        <v>0</v>
      </c>
      <c r="I47" t="str">
        <f>buff!AJ48</f>
        <v>ATK_P:10</v>
      </c>
      <c r="J47">
        <f>buff!AK48</f>
        <v>0</v>
      </c>
      <c r="K47">
        <f>buff!AL48</f>
        <v>0</v>
      </c>
      <c r="L47">
        <f>buff!AM48</f>
        <v>0</v>
      </c>
      <c r="M47">
        <f>buff!AN48</f>
        <v>0</v>
      </c>
      <c r="N47">
        <f>buff!AO48</f>
        <v>0</v>
      </c>
      <c r="O47">
        <f>buff!AP48</f>
        <v>0</v>
      </c>
      <c r="P47">
        <f>buff!AQ48</f>
        <v>0</v>
      </c>
      <c r="Q47">
        <f>buff!AR48</f>
        <v>0</v>
      </c>
      <c r="R47">
        <f>buff!AS48</f>
        <v>9999</v>
      </c>
      <c r="S47">
        <f>buff!AT48</f>
        <v>1</v>
      </c>
      <c r="T47">
        <f>buff!AU48</f>
        <v>0</v>
      </c>
      <c r="U47" t="str">
        <f>buff!BA48</f>
        <v/>
      </c>
    </row>
    <row r="48" spans="1:21" x14ac:dyDescent="0.15">
      <c r="A48">
        <f>buff!Q49</f>
        <v>300045</v>
      </c>
      <c r="B48" t="str">
        <f>buff!S49</f>
        <v>回合结束加攻20</v>
      </c>
      <c r="C48" t="str">
        <f>buff!T49</f>
        <v>回合结束加攻20</v>
      </c>
      <c r="D48">
        <f>VLOOKUP(buff!U49,对应表!V:W,2,FALSE)</f>
        <v>2</v>
      </c>
      <c r="E48">
        <f>buff!V49</f>
        <v>0</v>
      </c>
      <c r="F48">
        <f>buff!W49</f>
        <v>0</v>
      </c>
      <c r="G48">
        <f>buff!X49</f>
        <v>0</v>
      </c>
      <c r="H48">
        <f>buff!Y49</f>
        <v>0</v>
      </c>
      <c r="I48" t="str">
        <f>buff!AJ49</f>
        <v>ATK_P:20</v>
      </c>
      <c r="J48">
        <f>buff!AK49</f>
        <v>0</v>
      </c>
      <c r="K48">
        <f>buff!AL49</f>
        <v>0</v>
      </c>
      <c r="L48">
        <f>buff!AM49</f>
        <v>0</v>
      </c>
      <c r="M48">
        <f>buff!AN49</f>
        <v>0</v>
      </c>
      <c r="N48">
        <f>buff!AO49</f>
        <v>0</v>
      </c>
      <c r="O48">
        <f>buff!AP49</f>
        <v>0</v>
      </c>
      <c r="P48">
        <f>buff!AQ49</f>
        <v>0</v>
      </c>
      <c r="Q48">
        <f>buff!AR49</f>
        <v>0</v>
      </c>
      <c r="R48">
        <f>buff!AS49</f>
        <v>9999</v>
      </c>
      <c r="S48">
        <f>buff!AT49</f>
        <v>1</v>
      </c>
      <c r="T48">
        <f>buff!AU49</f>
        <v>0</v>
      </c>
      <c r="U48" t="str">
        <f>buff!BA49</f>
        <v/>
      </c>
    </row>
    <row r="49" spans="1:21" x14ac:dyDescent="0.15">
      <c r="A49">
        <f>buff!Q50</f>
        <v>300046</v>
      </c>
      <c r="B49" t="str">
        <f>buff!S50</f>
        <v>回合结束加攻30</v>
      </c>
      <c r="C49" t="str">
        <f>buff!T50</f>
        <v>回合结束加攻30</v>
      </c>
      <c r="D49">
        <f>VLOOKUP(buff!U50,对应表!V:W,2,FALSE)</f>
        <v>2</v>
      </c>
      <c r="E49">
        <f>buff!V50</f>
        <v>0</v>
      </c>
      <c r="F49">
        <f>buff!W50</f>
        <v>0</v>
      </c>
      <c r="G49">
        <f>buff!X50</f>
        <v>0</v>
      </c>
      <c r="H49">
        <f>buff!Y50</f>
        <v>0</v>
      </c>
      <c r="I49" t="str">
        <f>buff!AJ50</f>
        <v>ATK_P:30</v>
      </c>
      <c r="J49">
        <f>buff!AK50</f>
        <v>0</v>
      </c>
      <c r="K49">
        <f>buff!AL50</f>
        <v>0</v>
      </c>
      <c r="L49">
        <f>buff!AM50</f>
        <v>0</v>
      </c>
      <c r="M49">
        <f>buff!AN50</f>
        <v>0</v>
      </c>
      <c r="N49">
        <f>buff!AO50</f>
        <v>0</v>
      </c>
      <c r="O49">
        <f>buff!AP50</f>
        <v>0</v>
      </c>
      <c r="P49">
        <f>buff!AQ50</f>
        <v>0</v>
      </c>
      <c r="Q49">
        <f>buff!AR50</f>
        <v>0</v>
      </c>
      <c r="R49">
        <f>buff!AS50</f>
        <v>9999</v>
      </c>
      <c r="S49">
        <f>buff!AT50</f>
        <v>1</v>
      </c>
      <c r="T49">
        <f>buff!AU50</f>
        <v>0</v>
      </c>
      <c r="U49" t="str">
        <f>buff!BA50</f>
        <v/>
      </c>
    </row>
    <row r="50" spans="1:21" x14ac:dyDescent="0.15">
      <c r="A50">
        <f>buff!Q51</f>
        <v>300047</v>
      </c>
      <c r="B50" t="str">
        <f>buff!S51</f>
        <v>回合结束加攻40</v>
      </c>
      <c r="C50" t="str">
        <f>buff!T51</f>
        <v>回合结束加攻40</v>
      </c>
      <c r="D50">
        <f>VLOOKUP(buff!U51,对应表!V:W,2,FALSE)</f>
        <v>2</v>
      </c>
      <c r="E50">
        <f>buff!V51</f>
        <v>0</v>
      </c>
      <c r="F50">
        <f>buff!W51</f>
        <v>0</v>
      </c>
      <c r="G50">
        <f>buff!X51</f>
        <v>0</v>
      </c>
      <c r="H50">
        <f>buff!Y51</f>
        <v>0</v>
      </c>
      <c r="I50" t="str">
        <f>buff!AJ51</f>
        <v>ATK_P:40</v>
      </c>
      <c r="J50">
        <f>buff!AK51</f>
        <v>0</v>
      </c>
      <c r="K50">
        <f>buff!AL51</f>
        <v>0</v>
      </c>
      <c r="L50">
        <f>buff!AM51</f>
        <v>0</v>
      </c>
      <c r="M50">
        <f>buff!AN51</f>
        <v>0</v>
      </c>
      <c r="N50">
        <f>buff!AO51</f>
        <v>0</v>
      </c>
      <c r="O50">
        <f>buff!AP51</f>
        <v>0</v>
      </c>
      <c r="P50">
        <f>buff!AQ51</f>
        <v>0</v>
      </c>
      <c r="Q50">
        <f>buff!AR51</f>
        <v>0</v>
      </c>
      <c r="R50">
        <f>buff!AS51</f>
        <v>9999</v>
      </c>
      <c r="S50">
        <f>buff!AT51</f>
        <v>1</v>
      </c>
      <c r="T50">
        <f>buff!AU51</f>
        <v>0</v>
      </c>
      <c r="U50" t="str">
        <f>buff!BA51</f>
        <v/>
      </c>
    </row>
    <row r="51" spans="1:21" x14ac:dyDescent="0.15">
      <c r="A51">
        <f>buff!Q52</f>
        <v>300048</v>
      </c>
      <c r="B51" t="str">
        <f>buff!S52</f>
        <v>回合结束加攻50</v>
      </c>
      <c r="C51" t="str">
        <f>buff!T52</f>
        <v>回合结束加攻50</v>
      </c>
      <c r="D51">
        <f>VLOOKUP(buff!U52,对应表!V:W,2,FALSE)</f>
        <v>2</v>
      </c>
      <c r="E51">
        <f>buff!V52</f>
        <v>0</v>
      </c>
      <c r="F51">
        <f>buff!W52</f>
        <v>0</v>
      </c>
      <c r="G51">
        <f>buff!X52</f>
        <v>0</v>
      </c>
      <c r="H51">
        <f>buff!Y52</f>
        <v>0</v>
      </c>
      <c r="I51" t="str">
        <f>buff!AJ52</f>
        <v>ATK_P:50</v>
      </c>
      <c r="J51">
        <f>buff!AK52</f>
        <v>0</v>
      </c>
      <c r="K51">
        <f>buff!AL52</f>
        <v>0</v>
      </c>
      <c r="L51">
        <f>buff!AM52</f>
        <v>0</v>
      </c>
      <c r="M51">
        <f>buff!AN52</f>
        <v>0</v>
      </c>
      <c r="N51">
        <f>buff!AO52</f>
        <v>0</v>
      </c>
      <c r="O51">
        <f>buff!AP52</f>
        <v>0</v>
      </c>
      <c r="P51">
        <f>buff!AQ52</f>
        <v>0</v>
      </c>
      <c r="Q51">
        <f>buff!AR52</f>
        <v>0</v>
      </c>
      <c r="R51">
        <f>buff!AS52</f>
        <v>9999</v>
      </c>
      <c r="S51">
        <f>buff!AT52</f>
        <v>1</v>
      </c>
      <c r="T51">
        <f>buff!AU52</f>
        <v>0</v>
      </c>
      <c r="U51" t="str">
        <f>buff!BA52</f>
        <v/>
      </c>
    </row>
    <row r="52" spans="1:21" x14ac:dyDescent="0.15">
      <c r="A52">
        <f>buff!Q53</f>
        <v>300049</v>
      </c>
      <c r="B52" t="str">
        <f>buff!S53</f>
        <v>回合结束加攻60</v>
      </c>
      <c r="C52" t="str">
        <f>buff!T53</f>
        <v>回合结束加攻60</v>
      </c>
      <c r="D52">
        <f>VLOOKUP(buff!U53,对应表!V:W,2,FALSE)</f>
        <v>2</v>
      </c>
      <c r="E52">
        <f>buff!V53</f>
        <v>0</v>
      </c>
      <c r="F52">
        <f>buff!W53</f>
        <v>0</v>
      </c>
      <c r="G52">
        <f>buff!X53</f>
        <v>0</v>
      </c>
      <c r="H52">
        <f>buff!Y53</f>
        <v>0</v>
      </c>
      <c r="I52" t="str">
        <f>buff!AJ53</f>
        <v>ATK_P:60</v>
      </c>
      <c r="J52">
        <f>buff!AK53</f>
        <v>0</v>
      </c>
      <c r="K52">
        <f>buff!AL53</f>
        <v>0</v>
      </c>
      <c r="L52">
        <f>buff!AM53</f>
        <v>0</v>
      </c>
      <c r="M52">
        <f>buff!AN53</f>
        <v>0</v>
      </c>
      <c r="N52">
        <f>buff!AO53</f>
        <v>0</v>
      </c>
      <c r="O52">
        <f>buff!AP53</f>
        <v>0</v>
      </c>
      <c r="P52">
        <f>buff!AQ53</f>
        <v>0</v>
      </c>
      <c r="Q52">
        <f>buff!AR53</f>
        <v>0</v>
      </c>
      <c r="R52">
        <f>buff!AS53</f>
        <v>9999</v>
      </c>
      <c r="S52">
        <f>buff!AT53</f>
        <v>1</v>
      </c>
      <c r="T52">
        <f>buff!AU53</f>
        <v>0</v>
      </c>
      <c r="U52" t="str">
        <f>buff!BA53</f>
        <v/>
      </c>
    </row>
    <row r="53" spans="1:21" x14ac:dyDescent="0.15">
      <c r="A53">
        <f>buff!Q54</f>
        <v>300050</v>
      </c>
      <c r="B53" t="str">
        <f>buff!S54</f>
        <v>回合结束加攻70</v>
      </c>
      <c r="C53" t="str">
        <f>buff!T54</f>
        <v>回合结束加攻70</v>
      </c>
      <c r="D53">
        <f>VLOOKUP(buff!U54,对应表!V:W,2,FALSE)</f>
        <v>2</v>
      </c>
      <c r="E53">
        <f>buff!V54</f>
        <v>0</v>
      </c>
      <c r="F53">
        <f>buff!W54</f>
        <v>0</v>
      </c>
      <c r="G53">
        <f>buff!X54</f>
        <v>0</v>
      </c>
      <c r="H53">
        <f>buff!Y54</f>
        <v>0</v>
      </c>
      <c r="I53" t="str">
        <f>buff!AJ54</f>
        <v>ATK_P:70</v>
      </c>
      <c r="J53">
        <f>buff!AK54</f>
        <v>0</v>
      </c>
      <c r="K53">
        <f>buff!AL54</f>
        <v>0</v>
      </c>
      <c r="L53">
        <f>buff!AM54</f>
        <v>0</v>
      </c>
      <c r="M53">
        <f>buff!AN54</f>
        <v>0</v>
      </c>
      <c r="N53">
        <f>buff!AO54</f>
        <v>0</v>
      </c>
      <c r="O53">
        <f>buff!AP54</f>
        <v>0</v>
      </c>
      <c r="P53">
        <f>buff!AQ54</f>
        <v>0</v>
      </c>
      <c r="Q53">
        <f>buff!AR54</f>
        <v>0</v>
      </c>
      <c r="R53">
        <f>buff!AS54</f>
        <v>9999</v>
      </c>
      <c r="S53">
        <f>buff!AT54</f>
        <v>1</v>
      </c>
      <c r="T53">
        <f>buff!AU54</f>
        <v>0</v>
      </c>
      <c r="U53" t="str">
        <f>buff!BA54</f>
        <v/>
      </c>
    </row>
    <row r="54" spans="1:21" x14ac:dyDescent="0.15">
      <c r="A54">
        <f>buff!Q55</f>
        <v>300051</v>
      </c>
      <c r="B54" t="str">
        <f>buff!S55</f>
        <v>回合结束加攻80</v>
      </c>
      <c r="C54" t="str">
        <f>buff!T55</f>
        <v>回合结束加攻80</v>
      </c>
      <c r="D54">
        <f>VLOOKUP(buff!U55,对应表!V:W,2,FALSE)</f>
        <v>2</v>
      </c>
      <c r="E54">
        <f>buff!V55</f>
        <v>0</v>
      </c>
      <c r="F54">
        <f>buff!W55</f>
        <v>0</v>
      </c>
      <c r="G54">
        <f>buff!X55</f>
        <v>0</v>
      </c>
      <c r="H54">
        <f>buff!Y55</f>
        <v>0</v>
      </c>
      <c r="I54" t="str">
        <f>buff!AJ55</f>
        <v>ATK_P:80</v>
      </c>
      <c r="J54">
        <f>buff!AK55</f>
        <v>0</v>
      </c>
      <c r="K54">
        <f>buff!AL55</f>
        <v>0</v>
      </c>
      <c r="L54">
        <f>buff!AM55</f>
        <v>0</v>
      </c>
      <c r="M54">
        <f>buff!AN55</f>
        <v>0</v>
      </c>
      <c r="N54">
        <f>buff!AO55</f>
        <v>0</v>
      </c>
      <c r="O54">
        <f>buff!AP55</f>
        <v>0</v>
      </c>
      <c r="P54">
        <f>buff!AQ55</f>
        <v>0</v>
      </c>
      <c r="Q54">
        <f>buff!AR55</f>
        <v>0</v>
      </c>
      <c r="R54">
        <f>buff!AS55</f>
        <v>9999</v>
      </c>
      <c r="S54">
        <f>buff!AT55</f>
        <v>1</v>
      </c>
      <c r="T54">
        <f>buff!AU55</f>
        <v>0</v>
      </c>
      <c r="U54" t="str">
        <f>buff!BA55</f>
        <v/>
      </c>
    </row>
    <row r="55" spans="1:21" x14ac:dyDescent="0.15">
      <c r="A55">
        <f>buff!Q56</f>
        <v>300052</v>
      </c>
      <c r="B55" t="str">
        <f>buff!S56</f>
        <v>回合结束加攻90</v>
      </c>
      <c r="C55" t="str">
        <f>buff!T56</f>
        <v>回合结束加攻90</v>
      </c>
      <c r="D55">
        <f>VLOOKUP(buff!U56,对应表!V:W,2,FALSE)</f>
        <v>2</v>
      </c>
      <c r="E55">
        <f>buff!V56</f>
        <v>0</v>
      </c>
      <c r="F55">
        <f>buff!W56</f>
        <v>0</v>
      </c>
      <c r="G55">
        <f>buff!X56</f>
        <v>0</v>
      </c>
      <c r="H55">
        <f>buff!Y56</f>
        <v>0</v>
      </c>
      <c r="I55" t="str">
        <f>buff!AJ56</f>
        <v>ATK_P:90</v>
      </c>
      <c r="J55">
        <f>buff!AK56</f>
        <v>0</v>
      </c>
      <c r="K55">
        <f>buff!AL56</f>
        <v>0</v>
      </c>
      <c r="L55">
        <f>buff!AM56</f>
        <v>0</v>
      </c>
      <c r="M55">
        <f>buff!AN56</f>
        <v>0</v>
      </c>
      <c r="N55">
        <f>buff!AO56</f>
        <v>0</v>
      </c>
      <c r="O55">
        <f>buff!AP56</f>
        <v>0</v>
      </c>
      <c r="P55">
        <f>buff!AQ56</f>
        <v>0</v>
      </c>
      <c r="Q55">
        <f>buff!AR56</f>
        <v>0</v>
      </c>
      <c r="R55">
        <f>buff!AS56</f>
        <v>9999</v>
      </c>
      <c r="S55">
        <f>buff!AT56</f>
        <v>1</v>
      </c>
      <c r="T55">
        <f>buff!AU56</f>
        <v>0</v>
      </c>
      <c r="U55" t="str">
        <f>buff!BA56</f>
        <v/>
      </c>
    </row>
    <row r="56" spans="1:21" x14ac:dyDescent="0.15">
      <c r="A56">
        <f>buff!Q57</f>
        <v>300053</v>
      </c>
      <c r="B56" t="str">
        <f>buff!S57</f>
        <v>回合结束加攻100</v>
      </c>
      <c r="C56" t="str">
        <f>buff!T57</f>
        <v>回合结束加攻100</v>
      </c>
      <c r="D56">
        <f>VLOOKUP(buff!U57,对应表!V:W,2,FALSE)</f>
        <v>2</v>
      </c>
      <c r="E56">
        <f>buff!V57</f>
        <v>0</v>
      </c>
      <c r="F56">
        <f>buff!W57</f>
        <v>0</v>
      </c>
      <c r="G56">
        <f>buff!X57</f>
        <v>0</v>
      </c>
      <c r="H56">
        <f>buff!Y57</f>
        <v>0</v>
      </c>
      <c r="I56" t="str">
        <f>buff!AJ57</f>
        <v>ATK_P:100</v>
      </c>
      <c r="J56">
        <f>buff!AK57</f>
        <v>0</v>
      </c>
      <c r="K56">
        <f>buff!AL57</f>
        <v>0</v>
      </c>
      <c r="L56">
        <f>buff!AM57</f>
        <v>0</v>
      </c>
      <c r="M56">
        <f>buff!AN57</f>
        <v>0</v>
      </c>
      <c r="N56">
        <f>buff!AO57</f>
        <v>0</v>
      </c>
      <c r="O56">
        <f>buff!AP57</f>
        <v>0</v>
      </c>
      <c r="P56">
        <f>buff!AQ57</f>
        <v>0</v>
      </c>
      <c r="Q56">
        <f>buff!AR57</f>
        <v>0</v>
      </c>
      <c r="R56">
        <f>buff!AS57</f>
        <v>9999</v>
      </c>
      <c r="S56">
        <f>buff!AT57</f>
        <v>1</v>
      </c>
      <c r="T56">
        <f>buff!AU57</f>
        <v>0</v>
      </c>
      <c r="U56" t="str">
        <f>buff!BA57</f>
        <v/>
      </c>
    </row>
    <row r="57" spans="1:21" x14ac:dyDescent="0.15">
      <c r="A57">
        <f>buff!Q58</f>
        <v>300054</v>
      </c>
      <c r="B57" t="str">
        <f>buff!S58</f>
        <v>回合结束加攻150</v>
      </c>
      <c r="C57" t="str">
        <f>buff!T58</f>
        <v>回合结束加攻150</v>
      </c>
      <c r="D57">
        <f>VLOOKUP(buff!U58,对应表!V:W,2,FALSE)</f>
        <v>2</v>
      </c>
      <c r="E57">
        <f>buff!V58</f>
        <v>0</v>
      </c>
      <c r="F57">
        <f>buff!W58</f>
        <v>0</v>
      </c>
      <c r="G57">
        <f>buff!X58</f>
        <v>0</v>
      </c>
      <c r="H57">
        <f>buff!Y58</f>
        <v>0</v>
      </c>
      <c r="I57" t="str">
        <f>buff!AJ58</f>
        <v>ATK_P:150</v>
      </c>
      <c r="J57">
        <f>buff!AK58</f>
        <v>0</v>
      </c>
      <c r="K57">
        <f>buff!AL58</f>
        <v>0</v>
      </c>
      <c r="L57">
        <f>buff!AM58</f>
        <v>0</v>
      </c>
      <c r="M57">
        <f>buff!AN58</f>
        <v>0</v>
      </c>
      <c r="N57">
        <f>buff!AO58</f>
        <v>0</v>
      </c>
      <c r="O57">
        <f>buff!AP58</f>
        <v>0</v>
      </c>
      <c r="P57">
        <f>buff!AQ58</f>
        <v>0</v>
      </c>
      <c r="Q57">
        <f>buff!AR58</f>
        <v>0</v>
      </c>
      <c r="R57">
        <f>buff!AS58</f>
        <v>9999</v>
      </c>
      <c r="S57">
        <f>buff!AT58</f>
        <v>1</v>
      </c>
      <c r="T57">
        <f>buff!AU58</f>
        <v>0</v>
      </c>
      <c r="U57" t="str">
        <f>buff!BA58</f>
        <v/>
      </c>
    </row>
    <row r="58" spans="1:21" x14ac:dyDescent="0.15">
      <c r="A58">
        <f>buff!Q59</f>
        <v>300055</v>
      </c>
      <c r="B58" t="str">
        <f>buff!S59</f>
        <v>回合结束加攻200</v>
      </c>
      <c r="C58" t="str">
        <f>buff!T59</f>
        <v>回合结束加攻200</v>
      </c>
      <c r="D58">
        <f>VLOOKUP(buff!U59,对应表!V:W,2,FALSE)</f>
        <v>2</v>
      </c>
      <c r="E58">
        <f>buff!V59</f>
        <v>0</v>
      </c>
      <c r="F58">
        <f>buff!W59</f>
        <v>0</v>
      </c>
      <c r="G58">
        <f>buff!X59</f>
        <v>0</v>
      </c>
      <c r="H58">
        <f>buff!Y59</f>
        <v>0</v>
      </c>
      <c r="I58" t="str">
        <f>buff!AJ59</f>
        <v>ATK_P:200</v>
      </c>
      <c r="J58">
        <f>buff!AK59</f>
        <v>0</v>
      </c>
      <c r="K58">
        <f>buff!AL59</f>
        <v>0</v>
      </c>
      <c r="L58">
        <f>buff!AM59</f>
        <v>0</v>
      </c>
      <c r="M58">
        <f>buff!AN59</f>
        <v>0</v>
      </c>
      <c r="N58">
        <f>buff!AO59</f>
        <v>0</v>
      </c>
      <c r="O58">
        <f>buff!AP59</f>
        <v>0</v>
      </c>
      <c r="P58">
        <f>buff!AQ59</f>
        <v>0</v>
      </c>
      <c r="Q58">
        <f>buff!AR59</f>
        <v>0</v>
      </c>
      <c r="R58">
        <f>buff!AS59</f>
        <v>9999</v>
      </c>
      <c r="S58">
        <f>buff!AT59</f>
        <v>1</v>
      </c>
      <c r="T58">
        <f>buff!AU59</f>
        <v>0</v>
      </c>
      <c r="U58" t="str">
        <f>buff!BA59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2017-06-09T10:34:43Z</dcterms:modified>
</cp:coreProperties>
</file>