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0160" tabRatio="500" firstSheet="1" activeTab="12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装备进阶材料" sheetId="16" r:id="rId9"/>
    <sheet name="猎命" sheetId="32" r:id="rId10"/>
    <sheet name="历练的需求" sheetId="11" r:id="rId11"/>
    <sheet name="装备强化需求" sheetId="31" r:id="rId12"/>
    <sheet name="水晶的需求" sheetId="12" r:id="rId13"/>
    <sheet name="阵型" sheetId="25" r:id="rId14"/>
    <sheet name="角色升星材料的需求" sheetId="13" r:id="rId15"/>
    <sheet name="角色碎片的获得与消耗" sheetId="29" r:id="rId16"/>
    <sheet name="角色强化" sheetId="17" r:id="rId17"/>
    <sheet name="new角色强化" sheetId="30" r:id="rId18"/>
    <sheet name="珠宝" sheetId="18" r:id="rId19"/>
    <sheet name="坐骑" sheetId="22" r:id="rId20"/>
    <sheet name="宝石估算" sheetId="24" r:id="rId21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1" l="1"/>
  <c r="F10" i="31"/>
  <c r="E10" i="31"/>
  <c r="E8" i="31"/>
  <c r="C8" i="31"/>
  <c r="C12" i="31"/>
  <c r="BE27" i="32"/>
  <c r="BE25" i="32"/>
  <c r="BE26" i="32"/>
  <c r="X34" i="32"/>
  <c r="X36" i="32"/>
  <c r="X39" i="32"/>
  <c r="AZ23" i="32"/>
  <c r="AL23" i="32"/>
  <c r="AL24" i="32"/>
  <c r="AL22" i="32"/>
  <c r="BB22" i="32"/>
  <c r="BG22" i="32"/>
  <c r="BB23" i="32"/>
  <c r="BG23" i="32"/>
  <c r="BB24" i="32"/>
  <c r="BG24" i="32"/>
  <c r="BB27" i="32"/>
  <c r="BG27" i="32"/>
  <c r="BB26" i="32"/>
  <c r="BG26" i="32"/>
  <c r="BB25" i="32"/>
  <c r="BG25" i="32"/>
  <c r="BG17" i="32"/>
  <c r="BE22" i="32"/>
  <c r="BH22" i="32"/>
  <c r="BE23" i="32"/>
  <c r="BH23" i="32"/>
  <c r="BE24" i="32"/>
  <c r="BH24" i="32"/>
  <c r="BH25" i="32"/>
  <c r="BH27" i="32"/>
  <c r="BH26" i="32"/>
  <c r="BH17" i="32"/>
  <c r="BF22" i="32"/>
  <c r="BF23" i="32"/>
  <c r="BF24" i="32"/>
  <c r="BF27" i="32"/>
  <c r="BF26" i="32"/>
  <c r="BF25" i="32"/>
  <c r="BF17" i="32"/>
  <c r="AV23" i="32"/>
  <c r="AV24" i="32"/>
  <c r="AV25" i="32"/>
  <c r="AV26" i="32"/>
  <c r="AV27" i="32"/>
  <c r="AW24" i="32"/>
  <c r="AX24" i="32"/>
  <c r="AW25" i="32"/>
  <c r="AX25" i="32"/>
  <c r="AW26" i="32"/>
  <c r="AX26" i="32"/>
  <c r="AW23" i="32"/>
  <c r="AX23" i="32"/>
  <c r="AP23" i="32"/>
  <c r="AQ23" i="32"/>
  <c r="AR23" i="32"/>
  <c r="AP22" i="32"/>
  <c r="AQ22" i="32"/>
  <c r="AR22" i="32"/>
  <c r="AS23" i="32"/>
  <c r="AS24" i="32"/>
  <c r="AP24" i="32"/>
  <c r="AQ24" i="32"/>
  <c r="AR24" i="32"/>
  <c r="AS25" i="32"/>
  <c r="AP25" i="32"/>
  <c r="AQ25" i="32"/>
  <c r="AR25" i="32"/>
  <c r="AS26" i="32"/>
  <c r="AP26" i="32"/>
  <c r="AQ26" i="32"/>
  <c r="AR26" i="32"/>
  <c r="AS27" i="32"/>
  <c r="AT24" i="32"/>
  <c r="AT25" i="32"/>
  <c r="AT26" i="32"/>
  <c r="AT27" i="32"/>
  <c r="AT23" i="32"/>
  <c r="AQ27" i="32"/>
  <c r="AR27" i="32"/>
  <c r="AJ23" i="32"/>
  <c r="AJ22" i="32"/>
  <c r="AJ24" i="32"/>
  <c r="AK23" i="32"/>
  <c r="X22" i="32"/>
  <c r="X26" i="32"/>
  <c r="AK24" i="32"/>
  <c r="AK22" i="32"/>
  <c r="AC22" i="32"/>
  <c r="AE22" i="32"/>
  <c r="AC23" i="32"/>
  <c r="AE23" i="32"/>
  <c r="AC24" i="32"/>
  <c r="AE24" i="32"/>
  <c r="AC25" i="32"/>
  <c r="AE25" i="32"/>
  <c r="AC26" i="32"/>
  <c r="AE26" i="32"/>
  <c r="AC27" i="32"/>
  <c r="AE27" i="32"/>
  <c r="AG22" i="32"/>
  <c r="X28" i="32"/>
  <c r="X30" i="32"/>
  <c r="BN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2" i="5"/>
  <c r="BU12" i="5"/>
  <c r="BU13" i="5"/>
  <c r="BU14" i="5"/>
  <c r="BU15" i="5"/>
  <c r="BU16" i="5"/>
  <c r="BU17" i="5"/>
  <c r="BU18" i="5"/>
  <c r="BU19" i="5"/>
  <c r="BU11" i="5"/>
  <c r="CA11" i="5"/>
  <c r="CB11" i="5"/>
  <c r="CA12" i="5"/>
  <c r="CB12" i="5"/>
  <c r="CA13" i="5"/>
  <c r="CB13" i="5"/>
  <c r="CA14" i="5"/>
  <c r="CB14" i="5"/>
  <c r="CA15" i="5"/>
  <c r="CB15" i="5"/>
  <c r="CA16" i="5"/>
  <c r="CB16" i="5"/>
  <c r="CA17" i="5"/>
  <c r="CB17" i="5"/>
  <c r="CA18" i="5"/>
  <c r="CB18" i="5"/>
  <c r="CA19" i="5"/>
  <c r="CB19" i="5"/>
  <c r="BZ12" i="5"/>
  <c r="BZ13" i="5"/>
  <c r="BZ14" i="5"/>
  <c r="BZ15" i="5"/>
  <c r="BZ16" i="5"/>
  <c r="BZ17" i="5"/>
  <c r="BZ18" i="5"/>
  <c r="BZ19" i="5"/>
  <c r="BZ11" i="5"/>
  <c r="BW19" i="5"/>
  <c r="BX19" i="5"/>
  <c r="BW18" i="5"/>
  <c r="BX18" i="5"/>
  <c r="BW17" i="5"/>
  <c r="BX17" i="5"/>
  <c r="BW16" i="5"/>
  <c r="BX16" i="5"/>
  <c r="BW15" i="5"/>
  <c r="BX15" i="5"/>
  <c r="BW14" i="5"/>
  <c r="BX14" i="5"/>
  <c r="BW13" i="5"/>
  <c r="BX13" i="5"/>
  <c r="BW12" i="5"/>
  <c r="BX12" i="5"/>
  <c r="BW11" i="5"/>
  <c r="BX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O10" i="32"/>
  <c r="S10" i="32"/>
  <c r="P10" i="32"/>
  <c r="T10" i="32"/>
  <c r="O11" i="32"/>
  <c r="S11" i="32"/>
  <c r="P11" i="32"/>
  <c r="T11" i="32"/>
  <c r="O12" i="32"/>
  <c r="S12" i="32"/>
  <c r="P12" i="32"/>
  <c r="T12" i="32"/>
  <c r="O13" i="32"/>
  <c r="S13" i="32"/>
  <c r="P13" i="32"/>
  <c r="T13" i="32"/>
  <c r="O14" i="32"/>
  <c r="S14" i="32"/>
  <c r="P14" i="32"/>
  <c r="T14" i="32"/>
  <c r="O15" i="32"/>
  <c r="S15" i="32"/>
  <c r="P15" i="32"/>
  <c r="T15" i="32"/>
  <c r="O16" i="32"/>
  <c r="S16" i="32"/>
  <c r="P16" i="32"/>
  <c r="T16" i="32"/>
  <c r="O17" i="32"/>
  <c r="S17" i="32"/>
  <c r="P17" i="32"/>
  <c r="T17" i="32"/>
  <c r="O18" i="32"/>
  <c r="S18" i="32"/>
  <c r="P18" i="32"/>
  <c r="T18" i="32"/>
  <c r="O9" i="32"/>
  <c r="S9" i="32"/>
  <c r="P9" i="32"/>
  <c r="T9" i="32"/>
  <c r="R10" i="32"/>
  <c r="R11" i="32"/>
  <c r="R12" i="32"/>
  <c r="R13" i="32"/>
  <c r="R14" i="32"/>
  <c r="R15" i="32"/>
  <c r="R16" i="32"/>
  <c r="R17" i="32"/>
  <c r="R18" i="32"/>
  <c r="R9" i="32"/>
  <c r="B8" i="31"/>
  <c r="H12" i="23"/>
  <c r="I12" i="23"/>
  <c r="J12" i="23"/>
  <c r="K12" i="23"/>
  <c r="L12" i="23"/>
  <c r="M12" i="23"/>
  <c r="N12" i="23"/>
  <c r="O12" i="23"/>
  <c r="H13" i="23"/>
  <c r="I13" i="23"/>
  <c r="J13" i="23"/>
  <c r="K13" i="23"/>
  <c r="L13" i="23"/>
  <c r="M13" i="23"/>
  <c r="N13" i="23"/>
  <c r="O13" i="23"/>
  <c r="G13" i="23"/>
  <c r="G12" i="23"/>
  <c r="H11" i="23"/>
  <c r="I11" i="23"/>
  <c r="J11" i="23"/>
  <c r="K11" i="23"/>
  <c r="L11" i="23"/>
  <c r="M11" i="23"/>
  <c r="N11" i="23"/>
  <c r="O11" i="23"/>
  <c r="G11" i="23"/>
  <c r="X10" i="31"/>
  <c r="X11" i="31"/>
  <c r="X12" i="31"/>
  <c r="X13" i="31"/>
  <c r="X14" i="31"/>
  <c r="X15" i="31"/>
  <c r="X16" i="31"/>
  <c r="X17" i="31"/>
  <c r="X9" i="31"/>
  <c r="S9" i="31"/>
  <c r="AA9" i="31"/>
  <c r="AA10" i="31"/>
  <c r="AA11" i="31"/>
  <c r="AA12" i="31"/>
  <c r="AA13" i="31"/>
  <c r="AA14" i="31"/>
  <c r="AA15" i="31"/>
  <c r="AA16" i="31"/>
  <c r="AA17" i="31"/>
  <c r="R9" i="31"/>
  <c r="Z9" i="31"/>
  <c r="Z10" i="31"/>
  <c r="Z11" i="31"/>
  <c r="Z12" i="31"/>
  <c r="Z13" i="31"/>
  <c r="Z14" i="31"/>
  <c r="Z15" i="31"/>
  <c r="Z16" i="31"/>
  <c r="Z17" i="31"/>
  <c r="Y11" i="31"/>
  <c r="Y12" i="31"/>
  <c r="Y13" i="31"/>
  <c r="Y14" i="31"/>
  <c r="Y15" i="31"/>
  <c r="Y16" i="31"/>
  <c r="Y17" i="31"/>
  <c r="Y10" i="31"/>
  <c r="Y9" i="31"/>
  <c r="C6" i="31"/>
  <c r="AF5" i="31"/>
  <c r="AG5" i="31"/>
  <c r="AK5" i="31"/>
  <c r="AN5" i="31"/>
  <c r="AQ5" i="31"/>
  <c r="AF6" i="31"/>
  <c r="AG6" i="31"/>
  <c r="AK6" i="31"/>
  <c r="AN6" i="31"/>
  <c r="AL6" i="31"/>
  <c r="AO6" i="31"/>
  <c r="AR6" i="31"/>
  <c r="AR7" i="31"/>
  <c r="AF7" i="31"/>
  <c r="AG7" i="31"/>
  <c r="AL7" i="31"/>
  <c r="AO7" i="31"/>
  <c r="AM7" i="31"/>
  <c r="AP7" i="31"/>
  <c r="AS7" i="31"/>
  <c r="AS6" i="31"/>
  <c r="AS5" i="31"/>
  <c r="B14" i="31"/>
  <c r="C14" i="31"/>
  <c r="D13" i="23"/>
  <c r="AR5" i="31"/>
  <c r="B13" i="31"/>
  <c r="C13" i="31"/>
  <c r="D12" i="23"/>
  <c r="B12" i="31"/>
  <c r="D11" i="23"/>
  <c r="AV5" i="31"/>
  <c r="AW5" i="31"/>
  <c r="AU5" i="31"/>
  <c r="Q12" i="31"/>
  <c r="T12" i="31"/>
  <c r="Q13" i="31"/>
  <c r="T13" i="31"/>
  <c r="Q14" i="31"/>
  <c r="T14" i="31"/>
  <c r="AH6" i="31"/>
  <c r="R12" i="31"/>
  <c r="U12" i="31"/>
  <c r="R13" i="31"/>
  <c r="U13" i="31"/>
  <c r="R14" i="31"/>
  <c r="U14" i="31"/>
  <c r="AI6" i="31"/>
  <c r="R15" i="31"/>
  <c r="U15" i="31"/>
  <c r="R16" i="31"/>
  <c r="U16" i="31"/>
  <c r="R17" i="31"/>
  <c r="U17" i="31"/>
  <c r="AI7" i="31"/>
  <c r="S15" i="31"/>
  <c r="V15" i="31"/>
  <c r="S16" i="31"/>
  <c r="V16" i="31"/>
  <c r="S17" i="31"/>
  <c r="V17" i="31"/>
  <c r="AJ7" i="31"/>
  <c r="AQ6" i="31"/>
  <c r="AQ7" i="31"/>
  <c r="AL5" i="31"/>
  <c r="AO5" i="31"/>
  <c r="AM5" i="31"/>
  <c r="AP5" i="31"/>
  <c r="AM6" i="31"/>
  <c r="AP6" i="31"/>
  <c r="AK7" i="31"/>
  <c r="AN7" i="31"/>
  <c r="AJ6" i="31"/>
  <c r="Q17" i="31"/>
  <c r="Q16" i="31"/>
  <c r="Q15" i="31"/>
  <c r="T15" i="31"/>
  <c r="T16" i="31"/>
  <c r="T17" i="31"/>
  <c r="AH7" i="31"/>
  <c r="AI5" i="31"/>
  <c r="AJ5" i="31"/>
  <c r="Q11" i="31"/>
  <c r="Q10" i="31"/>
  <c r="Q9" i="31"/>
  <c r="T9" i="31"/>
  <c r="T10" i="31"/>
  <c r="T11" i="31"/>
  <c r="AH5" i="31"/>
  <c r="R10" i="31"/>
  <c r="S10" i="31"/>
  <c r="R11" i="31"/>
  <c r="S11" i="31"/>
  <c r="S12" i="31"/>
  <c r="S13" i="31"/>
  <c r="S14" i="31"/>
  <c r="K12" i="31"/>
  <c r="L12" i="31"/>
  <c r="K11" i="31"/>
  <c r="L11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9" i="31"/>
  <c r="L9" i="31"/>
  <c r="M9" i="31"/>
  <c r="K10" i="31"/>
  <c r="L10" i="31"/>
  <c r="M10" i="31"/>
  <c r="M11" i="31"/>
  <c r="P17" i="30"/>
  <c r="D19" i="30"/>
  <c r="P18" i="30"/>
  <c r="D20" i="30"/>
  <c r="P19" i="30"/>
  <c r="D21" i="30"/>
  <c r="P20" i="30"/>
  <c r="D22" i="30"/>
  <c r="P21" i="30"/>
  <c r="D23" i="30"/>
  <c r="P22" i="30"/>
  <c r="D24" i="30"/>
  <c r="P23" i="30"/>
  <c r="D25" i="30"/>
  <c r="P24" i="30"/>
  <c r="D26" i="30"/>
  <c r="P16" i="30"/>
  <c r="D18" i="30"/>
  <c r="J17" i="30"/>
  <c r="J16" i="30"/>
  <c r="K17" i="30"/>
  <c r="S17" i="30"/>
  <c r="J18" i="30"/>
  <c r="K18" i="30"/>
  <c r="S18" i="30"/>
  <c r="J19" i="30"/>
  <c r="K19" i="30"/>
  <c r="S19" i="30"/>
  <c r="J20" i="30"/>
  <c r="K20" i="30"/>
  <c r="S20" i="30"/>
  <c r="J21" i="30"/>
  <c r="K21" i="30"/>
  <c r="S21" i="30"/>
  <c r="J22" i="30"/>
  <c r="K22" i="30"/>
  <c r="S22" i="30"/>
  <c r="J23" i="30"/>
  <c r="K23" i="30"/>
  <c r="S23" i="30"/>
  <c r="J24" i="30"/>
  <c r="K24" i="30"/>
  <c r="S24" i="30"/>
  <c r="K16" i="30"/>
  <c r="S16" i="30"/>
  <c r="T21" i="30"/>
  <c r="C23" i="30"/>
  <c r="T22" i="30"/>
  <c r="C24" i="30"/>
  <c r="T23" i="30"/>
  <c r="C25" i="30"/>
  <c r="T24" i="30"/>
  <c r="C26" i="30"/>
  <c r="B73" i="4"/>
  <c r="M21" i="30"/>
  <c r="B63" i="4"/>
  <c r="M20" i="30"/>
  <c r="N21" i="30"/>
  <c r="Q21" i="30"/>
  <c r="R21" i="30"/>
  <c r="B83" i="4"/>
  <c r="M22" i="30"/>
  <c r="N22" i="30"/>
  <c r="Q22" i="30"/>
  <c r="R22" i="30"/>
  <c r="B93" i="4"/>
  <c r="M23" i="30"/>
  <c r="N23" i="30"/>
  <c r="Q23" i="30"/>
  <c r="R23" i="30"/>
  <c r="B103" i="4"/>
  <c r="M24" i="30"/>
  <c r="N24" i="30"/>
  <c r="Q24" i="30"/>
  <c r="R24" i="30"/>
  <c r="T20" i="30"/>
  <c r="C22" i="30"/>
  <c r="T19" i="30"/>
  <c r="C21" i="30"/>
  <c r="B53" i="4"/>
  <c r="M19" i="30"/>
  <c r="N20" i="30"/>
  <c r="Q20" i="30"/>
  <c r="R20" i="30"/>
  <c r="T18" i="30"/>
  <c r="C20" i="30"/>
  <c r="B43" i="4"/>
  <c r="M18" i="30"/>
  <c r="N19" i="30"/>
  <c r="Q19" i="30"/>
  <c r="R19" i="30"/>
  <c r="T17" i="30"/>
  <c r="C19" i="30"/>
  <c r="B33" i="4"/>
  <c r="M17" i="30"/>
  <c r="N18" i="30"/>
  <c r="Q18" i="30"/>
  <c r="R18" i="30"/>
  <c r="T16" i="30"/>
  <c r="C18" i="30"/>
  <c r="B23" i="4"/>
  <c r="M16" i="30"/>
  <c r="N17" i="30"/>
  <c r="Q17" i="30"/>
  <c r="R17" i="30"/>
  <c r="N16" i="30"/>
  <c r="Q16" i="30"/>
  <c r="R16" i="30"/>
  <c r="J32" i="29"/>
  <c r="AL13" i="5"/>
  <c r="C14" i="5"/>
  <c r="AM9" i="5"/>
  <c r="AM13" i="5"/>
  <c r="AL12" i="5"/>
  <c r="AM12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I41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F11" i="23"/>
  <c r="S11" i="23"/>
  <c r="F12" i="23"/>
  <c r="S12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I16" i="13"/>
  <c r="J16" i="13"/>
  <c r="K16" i="13"/>
  <c r="T16" i="13"/>
  <c r="U16" i="13"/>
  <c r="C18" i="13"/>
  <c r="D22" i="23"/>
  <c r="F22" i="23"/>
  <c r="S22" i="23"/>
  <c r="I17" i="13"/>
  <c r="J17" i="13"/>
  <c r="K17" i="13"/>
  <c r="T17" i="13"/>
  <c r="U17" i="13"/>
  <c r="C19" i="13"/>
  <c r="D23" i="23"/>
  <c r="F23" i="23"/>
  <c r="S23" i="23"/>
  <c r="I18" i="13"/>
  <c r="J18" i="13"/>
  <c r="K18" i="13"/>
  <c r="T18" i="13"/>
  <c r="U18" i="13"/>
  <c r="C20" i="13"/>
  <c r="D24" i="23"/>
  <c r="F24" i="23"/>
  <c r="S24" i="23"/>
  <c r="I19" i="13"/>
  <c r="J19" i="13"/>
  <c r="K19" i="13"/>
  <c r="T19" i="13"/>
  <c r="U19" i="13"/>
  <c r="C21" i="13"/>
  <c r="D25" i="23"/>
  <c r="F25" i="23"/>
  <c r="S25" i="23"/>
  <c r="I20" i="1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T11" i="23"/>
  <c r="T12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U11" i="23"/>
  <c r="U12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V11" i="23"/>
  <c r="V12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W11" i="23"/>
  <c r="W12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X11" i="23"/>
  <c r="X12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Y11" i="23"/>
  <c r="Y12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Z11" i="23"/>
  <c r="Z12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R11" i="23"/>
  <c r="R12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M23" i="16"/>
  <c r="N24" i="16"/>
  <c r="P24" i="16"/>
  <c r="Q24" i="16"/>
  <c r="R24" i="16"/>
  <c r="S24" i="16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107" i="4"/>
  <c r="B106" i="4"/>
  <c r="B105" i="4"/>
  <c r="B104" i="4"/>
  <c r="AW9" i="5"/>
  <c r="AC9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K14" i="5"/>
  <c r="K11" i="11"/>
  <c r="BE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S13" i="5"/>
  <c r="S12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<sst xmlns="http://schemas.openxmlformats.org/spreadsheetml/2006/main" count="2926" uniqueCount="423">
  <si>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</si>
  <si>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</si>
  <si>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</si>
  <si>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</si>
  <si>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</si>
  <si>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</si>
  <si>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</si>
  <si>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</si>
  <si>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</si>
  <si>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</si>
  <si>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</si>
  <si>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</si>
  <si>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</si>
  <si>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</si>
  <si>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</si>
  <si>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</si>
  <si>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</si>
  <si>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</si>
  <si>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</si>
  <si>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</si>
  <si>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</si>
  <si>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</si>
  <si>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</si>
  <si>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</si>
  <si>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</si>
  <si>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</si>
  <si>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</si>
  <si>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</si>
  <si>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</si>
  <si>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</si>
  <si>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</si>
  <si>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</si>
  <si>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</si>
  <si>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</si>
  <si>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</si>
  <si>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</si>
  <si>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</si>
  <si>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</si>
  <si>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</si>
  <si>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</si>
  <si>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</si>
  <si>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</si>
  <si>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</si>
  <si>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</si>
  <si>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</si>
  <si>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</si>
  <si>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</si>
  <si>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</si>
  <si>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</si>
  <si>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</si>
  <si>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</si>
  <si>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</si>
  <si>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</si>
  <si>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</si>
  <si>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</si>
  <si>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</si>
  <si>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</si>
  <si>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</si>
  <si>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</si>
  <si>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</si>
  <si>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</si>
  <si>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</si>
  <si>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</si>
  <si>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</si>
  <si>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</si>
  <si>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</si>
  <si>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</si>
  <si>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</si>
  <si>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</si>
  <si>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</si>
  <si>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</si>
  <si>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</si>
  <si>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</si>
  <si>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</si>
  <si>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</si>
  <si>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</si>
  <si>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</si>
  <si>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</si>
  <si>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</si>
  <si>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</si>
  <si>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</si>
  <si>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</si>
  <si>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</si>
  <si>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</si>
  <si>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</si>
  <si>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</si>
  <si>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</si>
  <si>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</si>
  <si>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</si>
  <si>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</si>
  <si>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</si>
  <si>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</si>
  <si>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</si>
  <si>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</si>
  <si>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</si>
  <si>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</si>
  <si>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</si>
  <si>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</si>
  <si>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</si>
  <si>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</si>
  <si>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</si>
  <si>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</si>
  <si>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</si>
  <si>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</si>
  <si>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</si>
  <si>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</si>
  <si>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</si>
  <si>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</si>
  <si>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</si>
  <si>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</si>
  <si>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</si>
  <si>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</si>
  <si>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</si>
  <si>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</si>
  <si>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</si>
  <si>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</si>
  <si>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</si>
  <si>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</si>
  <si>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</si>
  <si>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</si>
  <si>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</si>
  <si>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</si>
  <si>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</si>
  <si>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</si>
  <si>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</si>
  <si>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</si>
  <si>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</si>
  <si>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</si>
  <si>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</si>
  <si>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</si>
  <si>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</si>
  <si>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</si>
  <si>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</si>
  <si>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</si>
  <si>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</si>
  <si>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</si>
  <si>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</si>
  <si>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</si>
  <si>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</si>
  <si>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</si>
  <si>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</si>
  <si>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</si>
  <si>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</si>
  <si>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</si>
  <si>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</si>
  <si>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</si>
  <si>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</si>
  <si>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</si>
  <si>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</si>
  <si>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</si>
  <si>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</si>
  <si>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</si>
  <si>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</si>
  <si>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</si>
  <si>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</si>
  <si>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</si>
  <si>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</si>
  <si>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</si>
  <si>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</si>
  <si>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</si>
  <si>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</si>
  <si>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</si>
  <si>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</si>
  <si>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</si>
  <si>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</si>
  <si>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</si>
  <si>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</si>
  <si>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</si>
  <si>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</si>
  <si>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</si>
  <si>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</si>
  <si>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</si>
  <si>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</si>
  <si>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</si>
  <si>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</si>
  <si>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</si>
  <si>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</si>
  <si>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</si>
  <si>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</si>
  <si>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</si>
  <si>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</si>
  <si>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</si>
  <si>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</si>
  <si>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</si>
  <si>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</si>
  <si>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</si>
  <si>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</si>
  <si>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</si>
  <si>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</si>
  <si>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</si>
  <si>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</si>
  <si>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</si>
  <si>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</si>
  <si>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</si>
  <si>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</si>
  <si>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</si>
  <si>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</si>
  <si>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</si>
  <si>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</si>
  <si>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</si>
  <si>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</si>
  <si>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</si>
  <si>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</si>
  <si>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</si>
  <si>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</si>
  <si>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</si>
  <si>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</si>
  <si>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</si>
  <si>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</si>
  <si>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</si>
  <si>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</si>
  <si>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</si>
  <si>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</si>
  <si>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</si>
  <si>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</si>
  <si>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</si>
  <si>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</si>
  <si>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</si>
  <si>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</si>
  <si>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</si>
  <si>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</si>
  <si>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</si>
  <si>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</si>
  <si>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</si>
  <si>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</si>
  <si>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</si>
  <si>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</si>
  <si>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</si>
  <si>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</si>
  <si>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</si>
  <si>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</si>
  <si>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</si>
  <si>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</si>
  <si>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</si>
  <si>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</si>
  <si>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</si>
  <si>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</si>
  <si>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</si>
  <si>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</si>
  <si>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</si>
  <si>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</si>
  <si>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</si>
  <si>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</si>
  <si>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</si>
  <si>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</si>
  <si>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</si>
  <si>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</si>
  <si>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</si>
  <si>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</si>
  <si>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</si>
  <si>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</si>
  <si>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</si>
  <si>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</si>
  <si>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</si>
  <si>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</si>
  <si>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</si>
  <si>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</si>
  <si>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</si>
  <si>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</si>
  <si>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</si>
  <si>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</si>
  <si>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</si>
  <si>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</si>
  <si>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</si>
  <si>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</si>
  <si>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</si>
  <si>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角色碎片从哪里来？</t>
    <rPh sb="0" eb="1">
      <t>jiao's</t>
    </rPh>
    <rPh sb="2" eb="3">
      <t>sui'p</t>
    </rPh>
    <rPh sb="4" eb="5">
      <t>cong</t>
    </rPh>
    <rPh sb="5" eb="6">
      <t>na'l</t>
    </rPh>
    <rPh sb="7" eb="8">
      <t>lai</t>
    </rPh>
    <phoneticPr fontId="1" type="noConversion"/>
  </si>
  <si>
    <t>梦境挑战</t>
    <rPh sb="0" eb="1">
      <t>meng'j</t>
    </rPh>
    <rPh sb="2" eb="3">
      <t>tiao'zhan</t>
    </rPh>
    <phoneticPr fontId="1" type="noConversion"/>
  </si>
  <si>
    <t>抽卡</t>
    <rPh sb="0" eb="1">
      <t>chou'ka</t>
    </rPh>
    <phoneticPr fontId="1" type="noConversion"/>
  </si>
  <si>
    <t>每天可获得的碎片数量。</t>
    <rPh sb="0" eb="1">
      <t>mei</t>
    </rPh>
    <rPh sb="1" eb="2">
      <t>tian</t>
    </rPh>
    <rPh sb="2" eb="3">
      <t>ke</t>
    </rPh>
    <rPh sb="3" eb="4">
      <t>huo'd</t>
    </rPh>
    <rPh sb="5" eb="6">
      <t>d</t>
    </rPh>
    <rPh sb="6" eb="7">
      <t>sui'p</t>
    </rPh>
    <rPh sb="8" eb="9">
      <t>shu'l</t>
    </rPh>
    <phoneticPr fontId="1" type="noConversion"/>
  </si>
  <si>
    <t>2，3</t>
    <phoneticPr fontId="1" type="noConversion"/>
  </si>
  <si>
    <t>抽卡可获得碎片数量</t>
    <rPh sb="0" eb="1">
      <t>chou'ka</t>
    </rPh>
    <rPh sb="2" eb="3">
      <t>ke</t>
    </rPh>
    <rPh sb="3" eb="4">
      <t>huo'd</t>
    </rPh>
    <rPh sb="5" eb="6">
      <t>sui'p</t>
    </rPh>
    <rPh sb="7" eb="8">
      <t>shu'l</t>
    </rPh>
    <phoneticPr fontId="1" type="noConversion"/>
  </si>
  <si>
    <t>我们预计抽卡可以节省10天的话</t>
    <rPh sb="0" eb="1">
      <t>wo'men</t>
    </rPh>
    <rPh sb="2" eb="3">
      <t>yu'j</t>
    </rPh>
    <rPh sb="4" eb="5">
      <t>chou'k</t>
    </rPh>
    <rPh sb="6" eb="7">
      <t>ke</t>
    </rPh>
    <rPh sb="7" eb="8">
      <t>yi</t>
    </rPh>
    <rPh sb="8" eb="9">
      <t>jie'sheng</t>
    </rPh>
    <rPh sb="12" eb="13">
      <t>tian</t>
    </rPh>
    <rPh sb="13" eb="14">
      <t>d</t>
    </rPh>
    <rPh sb="14" eb="15">
      <t>hua</t>
    </rPh>
    <phoneticPr fontId="1" type="noConversion"/>
  </si>
  <si>
    <t>那么抽卡可以一次性获得</t>
    <rPh sb="0" eb="1">
      <t>na'm</t>
    </rPh>
    <rPh sb="2" eb="3">
      <t>chou'ka</t>
    </rPh>
    <rPh sb="4" eb="5">
      <t>k'y</t>
    </rPh>
    <rPh sb="6" eb="7">
      <t>yi'ci</t>
    </rPh>
    <rPh sb="8" eb="9">
      <t>xing</t>
    </rPh>
    <rPh sb="9" eb="10">
      <t>huo'd</t>
    </rPh>
    <phoneticPr fontId="1" type="noConversion"/>
  </si>
  <si>
    <t>20-30</t>
    <phoneticPr fontId="1" type="noConversion"/>
  </si>
  <si>
    <t>那么回到那个问题上</t>
    <rPh sb="0" eb="1">
      <t>na'm</t>
    </rPh>
    <rPh sb="2" eb="3">
      <t>hui'dao</t>
    </rPh>
    <rPh sb="4" eb="5">
      <t>na'ge</t>
    </rPh>
    <rPh sb="6" eb="7">
      <t>wen't</t>
    </rPh>
    <rPh sb="8" eb="9">
      <t>shang</t>
    </rPh>
    <phoneticPr fontId="1" type="noConversion"/>
  </si>
  <si>
    <t>我们升星要多少卡</t>
    <rPh sb="0" eb="1">
      <t>wo</t>
    </rPh>
    <rPh sb="1" eb="2">
      <t>men</t>
    </rPh>
    <rPh sb="2" eb="3">
      <t>sheng'xing</t>
    </rPh>
    <rPh sb="4" eb="5">
      <t>yao</t>
    </rPh>
    <rPh sb="5" eb="6">
      <t>duo's</t>
    </rPh>
    <rPh sb="7" eb="8">
      <t>ka</t>
    </rPh>
    <phoneticPr fontId="1" type="noConversion"/>
  </si>
  <si>
    <t>角色强化材料3</t>
    <rPh sb="0" eb="1">
      <t>jiao's</t>
    </rPh>
    <rPh sb="2" eb="3">
      <t>qiang'h</t>
    </rPh>
    <rPh sb="4" eb="5">
      <t>cai'l</t>
    </rPh>
    <phoneticPr fontId="1" type="noConversion"/>
  </si>
  <si>
    <t>角色强化材料4</t>
    <rPh sb="0" eb="1">
      <t>jiao's</t>
    </rPh>
    <rPh sb="2" eb="3">
      <t>qiang'h</t>
    </rPh>
    <rPh sb="4" eb="5">
      <t>cai'l</t>
    </rPh>
    <phoneticPr fontId="1" type="noConversion"/>
  </si>
  <si>
    <t>角色强化材料5</t>
    <rPh sb="0" eb="1">
      <t>jiao's</t>
    </rPh>
    <rPh sb="2" eb="3">
      <t>qiang'h</t>
    </rPh>
    <rPh sb="4" eb="5">
      <t>cai'l</t>
    </rPh>
    <phoneticPr fontId="1" type="noConversion"/>
  </si>
  <si>
    <t>角色强化材料6</t>
    <rPh sb="0" eb="1">
      <t>jiao's</t>
    </rPh>
    <rPh sb="2" eb="3">
      <t>qiang'h</t>
    </rPh>
    <rPh sb="4" eb="5">
      <t>cai'l</t>
    </rPh>
    <phoneticPr fontId="1" type="noConversion"/>
  </si>
  <si>
    <t>角色强化材料7</t>
    <rPh sb="0" eb="1">
      <t>jiao's</t>
    </rPh>
    <rPh sb="2" eb="3">
      <t>qiang'h</t>
    </rPh>
    <rPh sb="4" eb="5">
      <t>cai'l</t>
    </rPh>
    <phoneticPr fontId="1" type="noConversion"/>
  </si>
  <si>
    <t>角色强化材料8</t>
    <rPh sb="0" eb="1">
      <t>jiao's</t>
    </rPh>
    <rPh sb="2" eb="3">
      <t>qiang'h</t>
    </rPh>
    <rPh sb="4" eb="5">
      <t>cai'l</t>
    </rPh>
    <phoneticPr fontId="1" type="noConversion"/>
  </si>
  <si>
    <t>角色强化材料9</t>
    <rPh sb="0" eb="1">
      <t>jiao's</t>
    </rPh>
    <rPh sb="2" eb="3">
      <t>qiang'h</t>
    </rPh>
    <rPh sb="4" eb="5">
      <t>cai'l</t>
    </rPh>
    <phoneticPr fontId="1" type="noConversion"/>
  </si>
  <si>
    <t>每个人需要的材料数</t>
    <rPh sb="0" eb="1">
      <t>mei</t>
    </rPh>
    <rPh sb="1" eb="2">
      <t>ge</t>
    </rPh>
    <rPh sb="2" eb="3">
      <t>ren</t>
    </rPh>
    <rPh sb="3" eb="4">
      <t>xu'yao</t>
    </rPh>
    <rPh sb="5" eb="6">
      <t>d</t>
    </rPh>
    <rPh sb="6" eb="7">
      <t>cai'l</t>
    </rPh>
    <rPh sb="8" eb="9">
      <t>shu</t>
    </rPh>
    <phoneticPr fontId="1" type="noConversion"/>
  </si>
  <si>
    <t>分配没有问题后</t>
    <rPh sb="0" eb="1">
      <t>fen'p</t>
    </rPh>
    <rPh sb="2" eb="3">
      <t>mei'you</t>
    </rPh>
    <rPh sb="4" eb="5">
      <t>wen't</t>
    </rPh>
    <rPh sb="6" eb="7">
      <t>hou</t>
    </rPh>
    <phoneticPr fontId="1" type="noConversion"/>
  </si>
  <si>
    <t>初步想法</t>
    <rPh sb="0" eb="1">
      <t>chu'b</t>
    </rPh>
    <rPh sb="2" eb="3">
      <t>xiang'f</t>
    </rPh>
    <phoneticPr fontId="1" type="noConversion"/>
  </si>
  <si>
    <t>炎界</t>
    <rPh sb="0" eb="1">
      <t>yan</t>
    </rPh>
    <rPh sb="1" eb="2">
      <t>jie</t>
    </rPh>
    <phoneticPr fontId="1" type="noConversion"/>
  </si>
  <si>
    <t>每5层掉落关键材料</t>
    <rPh sb="0" eb="1">
      <t>mei</t>
    </rPh>
    <rPh sb="2" eb="3">
      <t>ceng</t>
    </rPh>
    <rPh sb="3" eb="4">
      <t>diao</t>
    </rPh>
    <rPh sb="4" eb="5">
      <t>luo</t>
    </rPh>
    <rPh sb="5" eb="6">
      <t>guan'j</t>
    </rPh>
    <rPh sb="7" eb="8">
      <t>cai'l</t>
    </rPh>
    <phoneticPr fontId="1" type="noConversion"/>
  </si>
  <si>
    <t>其他4层，每层随机掉落非关键材料。</t>
    <rPh sb="0" eb="1">
      <t>qi't</t>
    </rPh>
    <rPh sb="3" eb="4">
      <t>ceng</t>
    </rPh>
    <rPh sb="5" eb="6">
      <t>mei</t>
    </rPh>
    <rPh sb="6" eb="7">
      <t>ceng</t>
    </rPh>
    <rPh sb="7" eb="8">
      <t>sui'j</t>
    </rPh>
    <rPh sb="9" eb="10">
      <t>diao'l</t>
    </rPh>
    <rPh sb="11" eb="12">
      <t>fei</t>
    </rPh>
    <rPh sb="12" eb="13">
      <t>guan'j</t>
    </rPh>
    <rPh sb="14" eb="15">
      <t>cai'l</t>
    </rPh>
    <phoneticPr fontId="1" type="noConversion"/>
  </si>
  <si>
    <t>通用材料消耗</t>
    <rPh sb="0" eb="1">
      <t>tong'yong</t>
    </rPh>
    <rPh sb="2" eb="3">
      <t>cai'l</t>
    </rPh>
    <rPh sb="4" eb="5">
      <t>xiao'h</t>
    </rPh>
    <phoneticPr fontId="1" type="noConversion"/>
  </si>
  <si>
    <t>天数参考</t>
    <rPh sb="0" eb="1">
      <t>tian'shu</t>
    </rPh>
    <rPh sb="2" eb="3">
      <t>can'k</t>
    </rPh>
    <phoneticPr fontId="1" type="noConversion"/>
  </si>
  <si>
    <t>预估天数</t>
    <rPh sb="0" eb="1">
      <t>yu'gu</t>
    </rPh>
    <rPh sb="2" eb="3">
      <t>tian'shu</t>
    </rPh>
    <phoneticPr fontId="1" type="noConversion"/>
  </si>
  <si>
    <t>天数差</t>
    <rPh sb="0" eb="1">
      <t>tian'shu</t>
    </rPh>
    <rPh sb="2" eb="3">
      <t>cah</t>
    </rPh>
    <phoneticPr fontId="1" type="noConversion"/>
  </si>
  <si>
    <t>6装备需求量</t>
    <rPh sb="1" eb="2">
      <t>zhuang'b</t>
    </rPh>
    <rPh sb="3" eb="4">
      <t>xu'q</t>
    </rPh>
    <rPh sb="5" eb="6">
      <t>liang</t>
    </rPh>
    <phoneticPr fontId="1" type="noConversion"/>
  </si>
  <si>
    <t>装备数</t>
    <rPh sb="0" eb="1">
      <t>zhuang'b</t>
    </rPh>
    <rPh sb="2" eb="3">
      <t>shu</t>
    </rPh>
    <phoneticPr fontId="1" type="noConversion"/>
  </si>
  <si>
    <t>强化石1</t>
    <rPh sb="0" eb="1">
      <t>qiang'h</t>
    </rPh>
    <rPh sb="2" eb="3">
      <t>shi</t>
    </rPh>
    <phoneticPr fontId="1" type="noConversion"/>
  </si>
  <si>
    <t>强化石2</t>
    <rPh sb="0" eb="1">
      <t>qiang'h</t>
    </rPh>
    <rPh sb="2" eb="3">
      <t>shi</t>
    </rPh>
    <phoneticPr fontId="1" type="noConversion"/>
  </si>
  <si>
    <t>强化石3</t>
    <rPh sb="0" eb="1">
      <t>qiang'h</t>
    </rPh>
    <rPh sb="2" eb="3">
      <t>shi</t>
    </rPh>
    <phoneticPr fontId="1" type="noConversion"/>
  </si>
  <si>
    <t>每天产出</t>
    <rPh sb="0" eb="1">
      <t>mei't</t>
    </rPh>
    <rPh sb="2" eb="3">
      <t>chan'c</t>
    </rPh>
    <phoneticPr fontId="1" type="noConversion"/>
  </si>
  <si>
    <t>强化石1需求</t>
    <rPh sb="0" eb="1">
      <t>qiang'h</t>
    </rPh>
    <rPh sb="2" eb="3">
      <t>shi</t>
    </rPh>
    <rPh sb="4" eb="5">
      <t>xu'q</t>
    </rPh>
    <phoneticPr fontId="1" type="noConversion"/>
  </si>
  <si>
    <t>强化石2需求</t>
    <rPh sb="0" eb="1">
      <t>qiang'h</t>
    </rPh>
    <rPh sb="2" eb="3">
      <t>shi</t>
    </rPh>
    <rPh sb="4" eb="5">
      <t>xu'q</t>
    </rPh>
    <phoneticPr fontId="1" type="noConversion"/>
  </si>
  <si>
    <t>强化石3需求</t>
    <rPh sb="0" eb="1">
      <t>qiang'h</t>
    </rPh>
    <rPh sb="2" eb="3">
      <t>shi</t>
    </rPh>
    <rPh sb="4" eb="5">
      <t>xu'q</t>
    </rPh>
    <phoneticPr fontId="1" type="noConversion"/>
  </si>
  <si>
    <t>阶段表示</t>
    <rPh sb="0" eb="1">
      <t>jie'duan</t>
    </rPh>
    <rPh sb="2" eb="3">
      <t>biao's</t>
    </rPh>
    <phoneticPr fontId="1" type="noConversion"/>
  </si>
  <si>
    <t>强化范围</t>
    <rPh sb="0" eb="1">
      <t>qiang'h</t>
    </rPh>
    <rPh sb="2" eb="3">
      <t>fan'w</t>
    </rPh>
    <phoneticPr fontId="1" type="noConversion"/>
  </si>
  <si>
    <t>1——3</t>
    <phoneticPr fontId="1" type="noConversion"/>
  </si>
  <si>
    <t>4——6</t>
    <phoneticPr fontId="1" type="noConversion"/>
  </si>
  <si>
    <t>7——9</t>
    <phoneticPr fontId="1" type="noConversion"/>
  </si>
  <si>
    <t>等级标记</t>
    <rPh sb="0" eb="1">
      <t>deng'j</t>
    </rPh>
    <rPh sb="2" eb="3">
      <t>biao'j</t>
    </rPh>
    <phoneticPr fontId="1" type="noConversion"/>
  </si>
  <si>
    <t>天数差值</t>
    <rPh sb="0" eb="1">
      <t>tian'shu</t>
    </rPh>
    <rPh sb="2" eb="3">
      <t>cha</t>
    </rPh>
    <rPh sb="3" eb="4">
      <t>zhi</t>
    </rPh>
    <phoneticPr fontId="1" type="noConversion"/>
  </si>
  <si>
    <t>需求量</t>
    <rPh sb="0" eb="1">
      <t>xu'q</t>
    </rPh>
    <rPh sb="2" eb="3">
      <t>liang</t>
    </rPh>
    <phoneticPr fontId="1" type="noConversion"/>
  </si>
  <si>
    <t>单人</t>
    <rPh sb="0" eb="1">
      <t>dan'r</t>
    </rPh>
    <phoneticPr fontId="1" type="noConversion"/>
  </si>
  <si>
    <t>多人</t>
    <rPh sb="0" eb="1">
      <t>duo'ren</t>
    </rPh>
    <phoneticPr fontId="1" type="noConversion"/>
  </si>
  <si>
    <t>代表每天产的数量</t>
    <rPh sb="0" eb="1">
      <t>dai'biao</t>
    </rPh>
    <rPh sb="2" eb="3">
      <t>mei'tian</t>
    </rPh>
    <rPh sb="4" eb="5">
      <t>chan</t>
    </rPh>
    <rPh sb="5" eb="6">
      <t>d</t>
    </rPh>
    <rPh sb="6" eb="7">
      <t>shu'l</t>
    </rPh>
    <phoneticPr fontId="1" type="noConversion"/>
  </si>
  <si>
    <t>每天装备强化属性</t>
    <rPh sb="0" eb="1">
      <t>mei'tian</t>
    </rPh>
    <rPh sb="2" eb="3">
      <t>zhaung'b</t>
    </rPh>
    <rPh sb="4" eb="5">
      <t>qiang'h</t>
    </rPh>
    <rPh sb="6" eb="7">
      <t>shu'x</t>
    </rPh>
    <phoneticPr fontId="1" type="noConversion"/>
  </si>
  <si>
    <t>等级标准</t>
    <rPh sb="0" eb="1">
      <t>deng'j</t>
    </rPh>
    <rPh sb="2" eb="3">
      <t>biao'z</t>
    </rPh>
    <phoneticPr fontId="1" type="noConversion"/>
  </si>
  <si>
    <t>每天个数</t>
    <rPh sb="0" eb="1">
      <t>mei't</t>
    </rPh>
    <rPh sb="2" eb="3">
      <t>ge'shu</t>
    </rPh>
    <phoneticPr fontId="1" type="noConversion"/>
  </si>
  <si>
    <t>培养武将个数</t>
    <rPh sb="0" eb="1">
      <t>pei'yang</t>
    </rPh>
    <rPh sb="2" eb="3">
      <t>wu'j</t>
    </rPh>
    <rPh sb="4" eb="5">
      <t>ge'shu</t>
    </rPh>
    <phoneticPr fontId="1" type="noConversion"/>
  </si>
  <si>
    <t>强化石1需求总数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</si>
  <si>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强化石2需求总数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</si>
  <si>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强化石3需求总数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</si>
  <si>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想一个问题</t>
    <rPh sb="0" eb="1">
      <t>xiang</t>
    </rPh>
    <rPh sb="1" eb="2">
      <t>yi'g</t>
    </rPh>
    <rPh sb="3" eb="4">
      <t>wen't</t>
    </rPh>
    <phoneticPr fontId="1" type="noConversion"/>
  </si>
  <si>
    <t>猎命怎么去设定产出与消耗</t>
    <rPh sb="0" eb="1">
      <t>lie'ming</t>
    </rPh>
    <rPh sb="2" eb="3">
      <t>z'm</t>
    </rPh>
    <rPh sb="4" eb="5">
      <t>qu</t>
    </rPh>
    <rPh sb="5" eb="6">
      <t>she'd</t>
    </rPh>
    <rPh sb="7" eb="8">
      <t>chan'c</t>
    </rPh>
    <rPh sb="9" eb="10">
      <t>yu</t>
    </rPh>
    <rPh sb="10" eb="11">
      <t>xiao'h</t>
    </rPh>
    <phoneticPr fontId="1" type="noConversion"/>
  </si>
  <si>
    <t>首先猎命消耗什么？</t>
    <rPh sb="0" eb="1">
      <t>shou'xian</t>
    </rPh>
    <rPh sb="2" eb="3">
      <t>lie'm</t>
    </rPh>
    <rPh sb="4" eb="5">
      <t>xiao'h</t>
    </rPh>
    <rPh sb="6" eb="7">
      <t>s'm</t>
    </rPh>
    <phoneticPr fontId="1" type="noConversion"/>
  </si>
  <si>
    <t>猎命消耗金币</t>
    <rPh sb="0" eb="1">
      <t>lie'm</t>
    </rPh>
    <rPh sb="2" eb="3">
      <t>xiao'h</t>
    </rPh>
    <rPh sb="4" eb="5">
      <t>jin'b</t>
    </rPh>
    <phoneticPr fontId="1" type="noConversion"/>
  </si>
  <si>
    <t>猎命消耗水晶</t>
    <rPh sb="0" eb="1">
      <t>lie'm</t>
    </rPh>
    <rPh sb="2" eb="3">
      <t>xiao'h</t>
    </rPh>
    <rPh sb="4" eb="5">
      <t>shui'j</t>
    </rPh>
    <phoneticPr fontId="1" type="noConversion"/>
  </si>
  <si>
    <t>那么一个猎命需要消耗多少的金币和水晶？</t>
    <rPh sb="0" eb="1">
      <t>na'm</t>
    </rPh>
    <rPh sb="2" eb="3">
      <t>yi'g</t>
    </rPh>
    <rPh sb="4" eb="5">
      <t>lie'm</t>
    </rPh>
    <rPh sb="6" eb="7">
      <t>xu'yao</t>
    </rPh>
    <rPh sb="8" eb="9">
      <t>xiao'h</t>
    </rPh>
    <rPh sb="10" eb="11">
      <t>duo's</t>
    </rPh>
    <rPh sb="12" eb="13">
      <t>d</t>
    </rPh>
    <rPh sb="13" eb="14">
      <t>jin'b</t>
    </rPh>
    <rPh sb="15" eb="16">
      <t>he</t>
    </rPh>
    <rPh sb="16" eb="17">
      <t>shui'j</t>
    </rPh>
    <phoneticPr fontId="1" type="noConversion"/>
  </si>
  <si>
    <t>高级猎命需要玩家话费多少金币去进行培养</t>
    <rPh sb="0" eb="1">
      <t>gao'ji</t>
    </rPh>
    <rPh sb="2" eb="3">
      <t>lie'm</t>
    </rPh>
    <rPh sb="4" eb="5">
      <t>xu'yao</t>
    </rPh>
    <rPh sb="6" eb="7">
      <t>wan'j</t>
    </rPh>
    <rPh sb="8" eb="9">
      <t>hua'fei</t>
    </rPh>
    <rPh sb="10" eb="11">
      <t>duo's</t>
    </rPh>
    <rPh sb="12" eb="13">
      <t>jin'b</t>
    </rPh>
    <rPh sb="14" eb="15">
      <t>qu</t>
    </rPh>
    <rPh sb="15" eb="16">
      <t>jin'x</t>
    </rPh>
    <rPh sb="17" eb="18">
      <t>pei'yang</t>
    </rPh>
    <phoneticPr fontId="1" type="noConversion"/>
  </si>
  <si>
    <t>或者说。。。玩家花费多少才可以获得最高的猎命</t>
    <rPh sb="0" eb="1">
      <t>huo'z</t>
    </rPh>
    <rPh sb="2" eb="3">
      <t>shuo</t>
    </rPh>
    <rPh sb="6" eb="7">
      <t>wan'j</t>
    </rPh>
    <rPh sb="8" eb="9">
      <t>hua'fei</t>
    </rPh>
    <rPh sb="10" eb="11">
      <t>duo's</t>
    </rPh>
    <rPh sb="12" eb="13">
      <t>cai</t>
    </rPh>
    <rPh sb="13" eb="14">
      <t>k'y</t>
    </rPh>
    <rPh sb="15" eb="16">
      <t>huo'd</t>
    </rPh>
    <rPh sb="17" eb="18">
      <t>zui'gao</t>
    </rPh>
    <rPh sb="19" eb="20">
      <t>d</t>
    </rPh>
    <rPh sb="20" eb="21">
      <t>lie'ming</t>
    </rPh>
    <phoneticPr fontId="1" type="noConversion"/>
  </si>
  <si>
    <t>下一个是猎命的消耗给予多少？</t>
    <rPh sb="0" eb="1">
      <t>xia'yi'ge</t>
    </rPh>
    <rPh sb="3" eb="4">
      <t>s</t>
    </rPh>
    <rPh sb="4" eb="5">
      <t>lie'm</t>
    </rPh>
    <rPh sb="6" eb="7">
      <t>d</t>
    </rPh>
    <rPh sb="7" eb="8">
      <t>xiao'h</t>
    </rPh>
    <rPh sb="9" eb="10">
      <t>gei'yu</t>
    </rPh>
    <rPh sb="11" eb="12">
      <t>duo's</t>
    </rPh>
    <phoneticPr fontId="1" type="noConversion"/>
  </si>
  <si>
    <t>阵法升级</t>
    <rPh sb="0" eb="1">
      <t>zhen'f</t>
    </rPh>
    <rPh sb="2" eb="3">
      <t>sheng'ji</t>
    </rPh>
    <phoneticPr fontId="1" type="noConversion"/>
  </si>
  <si>
    <t>阵法升级</t>
    <rPh sb="0" eb="1">
      <t>z'f</t>
    </rPh>
    <rPh sb="2" eb="3">
      <t>sheng'ji</t>
    </rPh>
    <phoneticPr fontId="1" type="noConversion"/>
  </si>
  <si>
    <t>角色培养</t>
    <rPh sb="0" eb="1">
      <t>jiao's</t>
    </rPh>
    <rPh sb="2" eb="3">
      <t>pei'yang</t>
    </rPh>
    <phoneticPr fontId="1" type="noConversion"/>
  </si>
  <si>
    <t>占星</t>
    <rPh sb="0" eb="1">
      <t>zhan'xing</t>
    </rPh>
    <phoneticPr fontId="1" type="noConversion"/>
  </si>
  <si>
    <t>消耗？？</t>
    <rPh sb="0" eb="1">
      <t>xiao'h</t>
    </rPh>
    <phoneticPr fontId="1" type="noConversion"/>
  </si>
  <si>
    <t>按照属性走呢？</t>
    <rPh sb="0" eb="1">
      <t>an'z</t>
    </rPh>
    <rPh sb="2" eb="3">
      <t>shu'x</t>
    </rPh>
    <rPh sb="4" eb="5">
      <t>zou</t>
    </rPh>
    <rPh sb="5" eb="6">
      <t>ne</t>
    </rPh>
    <phoneticPr fontId="1" type="noConversion"/>
  </si>
  <si>
    <t>金币消耗的大头</t>
    <rPh sb="0" eb="1">
      <t>jin'b</t>
    </rPh>
    <rPh sb="2" eb="3">
      <t>xiao'h</t>
    </rPh>
    <rPh sb="4" eb="5">
      <t>d</t>
    </rPh>
    <rPh sb="5" eb="6">
      <t>da'tou</t>
    </rPh>
    <phoneticPr fontId="1" type="noConversion"/>
  </si>
  <si>
    <t>技能</t>
    <rPh sb="0" eb="1">
      <t>ji'neng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</si>
  <si>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</si>
  <si>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所以</t>
    <rPh sb="0" eb="1">
      <t>suo'yi</t>
    </rPh>
    <phoneticPr fontId="1" type="noConversion"/>
  </si>
  <si>
    <t>要计算出属性</t>
    <rPh sb="0" eb="1">
      <t>yao</t>
    </rPh>
    <rPh sb="1" eb="2">
      <t>ji'suan</t>
    </rPh>
    <rPh sb="3" eb="4">
      <t>chu</t>
    </rPh>
    <rPh sb="4" eb="5">
      <t>shu'x</t>
    </rPh>
    <phoneticPr fontId="1" type="noConversion"/>
  </si>
  <si>
    <t>然后从属性计算到</t>
    <rPh sb="0" eb="1">
      <t>ran'h</t>
    </rPh>
    <rPh sb="2" eb="3">
      <t>cong</t>
    </rPh>
    <rPh sb="3" eb="4">
      <t>shu'x</t>
    </rPh>
    <rPh sb="5" eb="6">
      <t>ji'suan</t>
    </rPh>
    <rPh sb="7" eb="8">
      <t>dao</t>
    </rPh>
    <phoneticPr fontId="1" type="noConversion"/>
  </si>
  <si>
    <t>是个方法</t>
    <rPh sb="0" eb="1">
      <t>s</t>
    </rPh>
    <rPh sb="1" eb="2">
      <t>g</t>
    </rPh>
    <rPh sb="2" eb="3">
      <t>fang'f</t>
    </rPh>
    <phoneticPr fontId="1" type="noConversion"/>
  </si>
  <si>
    <t>主属性比率</t>
    <rPh sb="0" eb="1">
      <t>zhu</t>
    </rPh>
    <rPh sb="1" eb="2">
      <t>shu'x</t>
    </rPh>
    <rPh sb="3" eb="4">
      <t>bi'l</t>
    </rPh>
    <phoneticPr fontId="2" type="noConversion"/>
  </si>
  <si>
    <t>高</t>
    <rPh sb="0" eb="1">
      <t>gao</t>
    </rPh>
    <phoneticPr fontId="1" type="noConversion"/>
  </si>
  <si>
    <t>中</t>
    <rPh sb="0" eb="1">
      <t>zhong</t>
    </rPh>
    <phoneticPr fontId="1" type="noConversion"/>
  </si>
  <si>
    <t>低</t>
    <rPh sb="0" eb="1">
      <t>di</t>
    </rPh>
    <phoneticPr fontId="1" type="noConversion"/>
  </si>
  <si>
    <t>1属性多少金币</t>
    <rPh sb="1" eb="2">
      <t>shu'x</t>
    </rPh>
    <rPh sb="3" eb="4">
      <t>duo's</t>
    </rPh>
    <rPh sb="5" eb="6">
      <t>jin'b</t>
    </rPh>
    <phoneticPr fontId="1" type="noConversion"/>
  </si>
  <si>
    <t>1属性分成的份数</t>
    <rPh sb="1" eb="2">
      <t>shu'x</t>
    </rPh>
    <rPh sb="3" eb="4">
      <t>fen'cheng</t>
    </rPh>
    <rPh sb="5" eb="6">
      <t>d</t>
    </rPh>
    <rPh sb="6" eb="7">
      <t>fen'shu</t>
    </rPh>
    <phoneticPr fontId="1" type="noConversion"/>
  </si>
  <si>
    <t>对应装备升级属性</t>
    <rPh sb="0" eb="1">
      <t>dui'ying</t>
    </rPh>
    <rPh sb="2" eb="3">
      <t>zhuang'b</t>
    </rPh>
    <rPh sb="4" eb="5">
      <t>sheng'j</t>
    </rPh>
    <rPh sb="6" eb="7">
      <t>shu'x</t>
    </rPh>
    <phoneticPr fontId="1" type="noConversion"/>
  </si>
  <si>
    <t>对应等级</t>
    <rPh sb="0" eb="1">
      <t>dui'ying</t>
    </rPh>
    <rPh sb="2" eb="3">
      <t>deng'j</t>
    </rPh>
    <phoneticPr fontId="1" type="noConversion"/>
  </si>
  <si>
    <t>猎命</t>
    <rPh sb="0" eb="1">
      <t>lie'ming</t>
    </rPh>
    <phoneticPr fontId="1" type="noConversion"/>
  </si>
  <si>
    <t>首先</t>
    <rPh sb="0" eb="1">
      <t>shou'xian</t>
    </rPh>
    <phoneticPr fontId="1" type="noConversion"/>
  </si>
  <si>
    <t>目标</t>
    <rPh sb="0" eb="1">
      <t>mu'biao</t>
    </rPh>
    <phoneticPr fontId="1" type="noConversion"/>
  </si>
  <si>
    <t>每日在占星需要消耗多少金币</t>
    <rPh sb="0" eb="1">
      <t>mei'r</t>
    </rPh>
    <rPh sb="2" eb="3">
      <t>z</t>
    </rPh>
    <rPh sb="3" eb="4">
      <t>zhan'x</t>
    </rPh>
    <rPh sb="5" eb="6">
      <t>xu'yao</t>
    </rPh>
    <rPh sb="7" eb="8">
      <t>xiao'h</t>
    </rPh>
    <rPh sb="9" eb="10">
      <t>duo's</t>
    </rPh>
    <rPh sb="11" eb="12">
      <t>jin'b</t>
    </rPh>
    <phoneticPr fontId="1" type="noConversion"/>
  </si>
  <si>
    <t>多少金币一次占星</t>
    <rPh sb="0" eb="1">
      <t>duo's</t>
    </rPh>
    <rPh sb="2" eb="3">
      <t>jin'b</t>
    </rPh>
    <rPh sb="4" eb="5">
      <t>yi'c</t>
    </rPh>
    <rPh sb="6" eb="7">
      <t>zhan'x</t>
    </rPh>
    <phoneticPr fontId="1" type="noConversion"/>
  </si>
  <si>
    <t>每日占星次数</t>
    <rPh sb="0" eb="1">
      <t>mei'r</t>
    </rPh>
    <rPh sb="2" eb="3">
      <t>zhan'xing</t>
    </rPh>
    <rPh sb="4" eb="5">
      <t>ci'shu</t>
    </rPh>
    <phoneticPr fontId="1" type="noConversion"/>
  </si>
  <si>
    <t>每日需要多少经验</t>
    <rPh sb="0" eb="1">
      <t>mei'r</t>
    </rPh>
    <rPh sb="2" eb="3">
      <t>xu'yao</t>
    </rPh>
    <rPh sb="4" eb="5">
      <t>duo's</t>
    </rPh>
    <rPh sb="6" eb="7">
      <t>jing'yan</t>
    </rPh>
    <phoneticPr fontId="1" type="noConversion"/>
  </si>
  <si>
    <t>权重</t>
    <rPh sb="0" eb="1">
      <t>quan'zhong</t>
    </rPh>
    <phoneticPr fontId="1" type="noConversion"/>
  </si>
  <si>
    <t>品质</t>
    <rPh sb="0" eb="1">
      <t>pin'z</t>
    </rPh>
    <phoneticPr fontId="1" type="noConversion"/>
  </si>
  <si>
    <t>经验</t>
    <rPh sb="0" eb="1">
      <t>jig'yan</t>
    </rPh>
    <phoneticPr fontId="1" type="noConversion"/>
  </si>
  <si>
    <t>概率</t>
    <rPh sb="0" eb="1">
      <t>gai'l</t>
    </rPh>
    <phoneticPr fontId="1" type="noConversion"/>
  </si>
  <si>
    <t>期望辅助</t>
    <rPh sb="0" eb="1">
      <t>qi'w</t>
    </rPh>
    <rPh sb="2" eb="3">
      <t>fu'z</t>
    </rPh>
    <phoneticPr fontId="1" type="noConversion"/>
  </si>
  <si>
    <t>总期望</t>
    <rPh sb="0" eb="1">
      <t>zong</t>
    </rPh>
    <rPh sb="1" eb="2">
      <t>qi'w</t>
    </rPh>
    <phoneticPr fontId="1" type="noConversion"/>
  </si>
  <si>
    <t>每次经验</t>
    <rPh sb="0" eb="1">
      <t>mei'c</t>
    </rPh>
    <rPh sb="2" eb="3">
      <t>jing'yan</t>
    </rPh>
    <phoneticPr fontId="1" type="noConversion"/>
  </si>
  <si>
    <t>经验低</t>
    <rPh sb="0" eb="1">
      <t>jing'yan</t>
    </rPh>
    <rPh sb="2" eb="3">
      <t>di</t>
    </rPh>
    <phoneticPr fontId="1" type="noConversion"/>
  </si>
  <si>
    <t>经验中</t>
    <rPh sb="0" eb="1">
      <t>jing'yan</t>
    </rPh>
    <rPh sb="2" eb="3">
      <t>zhogn</t>
    </rPh>
    <phoneticPr fontId="1" type="noConversion"/>
  </si>
  <si>
    <t>经验高</t>
    <rPh sb="0" eb="1">
      <t>jing'yan</t>
    </rPh>
    <rPh sb="2" eb="3">
      <t>gao</t>
    </rPh>
    <phoneticPr fontId="1" type="noConversion"/>
  </si>
  <si>
    <t>次数</t>
    <rPh sb="0" eb="1">
      <t>ci'shu</t>
    </rPh>
    <phoneticPr fontId="1" type="noConversion"/>
  </si>
  <si>
    <t>占星等级</t>
    <rPh sb="0" eb="1">
      <t>zhan'x</t>
    </rPh>
    <rPh sb="2" eb="3">
      <t>deng'j</t>
    </rPh>
    <phoneticPr fontId="1" type="noConversion"/>
  </si>
  <si>
    <t>则要计算多少概率升级</t>
    <rPh sb="0" eb="1">
      <t>ze</t>
    </rPh>
    <rPh sb="1" eb="2">
      <t>yao</t>
    </rPh>
    <rPh sb="2" eb="3">
      <t>ji'suan</t>
    </rPh>
    <rPh sb="4" eb="5">
      <t>duo's</t>
    </rPh>
    <rPh sb="6" eb="7">
      <t>gai'l</t>
    </rPh>
    <rPh sb="8" eb="9">
      <t>sheng'j</t>
    </rPh>
    <phoneticPr fontId="1" type="noConversion"/>
  </si>
  <si>
    <t>多少概率不升不降</t>
    <rPh sb="0" eb="1">
      <t>duo's</t>
    </rPh>
    <rPh sb="2" eb="3">
      <t>gai'l</t>
    </rPh>
    <rPh sb="4" eb="5">
      <t>bu</t>
    </rPh>
    <rPh sb="5" eb="6">
      <t>sheng</t>
    </rPh>
    <rPh sb="6" eb="7">
      <t>bu</t>
    </rPh>
    <rPh sb="7" eb="8">
      <t>jiang</t>
    </rPh>
    <phoneticPr fontId="1" type="noConversion"/>
  </si>
  <si>
    <t>多少概率降级</t>
    <rPh sb="0" eb="1">
      <t>duo's</t>
    </rPh>
    <rPh sb="2" eb="3">
      <t>gai'l</t>
    </rPh>
    <rPh sb="4" eb="5">
      <t>jiang</t>
    </rPh>
    <rPh sb="5" eb="6">
      <t>ji</t>
    </rPh>
    <phoneticPr fontId="1" type="noConversion"/>
  </si>
  <si>
    <t>不变</t>
    <rPh sb="0" eb="1">
      <t>bu</t>
    </rPh>
    <rPh sb="1" eb="2">
      <t>bian</t>
    </rPh>
    <phoneticPr fontId="1" type="noConversion"/>
  </si>
  <si>
    <t>降级</t>
    <rPh sb="0" eb="1">
      <t>jiang'ji</t>
    </rPh>
    <phoneticPr fontId="1" type="noConversion"/>
  </si>
  <si>
    <t>升级概率</t>
    <rPh sb="0" eb="1">
      <t>sehng'j</t>
    </rPh>
    <rPh sb="2" eb="3">
      <t>gai'l</t>
    </rPh>
    <phoneticPr fontId="1" type="noConversion"/>
  </si>
  <si>
    <t>升级权重</t>
    <rPh sb="0" eb="1">
      <t>sheng'j</t>
    </rPh>
    <rPh sb="2" eb="3">
      <t>quan'z</t>
    </rPh>
    <phoneticPr fontId="1" type="noConversion"/>
  </si>
  <si>
    <t>当前目的</t>
    <rPh sb="0" eb="1">
      <t>dang'q</t>
    </rPh>
    <rPh sb="2" eb="3">
      <t>mu'd</t>
    </rPh>
    <phoneticPr fontId="1" type="noConversion"/>
  </si>
  <si>
    <t>抽60次</t>
    <rPh sb="0" eb="1">
      <t>chou</t>
    </rPh>
    <rPh sb="3" eb="4">
      <t>ci</t>
    </rPh>
    <phoneticPr fontId="1" type="noConversion"/>
  </si>
  <si>
    <t>使中低组的次数为30</t>
    <rPh sb="0" eb="1">
      <t>shi</t>
    </rPh>
    <rPh sb="1" eb="2">
      <t>zhong</t>
    </rPh>
    <rPh sb="2" eb="3">
      <t>di</t>
    </rPh>
    <rPh sb="3" eb="4">
      <t>zu</t>
    </rPh>
    <rPh sb="4" eb="5">
      <t>d</t>
    </rPh>
    <rPh sb="5" eb="6">
      <t>ci'shu</t>
    </rPh>
    <rPh sb="7" eb="8">
      <t>wei</t>
    </rPh>
    <phoneticPr fontId="1" type="noConversion"/>
  </si>
  <si>
    <t>中组次数为23</t>
    <rPh sb="0" eb="1">
      <t>zhong</t>
    </rPh>
    <rPh sb="1" eb="2">
      <t>zu</t>
    </rPh>
    <rPh sb="2" eb="3">
      <t>ci'shu</t>
    </rPh>
    <rPh sb="4" eb="5">
      <t>wei</t>
    </rPh>
    <phoneticPr fontId="1" type="noConversion"/>
  </si>
  <si>
    <t>高组次数为7</t>
    <rPh sb="0" eb="1">
      <t>gao</t>
    </rPh>
    <rPh sb="1" eb="2">
      <t>zu</t>
    </rPh>
    <rPh sb="2" eb="3">
      <t>ci'shu</t>
    </rPh>
    <rPh sb="4" eb="5">
      <t>wei</t>
    </rPh>
    <phoneticPr fontId="1" type="noConversion"/>
  </si>
  <si>
    <t>解析</t>
    <rPh sb="0" eb="1">
      <t>jie'xi</t>
    </rPh>
    <phoneticPr fontId="1" type="noConversion"/>
  </si>
  <si>
    <t>100%升级</t>
    <rPh sb="4" eb="5">
      <t>sheng'ji</t>
    </rPh>
    <phoneticPr fontId="1" type="noConversion"/>
  </si>
  <si>
    <t>100次中有80次升级，有10次不变，有10次降级</t>
    <rPh sb="3" eb="4">
      <t>ci</t>
    </rPh>
    <rPh sb="4" eb="5">
      <t>zhong</t>
    </rPh>
    <rPh sb="5" eb="6">
      <t>you</t>
    </rPh>
    <rPh sb="8" eb="9">
      <t>ci</t>
    </rPh>
    <rPh sb="9" eb="10">
      <t>sheng'ji</t>
    </rPh>
    <rPh sb="12" eb="13">
      <t>you</t>
    </rPh>
    <rPh sb="15" eb="16">
      <t>ci</t>
    </rPh>
    <rPh sb="16" eb="17">
      <t>bu</t>
    </rPh>
    <rPh sb="17" eb="18">
      <t>bian</t>
    </rPh>
    <rPh sb="19" eb="20">
      <t>you</t>
    </rPh>
    <rPh sb="22" eb="23">
      <t>ci</t>
    </rPh>
    <rPh sb="23" eb="24">
      <t>jiang'ji</t>
    </rPh>
    <phoneticPr fontId="1" type="noConversion"/>
  </si>
  <si>
    <t>假设roll的100次</t>
    <rPh sb="0" eb="1">
      <t>jia's</t>
    </rPh>
    <rPh sb="6" eb="7">
      <t>d</t>
    </rPh>
    <rPh sb="10" eb="11">
      <t>ci</t>
    </rPh>
    <phoneticPr fontId="1" type="noConversion"/>
  </si>
  <si>
    <t>代表各项的经历次数</t>
    <rPh sb="0" eb="1">
      <t>dai'b</t>
    </rPh>
    <rPh sb="2" eb="3">
      <t>ge'xiang</t>
    </rPh>
    <rPh sb="4" eb="5">
      <t>d</t>
    </rPh>
    <rPh sb="5" eb="6">
      <t>jing'l</t>
    </rPh>
    <rPh sb="7" eb="8">
      <t>ci'shu</t>
    </rPh>
    <phoneticPr fontId="1" type="noConversion"/>
  </si>
  <si>
    <t>则各项出现的概率</t>
    <rPh sb="0" eb="1">
      <t>ze</t>
    </rPh>
    <rPh sb="1" eb="2">
      <t>ge'xiang</t>
    </rPh>
    <rPh sb="3" eb="4">
      <t>chu'x</t>
    </rPh>
    <rPh sb="5" eb="6">
      <t>d</t>
    </rPh>
    <rPh sb="6" eb="7">
      <t>gai'l</t>
    </rPh>
    <phoneticPr fontId="1" type="noConversion"/>
  </si>
  <si>
    <t>低组权重</t>
    <rPh sb="0" eb="1">
      <t>di</t>
    </rPh>
    <rPh sb="1" eb="2">
      <t>zu</t>
    </rPh>
    <rPh sb="2" eb="3">
      <t>quan'zhong</t>
    </rPh>
    <phoneticPr fontId="1" type="noConversion"/>
  </si>
  <si>
    <t>中组权重</t>
    <rPh sb="0" eb="1">
      <t>zhong</t>
    </rPh>
    <rPh sb="1" eb="2">
      <t>zu</t>
    </rPh>
    <rPh sb="2" eb="3">
      <t>quan'zhong</t>
    </rPh>
    <phoneticPr fontId="1" type="noConversion"/>
  </si>
  <si>
    <t>高组权重</t>
    <rPh sb="0" eb="1">
      <t>gao</t>
    </rPh>
    <rPh sb="1" eb="2">
      <t>zu</t>
    </rPh>
    <rPh sb="2" eb="3">
      <t>quan'zhong</t>
    </rPh>
    <phoneticPr fontId="1" type="noConversion"/>
  </si>
  <si>
    <t>低组期望</t>
    <rPh sb="0" eb="1">
      <t>di</t>
    </rPh>
    <rPh sb="1" eb="2">
      <t>zu</t>
    </rPh>
    <rPh sb="2" eb="3">
      <t>qi'wang</t>
    </rPh>
    <phoneticPr fontId="1" type="noConversion"/>
  </si>
  <si>
    <t>中组期望</t>
    <rPh sb="0" eb="1">
      <t>zhong</t>
    </rPh>
    <rPh sb="1" eb="2">
      <t>zu</t>
    </rPh>
    <phoneticPr fontId="1" type="noConversion"/>
  </si>
  <si>
    <t>高组期望</t>
    <rPh sb="0" eb="1">
      <t>gao</t>
    </rPh>
    <rPh sb="1" eb="2">
      <t>zu</t>
    </rPh>
    <phoneticPr fontId="1" type="noConversion"/>
  </si>
  <si>
    <t>合</t>
    <rPh sb="0" eb="1">
      <t>he</t>
    </rPh>
    <phoneticPr fontId="1" type="noConversion"/>
  </si>
  <si>
    <t>高级占星相当于免费次数</t>
    <rPh sb="0" eb="1">
      <t>gao'j</t>
    </rPh>
    <rPh sb="2" eb="3">
      <t>zhan'x</t>
    </rPh>
    <rPh sb="4" eb="5">
      <t>xiang'dang'yu</t>
    </rPh>
    <rPh sb="7" eb="8">
      <t>mian'fei</t>
    </rPh>
    <rPh sb="9" eb="10">
      <t>ci'shu</t>
    </rPh>
    <phoneticPr fontId="1" type="noConversion"/>
  </si>
  <si>
    <t>则可算出1次多少水晶</t>
    <rPh sb="0" eb="1">
      <t>ze</t>
    </rPh>
    <rPh sb="1" eb="2">
      <t>ke</t>
    </rPh>
    <rPh sb="2" eb="3">
      <t>suan'c</t>
    </rPh>
    <rPh sb="5" eb="6">
      <t>ci</t>
    </rPh>
    <rPh sb="6" eb="7">
      <t>duo's</t>
    </rPh>
    <rPh sb="8" eb="9">
      <t>shui'jing</t>
    </rPh>
    <phoneticPr fontId="1" type="noConversion"/>
  </si>
  <si>
    <t>总多少金币</t>
    <rPh sb="0" eb="1">
      <t>zong</t>
    </rPh>
    <rPh sb="1" eb="2">
      <t>duo's</t>
    </rPh>
    <rPh sb="3" eb="4">
      <t>jin'b</t>
    </rPh>
    <phoneticPr fontId="1" type="noConversion"/>
  </si>
  <si>
    <t xml:space="preserve">  </t>
    <phoneticPr fontId="1" type="noConversion"/>
  </si>
  <si>
    <t xml:space="preserve"> </t>
    <phoneticPr fontId="1" type="noConversion"/>
  </si>
  <si>
    <t>金币价值</t>
    <rPh sb="0" eb="1">
      <t>jin'b</t>
    </rPh>
    <rPh sb="2" eb="3">
      <t>jia'z</t>
    </rPh>
    <phoneticPr fontId="1" type="noConversion"/>
  </si>
  <si>
    <t>每天消耗金币</t>
    <rPh sb="0" eb="1">
      <t>mei't</t>
    </rPh>
    <rPh sb="2" eb="3">
      <t>xiao'h</t>
    </rPh>
    <rPh sb="4" eb="5">
      <t>jin'b</t>
    </rPh>
    <phoneticPr fontId="1" type="noConversion"/>
  </si>
  <si>
    <t>每次金币消耗</t>
    <rPh sb="0" eb="1">
      <t>mei</t>
    </rPh>
    <rPh sb="1" eb="2">
      <t>ci</t>
    </rPh>
    <rPh sb="2" eb="3">
      <t>jin'b</t>
    </rPh>
    <rPh sb="4" eb="5">
      <t>xiao'h</t>
    </rPh>
    <phoneticPr fontId="1" type="noConversion"/>
  </si>
  <si>
    <t>每次换算水晶</t>
    <rPh sb="0" eb="1">
      <t>mei'c</t>
    </rPh>
    <rPh sb="2" eb="3">
      <t>huan's</t>
    </rPh>
    <rPh sb="4" eb="5">
      <t>shui'j</t>
    </rPh>
    <phoneticPr fontId="1" type="noConversion"/>
  </si>
  <si>
    <t>每天换算水晶</t>
    <rPh sb="0" eb="1">
      <t>mei'tian</t>
    </rPh>
    <rPh sb="2" eb="3">
      <t>huan's</t>
    </rPh>
    <rPh sb="4" eb="5">
      <t>shui'jing</t>
    </rPh>
    <phoneticPr fontId="1" type="noConversion"/>
  </si>
  <si>
    <t>水晶消耗系统g</t>
    <rPh sb="0" eb="1">
      <t>shui'j</t>
    </rPh>
    <rPh sb="2" eb="3">
      <t>xiao'h</t>
    </rPh>
    <rPh sb="4" eb="5">
      <t>xi'ton</t>
    </rPh>
    <phoneticPr fontId="1" type="noConversion"/>
  </si>
  <si>
    <t>祈愿</t>
    <rPh sb="0" eb="1">
      <t>qi'y</t>
    </rPh>
    <phoneticPr fontId="1" type="noConversion"/>
  </si>
  <si>
    <t>普通抽卡</t>
    <rPh sb="0" eb="1">
      <t>pu't</t>
    </rPh>
    <rPh sb="2" eb="3">
      <t>chou'ka</t>
    </rPh>
    <phoneticPr fontId="1" type="noConversion"/>
  </si>
  <si>
    <t>高级抽卡</t>
    <rPh sb="0" eb="1">
      <t>gao'j</t>
    </rPh>
    <rPh sb="2" eb="3">
      <t>chou'k</t>
    </rPh>
    <phoneticPr fontId="1" type="noConversion"/>
  </si>
  <si>
    <t>伙伴培养</t>
    <rPh sb="0" eb="1">
      <t>huo'b</t>
    </rPh>
    <rPh sb="2" eb="3">
      <t>pei'yang</t>
    </rPh>
    <phoneticPr fontId="1" type="noConversion"/>
  </si>
  <si>
    <t>聘请大师</t>
    <rPh sb="0" eb="1">
      <t>pin'q</t>
    </rPh>
    <rPh sb="2" eb="3">
      <t>da</t>
    </rPh>
    <rPh sb="3" eb="4">
      <t>shi</t>
    </rPh>
    <phoneticPr fontId="1" type="noConversion"/>
  </si>
  <si>
    <t>挖矿</t>
    <rPh sb="0" eb="1">
      <t>wa'k</t>
    </rPh>
    <phoneticPr fontId="1" type="noConversion"/>
  </si>
  <si>
    <t>购买挖矿次数</t>
    <rPh sb="0" eb="1">
      <t>gou'm</t>
    </rPh>
    <rPh sb="2" eb="3">
      <t>wa'k</t>
    </rPh>
    <rPh sb="4" eb="5">
      <t>ci'shu</t>
    </rPh>
    <phoneticPr fontId="1" type="noConversion"/>
  </si>
  <si>
    <t>元宝商店</t>
    <rPh sb="0" eb="1">
      <t>yuan'bao</t>
    </rPh>
    <rPh sb="2" eb="3">
      <t>shang'd</t>
    </rPh>
    <phoneticPr fontId="1" type="noConversion"/>
  </si>
  <si>
    <t>深渊</t>
    <rPh sb="0" eb="1">
      <t>shen'yuan</t>
    </rPh>
    <phoneticPr fontId="1" type="noConversion"/>
  </si>
  <si>
    <t>刷新购买</t>
    <rPh sb="0" eb="1">
      <t>shua'x</t>
    </rPh>
    <rPh sb="2" eb="3">
      <t>gou'm</t>
    </rPh>
    <phoneticPr fontId="1" type="noConversion"/>
  </si>
  <si>
    <t>龙穴</t>
    <rPh sb="0" eb="1">
      <t>long'x</t>
    </rPh>
    <phoneticPr fontId="1" type="noConversion"/>
  </si>
  <si>
    <t>聚金佛</t>
    <rPh sb="0" eb="1">
      <t>ju</t>
    </rPh>
    <rPh sb="1" eb="2">
      <t>jin</t>
    </rPh>
    <rPh sb="2" eb="3">
      <t>fo</t>
    </rPh>
    <phoneticPr fontId="1" type="noConversion"/>
  </si>
  <si>
    <t>竞技场</t>
    <rPh sb="0" eb="1">
      <t>jing'j'c</t>
    </rPh>
    <phoneticPr fontId="1" type="noConversion"/>
  </si>
  <si>
    <t>悬赏</t>
    <rPh sb="0" eb="1">
      <t>xuan'shang</t>
    </rPh>
    <phoneticPr fontId="1" type="noConversion"/>
  </si>
  <si>
    <t>高品质刷新</t>
    <rPh sb="0" eb="1">
      <t>gao</t>
    </rPh>
    <rPh sb="1" eb="2">
      <t>pin'z</t>
    </rPh>
    <rPh sb="3" eb="4">
      <t>shua'x</t>
    </rPh>
    <phoneticPr fontId="1" type="noConversion"/>
  </si>
  <si>
    <t>高级培养</t>
    <rPh sb="0" eb="1">
      <t>gao'j</t>
    </rPh>
    <rPh sb="2" eb="3">
      <t>pei'yang</t>
    </rPh>
    <phoneticPr fontId="1" type="noConversion"/>
  </si>
  <si>
    <t>挑战次数购买</t>
    <rPh sb="0" eb="1">
      <t>tiao'z</t>
    </rPh>
    <rPh sb="2" eb="3">
      <t>ci'shu</t>
    </rPh>
    <rPh sb="4" eb="5">
      <t>gou'm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</si>
</sst>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4"/>
      <color rgb="FF464646"/>
      <name val="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58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40" zoomScaleNormal="140" zoomScalePageLayoutView="140" workbookViewId="0">
      <selection activeCell="I8" sqref="I8"/>
    </sheetView>
  </sheetViews>
  <sheetFormatPr baseColWidth="10" defaultRowHeight="15" x14ac:dyDescent="0.15"/>
  <cols>
    <col min="4" max="4" width="13.5" bestFit="1" customWidth="1"/>
    <col min="8" max="8" width="10.83203125" style="6"/>
    <col min="13" max="13" width="10.83203125" style="6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s="6" t="s">
        <v>47</v>
      </c>
      <c r="I2" t="s">
        <v>46</v>
      </c>
      <c r="J2" t="s">
        <v>48</v>
      </c>
      <c r="K2" t="s">
        <v>47</v>
      </c>
      <c r="L2" t="s">
        <v>47</v>
      </c>
      <c r="M2" s="6" t="s">
        <v>49</v>
      </c>
      <c r="N2" t="s">
        <v>50</v>
      </c>
      <c r="O2" t="s">
        <v>51</v>
      </c>
      <c r="P2" t="s">
        <v>188</v>
      </c>
      <c r="Q2" t="s">
        <v>230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 s="6">
        <v>0</v>
      </c>
      <c r="I3">
        <v>0</v>
      </c>
      <c r="J3">
        <v>0</v>
      </c>
      <c r="K3">
        <v>20</v>
      </c>
      <c r="L3">
        <v>20</v>
      </c>
      <c r="M3" s="6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 s="6">
        <v>4</v>
      </c>
      <c r="I4">
        <v>4</v>
      </c>
      <c r="J4">
        <v>4</v>
      </c>
      <c r="K4">
        <v>26</v>
      </c>
      <c r="L4">
        <v>26</v>
      </c>
      <c r="M4" s="6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 s="6">
        <v>8</v>
      </c>
      <c r="I5">
        <v>8</v>
      </c>
      <c r="J5">
        <v>8</v>
      </c>
      <c r="K5">
        <v>32</v>
      </c>
      <c r="L5">
        <v>32</v>
      </c>
      <c r="M5" s="6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 s="6">
        <v>12</v>
      </c>
      <c r="I6">
        <v>12</v>
      </c>
      <c r="J6">
        <v>12</v>
      </c>
      <c r="K6">
        <v>38</v>
      </c>
      <c r="L6">
        <v>38</v>
      </c>
      <c r="M6" s="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 s="6">
        <v>16</v>
      </c>
      <c r="I7">
        <v>16</v>
      </c>
      <c r="J7">
        <v>16</v>
      </c>
      <c r="K7">
        <v>44</v>
      </c>
      <c r="L7">
        <v>44</v>
      </c>
      <c r="M7" s="6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 s="6">
        <v>20</v>
      </c>
      <c r="I8">
        <v>20</v>
      </c>
      <c r="J8">
        <v>20</v>
      </c>
      <c r="K8">
        <v>50</v>
      </c>
      <c r="L8">
        <v>50</v>
      </c>
      <c r="M8" s="6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 s="6">
        <v>24</v>
      </c>
      <c r="I9">
        <v>24</v>
      </c>
      <c r="J9">
        <v>24</v>
      </c>
      <c r="K9">
        <v>56</v>
      </c>
      <c r="L9">
        <v>56</v>
      </c>
      <c r="M9" s="6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 s="6">
        <v>28</v>
      </c>
      <c r="I10">
        <v>28</v>
      </c>
      <c r="J10">
        <v>28</v>
      </c>
      <c r="K10">
        <v>62</v>
      </c>
      <c r="L10">
        <v>62</v>
      </c>
      <c r="M10" s="6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 s="6">
        <v>32</v>
      </c>
      <c r="I11">
        <v>32</v>
      </c>
      <c r="J11">
        <v>32</v>
      </c>
      <c r="K11">
        <v>68</v>
      </c>
      <c r="L11">
        <v>68</v>
      </c>
      <c r="M11" s="6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 s="6">
        <v>36</v>
      </c>
      <c r="I12">
        <v>36</v>
      </c>
      <c r="J12">
        <v>36</v>
      </c>
      <c r="K12">
        <v>74</v>
      </c>
      <c r="L12">
        <v>74</v>
      </c>
      <c r="M12" s="6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 s="6">
        <v>40</v>
      </c>
      <c r="I13">
        <v>40</v>
      </c>
      <c r="J13">
        <v>40</v>
      </c>
      <c r="K13">
        <v>80</v>
      </c>
      <c r="L13">
        <v>80</v>
      </c>
      <c r="M13" s="6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 s="6">
        <v>44</v>
      </c>
      <c r="I14">
        <v>44</v>
      </c>
      <c r="J14">
        <v>49.6</v>
      </c>
      <c r="K14">
        <v>88</v>
      </c>
      <c r="L14">
        <v>88</v>
      </c>
      <c r="M14" s="6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 s="6">
        <v>48</v>
      </c>
      <c r="I15">
        <v>48</v>
      </c>
      <c r="J15">
        <v>59.2</v>
      </c>
      <c r="K15">
        <v>96</v>
      </c>
      <c r="L15">
        <v>96</v>
      </c>
      <c r="M15" s="6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 s="6">
        <v>52</v>
      </c>
      <c r="I16">
        <v>52</v>
      </c>
      <c r="J16">
        <v>68.8</v>
      </c>
      <c r="K16">
        <v>104</v>
      </c>
      <c r="L16">
        <v>104</v>
      </c>
      <c r="M16" s="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 s="6">
        <v>56</v>
      </c>
      <c r="I17">
        <v>56</v>
      </c>
      <c r="J17">
        <v>78.399999999999991</v>
      </c>
      <c r="K17">
        <v>112</v>
      </c>
      <c r="L17">
        <v>112</v>
      </c>
      <c r="M17" s="6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 s="6">
        <v>60</v>
      </c>
      <c r="I18">
        <v>60</v>
      </c>
      <c r="J18">
        <v>87.999999999999986</v>
      </c>
      <c r="K18">
        <v>120</v>
      </c>
      <c r="L18">
        <v>120</v>
      </c>
      <c r="M18" s="6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 s="6">
        <v>64</v>
      </c>
      <c r="I19">
        <v>64</v>
      </c>
      <c r="J19">
        <v>97.59999999999998</v>
      </c>
      <c r="K19">
        <v>128</v>
      </c>
      <c r="L19">
        <v>128</v>
      </c>
      <c r="M19" s="6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 s="6">
        <v>68</v>
      </c>
      <c r="I20">
        <v>68</v>
      </c>
      <c r="J20">
        <v>107.19999999999997</v>
      </c>
      <c r="K20">
        <v>136</v>
      </c>
      <c r="L20">
        <v>136</v>
      </c>
      <c r="M20" s="6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 s="6">
        <v>72</v>
      </c>
      <c r="I21">
        <v>72</v>
      </c>
      <c r="J21">
        <v>116.79999999999997</v>
      </c>
      <c r="K21">
        <v>144</v>
      </c>
      <c r="L21">
        <v>144</v>
      </c>
      <c r="M21" s="6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 s="6">
        <v>76</v>
      </c>
      <c r="I22">
        <v>76</v>
      </c>
      <c r="J22">
        <v>126.39999999999996</v>
      </c>
      <c r="K22">
        <v>152</v>
      </c>
      <c r="L22">
        <v>152</v>
      </c>
      <c r="M22" s="6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 s="6">
        <v>80</v>
      </c>
      <c r="I23">
        <v>80</v>
      </c>
      <c r="J23">
        <v>135.99999999999997</v>
      </c>
      <c r="K23">
        <v>160</v>
      </c>
      <c r="L23">
        <v>160</v>
      </c>
      <c r="M23" s="6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 s="6">
        <v>88</v>
      </c>
      <c r="I24">
        <v>88</v>
      </c>
      <c r="J24">
        <v>160.79999999999998</v>
      </c>
      <c r="K24">
        <v>176</v>
      </c>
      <c r="L24">
        <v>176</v>
      </c>
      <c r="M24" s="6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 s="6">
        <v>96</v>
      </c>
      <c r="I25">
        <v>96</v>
      </c>
      <c r="J25">
        <v>185.6</v>
      </c>
      <c r="K25">
        <v>192</v>
      </c>
      <c r="L25">
        <v>192</v>
      </c>
      <c r="M25" s="6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 s="6">
        <v>104</v>
      </c>
      <c r="I26">
        <v>104</v>
      </c>
      <c r="J26">
        <v>210.4</v>
      </c>
      <c r="K26">
        <v>208</v>
      </c>
      <c r="L26">
        <v>208</v>
      </c>
      <c r="M26" s="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 s="6">
        <v>112</v>
      </c>
      <c r="I27">
        <v>112</v>
      </c>
      <c r="J27">
        <v>235.20000000000002</v>
      </c>
      <c r="K27">
        <v>224</v>
      </c>
      <c r="L27">
        <v>224</v>
      </c>
      <c r="M27" s="6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 s="6">
        <v>120</v>
      </c>
      <c r="I28">
        <v>120</v>
      </c>
      <c r="J28">
        <v>260</v>
      </c>
      <c r="K28">
        <v>240</v>
      </c>
      <c r="L28">
        <v>240</v>
      </c>
      <c r="M28" s="6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 s="6">
        <v>128</v>
      </c>
      <c r="I29">
        <v>128</v>
      </c>
      <c r="J29">
        <v>284.8</v>
      </c>
      <c r="K29">
        <v>256</v>
      </c>
      <c r="L29">
        <v>256</v>
      </c>
      <c r="M29" s="6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 s="6">
        <v>136</v>
      </c>
      <c r="I30">
        <v>136</v>
      </c>
      <c r="J30">
        <v>309.60000000000002</v>
      </c>
      <c r="K30">
        <v>272</v>
      </c>
      <c r="L30">
        <v>272</v>
      </c>
      <c r="M30" s="6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 s="6">
        <v>144</v>
      </c>
      <c r="I31">
        <v>144</v>
      </c>
      <c r="J31">
        <v>334.40000000000003</v>
      </c>
      <c r="K31">
        <v>288</v>
      </c>
      <c r="L31">
        <v>288</v>
      </c>
      <c r="M31" s="6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 s="6">
        <v>152</v>
      </c>
      <c r="I32">
        <v>152</v>
      </c>
      <c r="J32">
        <v>359.20000000000005</v>
      </c>
      <c r="K32">
        <v>304</v>
      </c>
      <c r="L32">
        <v>304</v>
      </c>
      <c r="M32" s="6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 s="6">
        <v>160</v>
      </c>
      <c r="I33">
        <v>160</v>
      </c>
      <c r="J33">
        <v>384.00000000000006</v>
      </c>
      <c r="K33">
        <v>320</v>
      </c>
      <c r="L33">
        <v>320</v>
      </c>
      <c r="M33" s="6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 s="6">
        <v>176</v>
      </c>
      <c r="I34">
        <v>179.2</v>
      </c>
      <c r="J34">
        <v>441.60000000000008</v>
      </c>
      <c r="K34">
        <v>352</v>
      </c>
      <c r="L34">
        <v>352</v>
      </c>
      <c r="M34" s="6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 s="6">
        <v>192</v>
      </c>
      <c r="I35">
        <v>198.39999999999998</v>
      </c>
      <c r="J35">
        <v>499.2000000000001</v>
      </c>
      <c r="K35">
        <v>384</v>
      </c>
      <c r="L35">
        <v>384</v>
      </c>
      <c r="M35" s="6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 s="6">
        <v>208</v>
      </c>
      <c r="I36">
        <v>217.59999999999997</v>
      </c>
      <c r="J36">
        <v>556.80000000000007</v>
      </c>
      <c r="K36">
        <v>416</v>
      </c>
      <c r="L36">
        <v>416</v>
      </c>
      <c r="M36" s="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 s="6">
        <v>224</v>
      </c>
      <c r="I37">
        <v>236.79999999999995</v>
      </c>
      <c r="J37">
        <v>614.40000000000009</v>
      </c>
      <c r="K37">
        <v>448</v>
      </c>
      <c r="L37">
        <v>448</v>
      </c>
      <c r="M37" s="6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 s="6">
        <v>240</v>
      </c>
      <c r="I38">
        <v>255.99999999999994</v>
      </c>
      <c r="J38">
        <v>672.00000000000011</v>
      </c>
      <c r="K38">
        <v>480</v>
      </c>
      <c r="L38">
        <v>480</v>
      </c>
      <c r="M38" s="6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 s="6">
        <v>256</v>
      </c>
      <c r="I39">
        <v>275.19999999999993</v>
      </c>
      <c r="J39">
        <v>729.60000000000014</v>
      </c>
      <c r="K39">
        <v>512</v>
      </c>
      <c r="L39">
        <v>512</v>
      </c>
      <c r="M39" s="6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 s="6">
        <v>272</v>
      </c>
      <c r="I40">
        <v>294.39999999999992</v>
      </c>
      <c r="J40">
        <v>787.20000000000016</v>
      </c>
      <c r="K40">
        <v>544</v>
      </c>
      <c r="L40">
        <v>544</v>
      </c>
      <c r="M40" s="6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 s="6">
        <v>288</v>
      </c>
      <c r="I41">
        <v>313.59999999999991</v>
      </c>
      <c r="J41">
        <v>844.80000000000018</v>
      </c>
      <c r="K41">
        <v>576</v>
      </c>
      <c r="L41">
        <v>576</v>
      </c>
      <c r="M41" s="6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 s="6">
        <v>304</v>
      </c>
      <c r="I42">
        <v>332.7999999999999</v>
      </c>
      <c r="J42">
        <v>902.4000000000002</v>
      </c>
      <c r="K42">
        <v>608</v>
      </c>
      <c r="L42">
        <v>608</v>
      </c>
      <c r="M42" s="6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 s="6">
        <v>320</v>
      </c>
      <c r="I43">
        <v>351.99999999999989</v>
      </c>
      <c r="J43">
        <v>960.00000000000023</v>
      </c>
      <c r="K43">
        <v>640</v>
      </c>
      <c r="L43">
        <v>640</v>
      </c>
      <c r="M43" s="6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 s="6">
        <v>352</v>
      </c>
      <c r="I44">
        <v>393.59999999999991</v>
      </c>
      <c r="J44">
        <v>1056.2000000000003</v>
      </c>
      <c r="K44">
        <v>704.1</v>
      </c>
      <c r="L44">
        <v>704.1</v>
      </c>
      <c r="M44" s="6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 s="6">
        <v>384</v>
      </c>
      <c r="I45">
        <v>435.19999999999993</v>
      </c>
      <c r="J45">
        <v>1152.4000000000003</v>
      </c>
      <c r="K45">
        <v>768.2</v>
      </c>
      <c r="L45">
        <v>768.2</v>
      </c>
      <c r="M45" s="6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 s="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 s="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 s="6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 s="6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 s="6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 s="6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 s="6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 s="6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 s="6">
        <v>544</v>
      </c>
      <c r="I50">
        <v>643.20000000000005</v>
      </c>
      <c r="J50">
        <v>1633.4000000000005</v>
      </c>
      <c r="K50">
        <v>1088.7</v>
      </c>
      <c r="L50">
        <v>1088.7</v>
      </c>
      <c r="M50" s="6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 s="6">
        <v>576</v>
      </c>
      <c r="I51">
        <v>684.80000000000007</v>
      </c>
      <c r="J51">
        <v>1729.6000000000006</v>
      </c>
      <c r="K51">
        <v>1152.8</v>
      </c>
      <c r="L51">
        <v>1152.8</v>
      </c>
      <c r="M51" s="6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 s="6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 s="6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 s="6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 s="6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 s="6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 s="6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 s="6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 s="6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 s="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 s="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 s="6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 s="6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 s="6">
        <v>960.50000000000011</v>
      </c>
      <c r="I58">
        <v>1217</v>
      </c>
      <c r="J58">
        <v>2883.5000000000014</v>
      </c>
      <c r="K58">
        <v>1922</v>
      </c>
      <c r="L58">
        <v>1922</v>
      </c>
      <c r="M58" s="6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 s="6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 s="6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 s="6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 s="6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 s="6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 s="6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 s="6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 s="6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 s="6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 s="6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 s="6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 s="6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 s="6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 s="6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 s="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 s="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 s="6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 s="6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 s="6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 s="6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 s="6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 s="6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 s="6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 s="6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 s="6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 s="6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 s="6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 s="6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 s="6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 s="6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 s="6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 s="6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 s="6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 s="6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 s="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 s="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 s="6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 s="6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 s="6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 s="6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 s="6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 s="6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 s="6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 s="6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 s="6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 s="6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 s="6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 s="6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 s="6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 s="6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 s="6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 s="6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 s="6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 s="6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 s="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 s="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 s="6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 s="6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 s="6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 s="6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 s="6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 s="6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 s="6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 s="6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 s="6">
        <v>9235.6000000000022</v>
      </c>
      <c r="I91">
        <v>16420</v>
      </c>
      <c r="J91">
        <v>27708.400000000005</v>
      </c>
      <c r="K91">
        <v>18472</v>
      </c>
      <c r="L91">
        <v>18472</v>
      </c>
      <c r="M91" s="6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 s="6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 s="6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 s="6">
        <v>10262.000000000004</v>
      </c>
      <c r="I93">
        <v>18473</v>
      </c>
      <c r="J93">
        <v>30788.000000000004</v>
      </c>
      <c r="K93">
        <v>20525</v>
      </c>
      <c r="L93">
        <v>20525</v>
      </c>
      <c r="M93" s="6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 s="6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 s="6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 s="6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 s="6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 s="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 s="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 s="6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 s="6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 s="6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 s="6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 s="6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 s="6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 s="6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 s="6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 s="6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 s="6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 s="6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 s="6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 s="6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 s="6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 s="6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 s="6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53"/>
  <sheetViews>
    <sheetView topLeftCell="Q1" workbookViewId="0">
      <selection activeCell="W35" sqref="W35"/>
    </sheetView>
  </sheetViews>
  <sheetFormatPr baseColWidth="10" defaultRowHeight="15" x14ac:dyDescent="0.15"/>
  <cols>
    <col min="23" max="23" width="27.5" bestFit="1" customWidth="1"/>
    <col min="47" max="47" width="42.5" bestFit="1" customWidth="1"/>
    <col min="48" max="52" width="9" customWidth="1"/>
    <col min="53" max="53" width="19.5" bestFit="1" customWidth="1"/>
    <col min="54" max="54" width="17.5" bestFit="1" customWidth="1"/>
  </cols>
  <sheetData>
    <row r="2" spans="2:60" x14ac:dyDescent="0.15">
      <c r="B2" t="s">
        <v>321</v>
      </c>
    </row>
    <row r="3" spans="2:60" x14ac:dyDescent="0.15">
      <c r="R3" t="s">
        <v>347</v>
      </c>
    </row>
    <row r="4" spans="2:60" x14ac:dyDescent="0.15">
      <c r="R4">
        <v>60</v>
      </c>
    </row>
    <row r="5" spans="2:60" x14ac:dyDescent="0.15">
      <c r="R5" t="s">
        <v>348</v>
      </c>
    </row>
    <row r="6" spans="2:60" x14ac:dyDescent="0.15">
      <c r="N6" t="s">
        <v>344</v>
      </c>
      <c r="O6" t="s">
        <v>345</v>
      </c>
      <c r="P6" t="s">
        <v>346</v>
      </c>
      <c r="R6">
        <v>6</v>
      </c>
    </row>
    <row r="7" spans="2:60" x14ac:dyDescent="0.15">
      <c r="B7" t="s">
        <v>322</v>
      </c>
      <c r="W7" t="s">
        <v>352</v>
      </c>
    </row>
    <row r="8" spans="2:60" x14ac:dyDescent="0.15">
      <c r="M8" t="s">
        <v>43</v>
      </c>
      <c r="N8" t="s">
        <v>343</v>
      </c>
    </row>
    <row r="9" spans="2:60" x14ac:dyDescent="0.15">
      <c r="M9">
        <v>1</v>
      </c>
      <c r="N9">
        <v>40</v>
      </c>
      <c r="O9">
        <f>N9/2</f>
        <v>20</v>
      </c>
      <c r="P9">
        <f>O9/2</f>
        <v>10</v>
      </c>
      <c r="R9">
        <f>N9*$R$4/$R$6</f>
        <v>400</v>
      </c>
      <c r="S9">
        <f t="shared" ref="S9:T9" si="0">O9*$R$4/$R$6</f>
        <v>200</v>
      </c>
      <c r="T9">
        <f t="shared" si="0"/>
        <v>100</v>
      </c>
    </row>
    <row r="10" spans="2:60" x14ac:dyDescent="0.15">
      <c r="M10">
        <v>2</v>
      </c>
      <c r="N10">
        <v>80</v>
      </c>
      <c r="O10">
        <f t="shared" ref="O10:P18" si="1">N10/2</f>
        <v>40</v>
      </c>
      <c r="P10">
        <f t="shared" si="1"/>
        <v>20</v>
      </c>
      <c r="R10">
        <f t="shared" ref="R10:R18" si="2">N10*$R$4/$R$6</f>
        <v>800</v>
      </c>
      <c r="S10">
        <f t="shared" ref="S10:S18" si="3">O10*$R$4/$R$6</f>
        <v>400</v>
      </c>
      <c r="T10">
        <f t="shared" ref="T10:T18" si="4">P10*$R$4/$R$6</f>
        <v>200</v>
      </c>
      <c r="W10" t="s">
        <v>353</v>
      </c>
      <c r="AO10" t="s">
        <v>377</v>
      </c>
    </row>
    <row r="11" spans="2:60" x14ac:dyDescent="0.15">
      <c r="M11">
        <v>3</v>
      </c>
      <c r="N11">
        <v>160</v>
      </c>
      <c r="O11">
        <f t="shared" si="1"/>
        <v>80</v>
      </c>
      <c r="P11">
        <f t="shared" si="1"/>
        <v>40</v>
      </c>
      <c r="R11">
        <f t="shared" si="2"/>
        <v>1600</v>
      </c>
      <c r="S11">
        <f t="shared" si="3"/>
        <v>800</v>
      </c>
      <c r="T11">
        <f t="shared" si="4"/>
        <v>400</v>
      </c>
      <c r="AO11" t="s">
        <v>378</v>
      </c>
    </row>
    <row r="12" spans="2:60" x14ac:dyDescent="0.15">
      <c r="B12" t="s">
        <v>323</v>
      </c>
      <c r="M12">
        <v>4</v>
      </c>
      <c r="N12">
        <v>320</v>
      </c>
      <c r="O12">
        <f t="shared" si="1"/>
        <v>160</v>
      </c>
      <c r="P12">
        <f t="shared" si="1"/>
        <v>80</v>
      </c>
      <c r="R12">
        <f t="shared" si="2"/>
        <v>3200</v>
      </c>
      <c r="S12">
        <f t="shared" si="3"/>
        <v>1600</v>
      </c>
      <c r="T12">
        <f t="shared" si="4"/>
        <v>800</v>
      </c>
      <c r="AG12" t="s">
        <v>398</v>
      </c>
      <c r="AO12" t="s">
        <v>379</v>
      </c>
    </row>
    <row r="13" spans="2:60" x14ac:dyDescent="0.15">
      <c r="M13">
        <v>5</v>
      </c>
      <c r="N13">
        <v>640</v>
      </c>
      <c r="O13">
        <f t="shared" si="1"/>
        <v>320</v>
      </c>
      <c r="P13">
        <f t="shared" si="1"/>
        <v>160</v>
      </c>
      <c r="R13">
        <f t="shared" si="2"/>
        <v>6400</v>
      </c>
      <c r="S13">
        <f t="shared" si="3"/>
        <v>3200</v>
      </c>
      <c r="T13">
        <f t="shared" si="4"/>
        <v>1600</v>
      </c>
      <c r="AO13" t="s">
        <v>380</v>
      </c>
    </row>
    <row r="14" spans="2:60" x14ac:dyDescent="0.15">
      <c r="M14">
        <v>6</v>
      </c>
      <c r="N14">
        <v>1280.9999999999998</v>
      </c>
      <c r="O14">
        <f t="shared" si="1"/>
        <v>640.49999999999989</v>
      </c>
      <c r="P14">
        <f t="shared" si="1"/>
        <v>320.24999999999994</v>
      </c>
      <c r="R14">
        <f t="shared" si="2"/>
        <v>12809.999999999998</v>
      </c>
      <c r="S14">
        <f t="shared" si="3"/>
        <v>6404.9999999999991</v>
      </c>
      <c r="T14">
        <f t="shared" si="4"/>
        <v>3202.4999999999995</v>
      </c>
      <c r="AO14" t="s">
        <v>381</v>
      </c>
    </row>
    <row r="15" spans="2:60" x14ac:dyDescent="0.15">
      <c r="M15">
        <v>7</v>
      </c>
      <c r="N15">
        <v>2564.0000000000005</v>
      </c>
      <c r="O15">
        <f t="shared" si="1"/>
        <v>1282.0000000000002</v>
      </c>
      <c r="P15">
        <f t="shared" si="1"/>
        <v>641.00000000000011</v>
      </c>
      <c r="R15">
        <f t="shared" si="2"/>
        <v>25640.000000000004</v>
      </c>
      <c r="S15">
        <f t="shared" si="3"/>
        <v>12820.000000000002</v>
      </c>
      <c r="T15">
        <f t="shared" si="4"/>
        <v>6410.0000000000009</v>
      </c>
    </row>
    <row r="16" spans="2:60" x14ac:dyDescent="0.15">
      <c r="B16" t="s">
        <v>324</v>
      </c>
      <c r="M16">
        <v>8</v>
      </c>
      <c r="N16">
        <v>5130.0000000000018</v>
      </c>
      <c r="O16">
        <f t="shared" si="1"/>
        <v>2565.0000000000009</v>
      </c>
      <c r="P16">
        <f t="shared" si="1"/>
        <v>1282.5000000000005</v>
      </c>
      <c r="R16">
        <f t="shared" si="2"/>
        <v>51300.000000000022</v>
      </c>
      <c r="S16">
        <f t="shared" si="3"/>
        <v>25650.000000000011</v>
      </c>
      <c r="T16">
        <f t="shared" si="4"/>
        <v>12825.000000000005</v>
      </c>
      <c r="BF16" t="s">
        <v>394</v>
      </c>
      <c r="BG16" t="s">
        <v>394</v>
      </c>
      <c r="BH16" t="s">
        <v>394</v>
      </c>
    </row>
    <row r="17" spans="2:60" x14ac:dyDescent="0.15">
      <c r="M17">
        <v>9</v>
      </c>
      <c r="N17">
        <v>10262.000000000004</v>
      </c>
      <c r="O17">
        <f t="shared" si="1"/>
        <v>5131.0000000000018</v>
      </c>
      <c r="P17">
        <f t="shared" si="1"/>
        <v>2565.5000000000009</v>
      </c>
      <c r="R17">
        <f t="shared" si="2"/>
        <v>102620.00000000004</v>
      </c>
      <c r="S17">
        <f t="shared" si="3"/>
        <v>51310.000000000022</v>
      </c>
      <c r="T17">
        <f t="shared" si="4"/>
        <v>25655.000000000011</v>
      </c>
      <c r="AO17" t="s">
        <v>370</v>
      </c>
      <c r="BF17">
        <f>SUM(BF22:BF27)</f>
        <v>51.359516616314195</v>
      </c>
      <c r="BG17">
        <f>SUM(BG22:BG27)</f>
        <v>38.972809667673715</v>
      </c>
      <c r="BH17">
        <f>SUM(BH22:BH27)</f>
        <v>9.6676737160120858</v>
      </c>
    </row>
    <row r="18" spans="2:60" x14ac:dyDescent="0.15">
      <c r="B18" t="s">
        <v>325</v>
      </c>
      <c r="M18">
        <v>10</v>
      </c>
      <c r="N18">
        <v>20529.999999999996</v>
      </c>
      <c r="O18">
        <f t="shared" si="1"/>
        <v>10264.999999999998</v>
      </c>
      <c r="P18">
        <f t="shared" si="1"/>
        <v>5132.4999999999991</v>
      </c>
      <c r="R18">
        <f t="shared" si="2"/>
        <v>205299.99999999997</v>
      </c>
      <c r="S18">
        <f t="shared" si="3"/>
        <v>102649.99999999999</v>
      </c>
      <c r="T18">
        <f t="shared" si="4"/>
        <v>51324.999999999993</v>
      </c>
      <c r="AO18" t="s">
        <v>372</v>
      </c>
      <c r="AV18" t="s">
        <v>385</v>
      </c>
    </row>
    <row r="19" spans="2:60" x14ac:dyDescent="0.15">
      <c r="AO19" t="s">
        <v>371</v>
      </c>
    </row>
    <row r="21" spans="2:60" x14ac:dyDescent="0.15">
      <c r="B21" t="s">
        <v>326</v>
      </c>
      <c r="Z21" t="s">
        <v>359</v>
      </c>
      <c r="AA21" t="s">
        <v>360</v>
      </c>
      <c r="AB21" t="s">
        <v>358</v>
      </c>
      <c r="AC21" t="s">
        <v>361</v>
      </c>
      <c r="AE21" t="s">
        <v>362</v>
      </c>
      <c r="AG21" t="s">
        <v>363</v>
      </c>
      <c r="AI21" t="s">
        <v>359</v>
      </c>
      <c r="AJ21" t="s">
        <v>358</v>
      </c>
      <c r="AK21" t="s">
        <v>361</v>
      </c>
      <c r="AL21" t="s">
        <v>368</v>
      </c>
      <c r="AN21" t="s">
        <v>369</v>
      </c>
      <c r="AO21" t="s">
        <v>376</v>
      </c>
      <c r="AP21" t="s">
        <v>373</v>
      </c>
      <c r="AQ21" t="s">
        <v>374</v>
      </c>
      <c r="AR21" t="s">
        <v>375</v>
      </c>
      <c r="AS21" t="s">
        <v>361</v>
      </c>
      <c r="AT21" t="s">
        <v>368</v>
      </c>
      <c r="AU21" t="s">
        <v>382</v>
      </c>
      <c r="AV21" t="s">
        <v>6</v>
      </c>
      <c r="AW21" t="s">
        <v>373</v>
      </c>
      <c r="AX21" t="s">
        <v>374</v>
      </c>
      <c r="BA21" t="s">
        <v>386</v>
      </c>
      <c r="BB21" t="s">
        <v>387</v>
      </c>
      <c r="BC21" t="s">
        <v>388</v>
      </c>
      <c r="BD21" t="s">
        <v>389</v>
      </c>
      <c r="BE21" t="s">
        <v>390</v>
      </c>
      <c r="BF21" t="s">
        <v>391</v>
      </c>
      <c r="BG21" t="s">
        <v>392</v>
      </c>
      <c r="BH21" t="s">
        <v>393</v>
      </c>
    </row>
    <row r="22" spans="2:60" x14ac:dyDescent="0.15">
      <c r="W22" t="s">
        <v>354</v>
      </c>
      <c r="X22">
        <f>800*6*5</f>
        <v>24000</v>
      </c>
      <c r="Z22" t="s">
        <v>346</v>
      </c>
      <c r="AA22">
        <v>10</v>
      </c>
      <c r="AB22">
        <v>200</v>
      </c>
      <c r="AC22">
        <f>AB22/SUM(AB:AB)</f>
        <v>0.34188034188034189</v>
      </c>
      <c r="AE22">
        <f>AA22*AC22</f>
        <v>3.4188034188034191</v>
      </c>
      <c r="AG22">
        <f>SUM(AE:AE)</f>
        <v>39.487179487179489</v>
      </c>
      <c r="AI22" t="s">
        <v>346</v>
      </c>
      <c r="AJ22">
        <f>AB22+AB25</f>
        <v>300</v>
      </c>
      <c r="AK22">
        <f>AJ22/SUM(AJ:AJ)</f>
        <v>0.51282051282051277</v>
      </c>
      <c r="AL22">
        <f>AK22*100</f>
        <v>51.282051282051277</v>
      </c>
      <c r="AN22">
        <v>1</v>
      </c>
      <c r="AO22">
        <v>100</v>
      </c>
      <c r="AP22">
        <f>(100-AO22)/2</f>
        <v>0</v>
      </c>
      <c r="AQ22">
        <f>100-AP22-AO22</f>
        <v>0</v>
      </c>
      <c r="AR22">
        <f>AO22/SUM(AO22:AQ22)</f>
        <v>1</v>
      </c>
      <c r="AU22" t="s">
        <v>383</v>
      </c>
      <c r="AV22">
        <v>100</v>
      </c>
      <c r="BA22">
        <v>100</v>
      </c>
      <c r="BB22">
        <f>BA22/SUM(BA:BA)</f>
        <v>0.30211480362537763</v>
      </c>
      <c r="BC22">
        <v>80</v>
      </c>
      <c r="BD22">
        <v>20</v>
      </c>
      <c r="BE22">
        <f>100-BC22-BD22</f>
        <v>0</v>
      </c>
      <c r="BF22">
        <f>$BB22*BC22</f>
        <v>24.169184290030209</v>
      </c>
      <c r="BG22">
        <f t="shared" ref="BG22:BH22" si="5">$BB22*BD22</f>
        <v>6.0422960725075523</v>
      </c>
      <c r="BH22">
        <f t="shared" si="5"/>
        <v>0</v>
      </c>
    </row>
    <row r="23" spans="2:60" x14ac:dyDescent="0.15">
      <c r="Z23" t="s">
        <v>345</v>
      </c>
      <c r="AA23">
        <v>20</v>
      </c>
      <c r="AB23">
        <v>150</v>
      </c>
      <c r="AC23">
        <f t="shared" ref="AC23:AC27" si="6">AB23/SUM(AB:AB)</f>
        <v>0.25641025641025639</v>
      </c>
      <c r="AE23">
        <f t="shared" ref="AE23:AE27" si="7">AA23*AC23</f>
        <v>5.1282051282051277</v>
      </c>
      <c r="AI23" t="s">
        <v>345</v>
      </c>
      <c r="AJ23">
        <f>AB23+AB26</f>
        <v>225</v>
      </c>
      <c r="AK23">
        <f t="shared" ref="AK23:AK24" si="8">AJ23/SUM(AJ:AJ)</f>
        <v>0.38461538461538464</v>
      </c>
      <c r="AL23">
        <f t="shared" ref="AL23:AL24" si="9">AK23*100</f>
        <v>38.461538461538467</v>
      </c>
      <c r="AN23">
        <v>2</v>
      </c>
      <c r="AO23">
        <v>80</v>
      </c>
      <c r="AP23">
        <f t="shared" ref="AP23:AP26" si="10">(100-AO23)/2</f>
        <v>10</v>
      </c>
      <c r="AQ23">
        <f t="shared" ref="AQ23:AQ27" si="11">100-AP23-AO23</f>
        <v>10</v>
      </c>
      <c r="AR23">
        <f t="shared" ref="AR23:AR27" si="12">AO23/SUM(AO23:AQ23)</f>
        <v>0.8</v>
      </c>
      <c r="AS23">
        <f>AR22</f>
        <v>1</v>
      </c>
      <c r="AT23">
        <f>1/AS23</f>
        <v>1</v>
      </c>
      <c r="AU23" t="s">
        <v>384</v>
      </c>
      <c r="AV23">
        <f>AV22*(AO23/100)</f>
        <v>80</v>
      </c>
      <c r="AW23">
        <f>(AV22-AV23)/2</f>
        <v>10</v>
      </c>
      <c r="AX23">
        <f>AW23</f>
        <v>10</v>
      </c>
      <c r="AZ23">
        <f>331-11</f>
        <v>320</v>
      </c>
      <c r="BA23">
        <v>100</v>
      </c>
      <c r="BB23">
        <f t="shared" ref="BB23:BB27" si="13">BA23/SUM(BA:BA)</f>
        <v>0.30211480362537763</v>
      </c>
      <c r="BC23">
        <v>50</v>
      </c>
      <c r="BD23">
        <v>50</v>
      </c>
      <c r="BE23">
        <f t="shared" ref="BE23:BE27" si="14">100-BC23-BD23</f>
        <v>0</v>
      </c>
      <c r="BF23">
        <f t="shared" ref="BF23:BF27" si="15">$BB23*BC23</f>
        <v>15.105740181268882</v>
      </c>
      <c r="BG23">
        <f t="shared" ref="BG23:BG27" si="16">$BB23*BD23</f>
        <v>15.105740181268882</v>
      </c>
      <c r="BH23">
        <f t="shared" ref="BH23:BH27" si="17">$BB23*BE23</f>
        <v>0</v>
      </c>
    </row>
    <row r="24" spans="2:60" x14ac:dyDescent="0.15">
      <c r="B24" t="s">
        <v>327</v>
      </c>
      <c r="W24" t="s">
        <v>355</v>
      </c>
      <c r="X24">
        <v>400</v>
      </c>
      <c r="Z24" t="s">
        <v>344</v>
      </c>
      <c r="AA24">
        <v>40</v>
      </c>
      <c r="AB24">
        <v>40</v>
      </c>
      <c r="AC24">
        <f t="shared" si="6"/>
        <v>6.8376068376068383E-2</v>
      </c>
      <c r="AE24">
        <f t="shared" si="7"/>
        <v>2.7350427350427351</v>
      </c>
      <c r="AI24" t="s">
        <v>344</v>
      </c>
      <c r="AJ24">
        <f>AB24+AB27</f>
        <v>60</v>
      </c>
      <c r="AK24">
        <f t="shared" si="8"/>
        <v>0.10256410256410256</v>
      </c>
      <c r="AL24">
        <f t="shared" si="9"/>
        <v>10.256410256410255</v>
      </c>
      <c r="AN24">
        <v>3</v>
      </c>
      <c r="AO24">
        <v>50</v>
      </c>
      <c r="AP24">
        <f t="shared" si="10"/>
        <v>25</v>
      </c>
      <c r="AQ24">
        <f t="shared" si="11"/>
        <v>25</v>
      </c>
      <c r="AR24">
        <f t="shared" si="12"/>
        <v>0.5</v>
      </c>
      <c r="AS24">
        <f>AR23*AS23</f>
        <v>0.8</v>
      </c>
      <c r="AT24">
        <f>1/AS24</f>
        <v>1.25</v>
      </c>
      <c r="AV24">
        <f t="shared" ref="AV24:AV26" si="18">AV23*(AO24/100)</f>
        <v>40</v>
      </c>
      <c r="AW24">
        <f t="shared" ref="AW24:AW26" si="19">(AV23-AV24)/2</f>
        <v>20</v>
      </c>
      <c r="AX24">
        <f t="shared" ref="AX24:AX26" si="20">AW24</f>
        <v>20</v>
      </c>
      <c r="BA24">
        <v>80</v>
      </c>
      <c r="BB24">
        <f t="shared" si="13"/>
        <v>0.24169184290030213</v>
      </c>
      <c r="BC24">
        <v>40</v>
      </c>
      <c r="BD24">
        <v>50</v>
      </c>
      <c r="BE24">
        <f t="shared" si="14"/>
        <v>10</v>
      </c>
      <c r="BF24">
        <f t="shared" si="15"/>
        <v>9.6676737160120858</v>
      </c>
      <c r="BG24">
        <f t="shared" si="16"/>
        <v>12.084592145015106</v>
      </c>
      <c r="BH24">
        <f t="shared" si="17"/>
        <v>2.4169184290030215</v>
      </c>
    </row>
    <row r="25" spans="2:60" x14ac:dyDescent="0.15">
      <c r="Z25" t="s">
        <v>365</v>
      </c>
      <c r="AA25">
        <v>50</v>
      </c>
      <c r="AB25">
        <v>100</v>
      </c>
      <c r="AC25">
        <f t="shared" si="6"/>
        <v>0.17094017094017094</v>
      </c>
      <c r="AE25">
        <f>AA25*AC25</f>
        <v>8.5470085470085468</v>
      </c>
      <c r="AN25">
        <v>4</v>
      </c>
      <c r="AO25">
        <v>25</v>
      </c>
      <c r="AP25">
        <f t="shared" si="10"/>
        <v>37.5</v>
      </c>
      <c r="AQ25">
        <f t="shared" si="11"/>
        <v>37.5</v>
      </c>
      <c r="AR25">
        <f t="shared" si="12"/>
        <v>0.25</v>
      </c>
      <c r="AS25">
        <f>AR24*AS24</f>
        <v>0.4</v>
      </c>
      <c r="AT25">
        <f>1/AS25</f>
        <v>2.5</v>
      </c>
      <c r="AV25">
        <f t="shared" si="18"/>
        <v>10</v>
      </c>
      <c r="AW25">
        <f t="shared" si="19"/>
        <v>15</v>
      </c>
      <c r="AX25">
        <f t="shared" si="20"/>
        <v>15</v>
      </c>
      <c r="BA25">
        <v>40</v>
      </c>
      <c r="BB25">
        <f t="shared" si="13"/>
        <v>0.12084592145015106</v>
      </c>
      <c r="BC25">
        <v>20</v>
      </c>
      <c r="BD25">
        <v>40</v>
      </c>
      <c r="BE25">
        <f t="shared" si="14"/>
        <v>40</v>
      </c>
      <c r="BF25">
        <f t="shared" si="15"/>
        <v>2.4169184290030215</v>
      </c>
      <c r="BG25">
        <f t="shared" si="16"/>
        <v>4.8338368580060429</v>
      </c>
      <c r="BH25">
        <f t="shared" si="17"/>
        <v>4.8338368580060429</v>
      </c>
    </row>
    <row r="26" spans="2:60" x14ac:dyDescent="0.15">
      <c r="W26" t="s">
        <v>356</v>
      </c>
      <c r="X26">
        <f>X22/X24</f>
        <v>60</v>
      </c>
      <c r="Z26" t="s">
        <v>366</v>
      </c>
      <c r="AA26">
        <v>100</v>
      </c>
      <c r="AB26">
        <v>75</v>
      </c>
      <c r="AC26">
        <f t="shared" si="6"/>
        <v>0.12820512820512819</v>
      </c>
      <c r="AE26">
        <f t="shared" si="7"/>
        <v>12.820512820512819</v>
      </c>
      <c r="AN26">
        <v>5</v>
      </c>
      <c r="AO26">
        <v>10</v>
      </c>
      <c r="AP26">
        <f t="shared" si="10"/>
        <v>45</v>
      </c>
      <c r="AQ26">
        <f t="shared" si="11"/>
        <v>45</v>
      </c>
      <c r="AR26">
        <f t="shared" si="12"/>
        <v>0.1</v>
      </c>
      <c r="AS26">
        <f>AR25*AS25</f>
        <v>0.1</v>
      </c>
      <c r="AT26">
        <f>1/AS26</f>
        <v>10</v>
      </c>
      <c r="AV26">
        <f t="shared" si="18"/>
        <v>1</v>
      </c>
      <c r="AW26">
        <f t="shared" si="19"/>
        <v>4.5</v>
      </c>
      <c r="AX26">
        <f t="shared" si="20"/>
        <v>4.5</v>
      </c>
      <c r="BA26">
        <v>10</v>
      </c>
      <c r="BB26">
        <f t="shared" si="13"/>
        <v>3.0211480362537766E-2</v>
      </c>
      <c r="BC26">
        <v>0</v>
      </c>
      <c r="BD26">
        <v>30</v>
      </c>
      <c r="BE26">
        <f t="shared" si="14"/>
        <v>70</v>
      </c>
      <c r="BF26">
        <f t="shared" si="15"/>
        <v>0</v>
      </c>
      <c r="BG26">
        <f t="shared" si="16"/>
        <v>0.90634441087613293</v>
      </c>
      <c r="BH26">
        <f t="shared" si="17"/>
        <v>2.1148036253776437</v>
      </c>
    </row>
    <row r="27" spans="2:60" x14ac:dyDescent="0.15">
      <c r="B27" t="s">
        <v>328</v>
      </c>
      <c r="Z27" t="s">
        <v>367</v>
      </c>
      <c r="AA27">
        <v>200</v>
      </c>
      <c r="AB27">
        <v>20</v>
      </c>
      <c r="AC27">
        <f t="shared" si="6"/>
        <v>3.4188034188034191E-2</v>
      </c>
      <c r="AE27">
        <f t="shared" si="7"/>
        <v>6.8376068376068382</v>
      </c>
      <c r="AN27">
        <v>6</v>
      </c>
      <c r="AO27">
        <v>0</v>
      </c>
      <c r="AP27">
        <v>0</v>
      </c>
      <c r="AQ27">
        <f t="shared" si="11"/>
        <v>100</v>
      </c>
      <c r="AR27">
        <f t="shared" si="12"/>
        <v>0</v>
      </c>
      <c r="AS27">
        <f>AR26*AS26</f>
        <v>1.0000000000000002E-2</v>
      </c>
      <c r="AT27">
        <f>1/AS27</f>
        <v>99.999999999999986</v>
      </c>
      <c r="AV27">
        <f t="shared" ref="AV27" si="21">AV26*(AO27/100)</f>
        <v>0</v>
      </c>
      <c r="AW27">
        <v>0</v>
      </c>
      <c r="AX27">
        <v>1</v>
      </c>
      <c r="BA27">
        <v>1</v>
      </c>
      <c r="BB27">
        <f t="shared" si="13"/>
        <v>3.0211480362537764E-3</v>
      </c>
      <c r="BC27">
        <v>0</v>
      </c>
      <c r="BD27">
        <v>0</v>
      </c>
      <c r="BE27">
        <f t="shared" si="14"/>
        <v>100</v>
      </c>
      <c r="BF27">
        <f t="shared" si="15"/>
        <v>0</v>
      </c>
      <c r="BG27">
        <f t="shared" si="16"/>
        <v>0</v>
      </c>
      <c r="BH27">
        <f t="shared" si="17"/>
        <v>0.30211480362537763</v>
      </c>
    </row>
    <row r="28" spans="2:60" x14ac:dyDescent="0.15">
      <c r="W28" t="s">
        <v>357</v>
      </c>
      <c r="X28">
        <f>80*6*5</f>
        <v>2400</v>
      </c>
    </row>
    <row r="30" spans="2:60" x14ac:dyDescent="0.15">
      <c r="B30" t="s">
        <v>329</v>
      </c>
      <c r="W30" t="s">
        <v>364</v>
      </c>
      <c r="X30">
        <f>X28/X26</f>
        <v>40</v>
      </c>
    </row>
    <row r="32" spans="2:60" x14ac:dyDescent="0.15">
      <c r="Z32" t="s">
        <v>399</v>
      </c>
    </row>
    <row r="33" spans="2:24" x14ac:dyDescent="0.15">
      <c r="B33" t="s">
        <v>334</v>
      </c>
    </row>
    <row r="34" spans="2:24" x14ac:dyDescent="0.15">
      <c r="W34" t="s">
        <v>395</v>
      </c>
      <c r="X34">
        <f>320/11</f>
        <v>29.09090909090909</v>
      </c>
    </row>
    <row r="36" spans="2:24" x14ac:dyDescent="0.15">
      <c r="B36" t="s">
        <v>335</v>
      </c>
      <c r="W36" t="s">
        <v>397</v>
      </c>
      <c r="X36">
        <f>X34*X24</f>
        <v>11636.363636363636</v>
      </c>
    </row>
    <row r="39" spans="2:24" x14ac:dyDescent="0.15">
      <c r="W39" t="s">
        <v>396</v>
      </c>
      <c r="X39">
        <f>X36/50</f>
        <v>232.72727272727272</v>
      </c>
    </row>
    <row r="40" spans="2:24" x14ac:dyDescent="0.15">
      <c r="B40" t="s">
        <v>336</v>
      </c>
    </row>
    <row r="42" spans="2:24" x14ac:dyDescent="0.15">
      <c r="B42" t="s">
        <v>337</v>
      </c>
    </row>
    <row r="44" spans="2:24" x14ac:dyDescent="0.15">
      <c r="B44" t="s">
        <v>338</v>
      </c>
    </row>
    <row r="47" spans="2:24" x14ac:dyDescent="0.15">
      <c r="B47" t="s">
        <v>339</v>
      </c>
    </row>
    <row r="50" spans="2:2" x14ac:dyDescent="0.15">
      <c r="B50" t="s">
        <v>340</v>
      </c>
    </row>
    <row r="52" spans="2:2" x14ac:dyDescent="0.15">
      <c r="B52" t="s">
        <v>341</v>
      </c>
    </row>
    <row r="53" spans="2:2" x14ac:dyDescent="0.15">
      <c r="B53" t="s">
        <v>342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204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131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workbookViewId="0">
      <selection activeCell="J23" sqref="J23"/>
    </sheetView>
  </sheetViews>
  <sheetFormatPr baseColWidth="10" defaultRowHeight="15" x14ac:dyDescent="0.15"/>
  <cols>
    <col min="1" max="1" width="17.5" bestFit="1" customWidth="1"/>
    <col min="10" max="10" width="10.83203125" style="4"/>
    <col min="12" max="12" width="10.83203125" style="4"/>
    <col min="14" max="14" width="15.5" bestFit="1" customWidth="1"/>
    <col min="15" max="16" width="15.5" customWidth="1"/>
    <col min="18" max="18" width="12.5" bestFit="1" customWidth="1"/>
    <col min="22" max="22" width="8.5" bestFit="1" customWidth="1"/>
    <col min="23" max="24" width="8.5" customWidth="1"/>
    <col min="25" max="27" width="16.5" bestFit="1" customWidth="1"/>
    <col min="28" max="28" width="15.5" bestFit="1" customWidth="1"/>
  </cols>
  <sheetData>
    <row r="1" spans="1:49" x14ac:dyDescent="0.15">
      <c r="AK1">
        <v>6</v>
      </c>
      <c r="AQ1" t="s">
        <v>313</v>
      </c>
    </row>
    <row r="2" spans="1:49" x14ac:dyDescent="0.15">
      <c r="AH2" t="s">
        <v>311</v>
      </c>
      <c r="AK2" t="s">
        <v>312</v>
      </c>
    </row>
    <row r="3" spans="1:49" x14ac:dyDescent="0.15">
      <c r="AH3" t="s">
        <v>310</v>
      </c>
      <c r="AK3" t="s">
        <v>310</v>
      </c>
      <c r="AN3" t="s">
        <v>299</v>
      </c>
      <c r="AQ3" s="1" t="s">
        <v>33</v>
      </c>
    </row>
    <row r="4" spans="1:49" x14ac:dyDescent="0.15">
      <c r="Q4" t="s">
        <v>295</v>
      </c>
      <c r="AC4" t="s">
        <v>303</v>
      </c>
      <c r="AD4" t="s">
        <v>304</v>
      </c>
      <c r="AE4" t="s">
        <v>308</v>
      </c>
      <c r="AF4" t="s">
        <v>77</v>
      </c>
      <c r="AG4" t="s">
        <v>309</v>
      </c>
      <c r="AH4" s="15" t="s">
        <v>296</v>
      </c>
      <c r="AI4" s="15" t="s">
        <v>297</v>
      </c>
      <c r="AJ4" s="15" t="s">
        <v>298</v>
      </c>
      <c r="AK4" s="14" t="s">
        <v>296</v>
      </c>
      <c r="AL4" s="14" t="s">
        <v>297</v>
      </c>
      <c r="AM4" s="14" t="s">
        <v>298</v>
      </c>
      <c r="AN4" s="16" t="s">
        <v>296</v>
      </c>
      <c r="AO4" s="16" t="s">
        <v>297</v>
      </c>
      <c r="AP4" s="16" t="s">
        <v>298</v>
      </c>
      <c r="AQ4" s="16" t="s">
        <v>296</v>
      </c>
      <c r="AR4" s="16" t="s">
        <v>297</v>
      </c>
      <c r="AS4" s="16" t="s">
        <v>298</v>
      </c>
    </row>
    <row r="5" spans="1:49" x14ac:dyDescent="0.15">
      <c r="A5" t="s">
        <v>314</v>
      </c>
      <c r="B5" t="s">
        <v>3</v>
      </c>
      <c r="C5" t="s">
        <v>32</v>
      </c>
      <c r="E5" t="s">
        <v>400</v>
      </c>
      <c r="Q5">
        <v>6</v>
      </c>
      <c r="AC5">
        <v>1</v>
      </c>
      <c r="AD5" s="13" t="s">
        <v>305</v>
      </c>
      <c r="AE5">
        <v>40</v>
      </c>
      <c r="AF5">
        <f>INT(VLOOKUP(AE5,标准数值!A:B,2,FALSE))</f>
        <v>4</v>
      </c>
      <c r="AG5">
        <f>AF5</f>
        <v>4</v>
      </c>
      <c r="AH5">
        <f>T11</f>
        <v>36</v>
      </c>
      <c r="AI5">
        <f t="shared" ref="AI5:AJ5" si="0">U11</f>
        <v>0</v>
      </c>
      <c r="AJ5">
        <f t="shared" si="0"/>
        <v>0</v>
      </c>
      <c r="AK5">
        <f>AH5*$AK$1</f>
        <v>216</v>
      </c>
      <c r="AL5">
        <f t="shared" ref="AL5:AM7" si="1">AI5*$AK$1</f>
        <v>0</v>
      </c>
      <c r="AM5">
        <f t="shared" si="1"/>
        <v>0</v>
      </c>
      <c r="AN5">
        <f>AK5/$AG5</f>
        <v>54</v>
      </c>
      <c r="AO5">
        <f t="shared" ref="AO5:AP7" si="2">AL5/$AG5</f>
        <v>0</v>
      </c>
      <c r="AP5">
        <f t="shared" si="2"/>
        <v>0</v>
      </c>
      <c r="AQ5">
        <f>AN5</f>
        <v>54</v>
      </c>
      <c r="AR5">
        <f>AR6</f>
        <v>20.769230769230766</v>
      </c>
      <c r="AS5">
        <f>AS6</f>
        <v>13.90909090909091</v>
      </c>
      <c r="AU5">
        <f>AQ5/10</f>
        <v>5.4</v>
      </c>
      <c r="AV5">
        <f t="shared" ref="AV5:AW5" si="3">AR5/10</f>
        <v>2.0769230769230766</v>
      </c>
      <c r="AW5">
        <f t="shared" si="3"/>
        <v>1.3909090909090911</v>
      </c>
    </row>
    <row r="6" spans="1:49" x14ac:dyDescent="0.15">
      <c r="A6" t="s">
        <v>315</v>
      </c>
      <c r="B6">
        <v>20</v>
      </c>
      <c r="C6">
        <f>VLOOKUP(B6,标准数值!A:I,9,FALSE)</f>
        <v>80</v>
      </c>
      <c r="Q6" s="4" t="s">
        <v>294</v>
      </c>
      <c r="AC6">
        <v>2</v>
      </c>
      <c r="AD6" t="s">
        <v>306</v>
      </c>
      <c r="AE6">
        <v>70</v>
      </c>
      <c r="AF6">
        <f>INT(VLOOKUP(AE6,标准数值!A:B,2,FALSE))</f>
        <v>32</v>
      </c>
      <c r="AG6">
        <f>AF6-AF5</f>
        <v>28</v>
      </c>
      <c r="AH6">
        <f>T14</f>
        <v>96</v>
      </c>
      <c r="AI6">
        <f>U14</f>
        <v>60</v>
      </c>
      <c r="AJ6">
        <f>V14</f>
        <v>0</v>
      </c>
      <c r="AK6">
        <f t="shared" ref="AK6:AK7" si="4">AH6*$AK$1</f>
        <v>576</v>
      </c>
      <c r="AL6">
        <f t="shared" si="1"/>
        <v>360</v>
      </c>
      <c r="AM6">
        <f t="shared" si="1"/>
        <v>0</v>
      </c>
      <c r="AN6">
        <f t="shared" ref="AN6:AN7" si="5">AK6/$AG6</f>
        <v>20.571428571428573</v>
      </c>
      <c r="AO6">
        <f t="shared" si="2"/>
        <v>12.857142857142858</v>
      </c>
      <c r="AP6">
        <f t="shared" si="2"/>
        <v>0</v>
      </c>
      <c r="AQ6">
        <f>AQ5</f>
        <v>54</v>
      </c>
      <c r="AR6">
        <f>AQ5/(AN5-AN6)*AO6</f>
        <v>20.769230769230766</v>
      </c>
      <c r="AS6">
        <f>AS7</f>
        <v>13.90909090909091</v>
      </c>
    </row>
    <row r="7" spans="1:49" x14ac:dyDescent="0.15">
      <c r="E7" t="s">
        <v>401</v>
      </c>
      <c r="F7" t="s">
        <v>404</v>
      </c>
      <c r="I7" t="s">
        <v>108</v>
      </c>
      <c r="J7" s="4" t="s">
        <v>170</v>
      </c>
      <c r="K7" t="s">
        <v>291</v>
      </c>
      <c r="L7" s="4" t="s">
        <v>292</v>
      </c>
      <c r="M7" t="s">
        <v>293</v>
      </c>
      <c r="N7" t="s">
        <v>300</v>
      </c>
      <c r="O7" t="s">
        <v>301</v>
      </c>
      <c r="P7" t="s">
        <v>302</v>
      </c>
      <c r="Q7" s="4" t="s">
        <v>296</v>
      </c>
      <c r="R7" s="4" t="s">
        <v>297</v>
      </c>
      <c r="S7" s="4" t="s">
        <v>298</v>
      </c>
      <c r="T7" s="4" t="s">
        <v>296</v>
      </c>
      <c r="U7" s="4" t="s">
        <v>297</v>
      </c>
      <c r="V7" s="4" t="s">
        <v>298</v>
      </c>
      <c r="W7" s="4"/>
      <c r="X7" s="4" t="s">
        <v>216</v>
      </c>
      <c r="Y7" s="4" t="s">
        <v>318</v>
      </c>
      <c r="Z7" s="4" t="s">
        <v>319</v>
      </c>
      <c r="AA7" s="4" t="s">
        <v>320</v>
      </c>
      <c r="AC7">
        <v>3</v>
      </c>
      <c r="AD7" s="4" t="s">
        <v>307</v>
      </c>
      <c r="AE7">
        <v>90</v>
      </c>
      <c r="AF7">
        <f>INT(VLOOKUP(AE7,标准数值!A:B,2,FALSE))</f>
        <v>128</v>
      </c>
      <c r="AG7">
        <f>AF7-AF6</f>
        <v>96</v>
      </c>
      <c r="AH7">
        <f>T17</f>
        <v>0</v>
      </c>
      <c r="AI7">
        <f>U17</f>
        <v>180</v>
      </c>
      <c r="AJ7">
        <f>V17</f>
        <v>102</v>
      </c>
      <c r="AK7">
        <f t="shared" si="4"/>
        <v>0</v>
      </c>
      <c r="AL7">
        <f t="shared" si="1"/>
        <v>1080</v>
      </c>
      <c r="AM7">
        <f t="shared" si="1"/>
        <v>612</v>
      </c>
      <c r="AN7">
        <f t="shared" si="5"/>
        <v>0</v>
      </c>
      <c r="AO7">
        <f t="shared" si="2"/>
        <v>11.25</v>
      </c>
      <c r="AP7">
        <f t="shared" si="2"/>
        <v>6.375</v>
      </c>
      <c r="AQ7">
        <f>AQ6</f>
        <v>54</v>
      </c>
      <c r="AR7">
        <f>AR6</f>
        <v>20.769230769230766</v>
      </c>
      <c r="AS7">
        <f>AR7/(AR7-AO7)*AP7</f>
        <v>13.90909090909091</v>
      </c>
    </row>
    <row r="8" spans="1:49" x14ac:dyDescent="0.15">
      <c r="A8" t="s">
        <v>317</v>
      </c>
      <c r="B8">
        <f>AK1</f>
        <v>6</v>
      </c>
      <c r="C8">
        <f>C6*5</f>
        <v>400</v>
      </c>
      <c r="E8">
        <f>C8*60</f>
        <v>24000</v>
      </c>
      <c r="F8">
        <f>E8/500</f>
        <v>48</v>
      </c>
    </row>
    <row r="9" spans="1:49" x14ac:dyDescent="0.15">
      <c r="E9" t="s">
        <v>402</v>
      </c>
      <c r="F9" t="s">
        <v>403</v>
      </c>
      <c r="I9">
        <v>1</v>
      </c>
      <c r="J9" s="4">
        <v>20</v>
      </c>
      <c r="K9">
        <f>VLOOKUP(J9,标准数值!A:B,2,FALSE)</f>
        <v>1.0004953230843547</v>
      </c>
      <c r="L9" s="4">
        <f>INT(K9)</f>
        <v>1</v>
      </c>
      <c r="M9">
        <f>L9</f>
        <v>1</v>
      </c>
      <c r="N9" s="17">
        <v>1</v>
      </c>
      <c r="O9" s="17"/>
      <c r="P9" s="17"/>
      <c r="Q9">
        <f>N9*$Q$5</f>
        <v>6</v>
      </c>
      <c r="R9">
        <f t="shared" ref="R9:S9" si="6">O9*$Q$5</f>
        <v>0</v>
      </c>
      <c r="S9">
        <f t="shared" si="6"/>
        <v>0</v>
      </c>
      <c r="T9" s="14">
        <f>Q9</f>
        <v>6</v>
      </c>
      <c r="X9">
        <f>J9</f>
        <v>20</v>
      </c>
      <c r="Y9">
        <f>Q9</f>
        <v>6</v>
      </c>
      <c r="Z9">
        <f>R9</f>
        <v>0</v>
      </c>
      <c r="AA9">
        <f>S9</f>
        <v>0</v>
      </c>
    </row>
    <row r="10" spans="1:49" x14ac:dyDescent="0.15">
      <c r="E10">
        <f>E8/10</f>
        <v>2400</v>
      </c>
      <c r="F10">
        <f>E10/500</f>
        <v>4.8</v>
      </c>
      <c r="I10">
        <v>2</v>
      </c>
      <c r="J10" s="4">
        <v>30</v>
      </c>
      <c r="K10">
        <f>VLOOKUP(J10,标准数值!A:B,2,FALSE)</f>
        <v>2.0014861532465944</v>
      </c>
      <c r="L10" s="4">
        <f t="shared" ref="L10:L17" si="7">INT(K10)</f>
        <v>2</v>
      </c>
      <c r="M10">
        <f>L10-L9</f>
        <v>1</v>
      </c>
      <c r="N10" s="17">
        <v>2</v>
      </c>
      <c r="O10" s="17"/>
      <c r="P10" s="17"/>
      <c r="Q10">
        <f t="shared" ref="Q10:Q17" si="8">N10*$Q$5</f>
        <v>12</v>
      </c>
      <c r="R10">
        <f t="shared" ref="R10:R17" si="9">O10*$Q$5</f>
        <v>0</v>
      </c>
      <c r="S10">
        <f t="shared" ref="S10:S17" si="10">P10*$Q$5</f>
        <v>0</v>
      </c>
      <c r="T10" s="14">
        <f>Q10+T9</f>
        <v>18</v>
      </c>
      <c r="X10">
        <f t="shared" ref="X10:X17" si="11">J10</f>
        <v>30</v>
      </c>
      <c r="Y10">
        <f t="shared" ref="Y10:AA17" si="12">Q10+Y9</f>
        <v>18</v>
      </c>
      <c r="Z10">
        <f t="shared" si="12"/>
        <v>0</v>
      </c>
      <c r="AA10">
        <f t="shared" si="12"/>
        <v>0</v>
      </c>
    </row>
    <row r="11" spans="1:49" x14ac:dyDescent="0.15">
      <c r="B11" t="s">
        <v>316</v>
      </c>
      <c r="C11" t="s">
        <v>32</v>
      </c>
      <c r="I11">
        <v>3</v>
      </c>
      <c r="J11" s="4">
        <v>40</v>
      </c>
      <c r="K11">
        <f>VLOOKUP(J11,标准数值!A:B,2,FALSE)</f>
        <v>4.0039635660546686</v>
      </c>
      <c r="L11" s="4">
        <f t="shared" si="7"/>
        <v>4</v>
      </c>
      <c r="M11">
        <f t="shared" ref="M11:M17" si="13">L11-L10</f>
        <v>2</v>
      </c>
      <c r="N11" s="17">
        <v>3</v>
      </c>
      <c r="O11" s="17"/>
      <c r="P11" s="17"/>
      <c r="Q11">
        <f t="shared" si="8"/>
        <v>18</v>
      </c>
      <c r="R11">
        <f t="shared" si="9"/>
        <v>0</v>
      </c>
      <c r="S11">
        <f t="shared" si="10"/>
        <v>0</v>
      </c>
      <c r="T11" s="14">
        <f>Q11+T10</f>
        <v>36</v>
      </c>
      <c r="X11">
        <f t="shared" si="11"/>
        <v>40</v>
      </c>
      <c r="Y11">
        <f t="shared" si="12"/>
        <v>36</v>
      </c>
      <c r="Z11">
        <f t="shared" si="12"/>
        <v>0</v>
      </c>
      <c r="AA11">
        <f t="shared" si="12"/>
        <v>0</v>
      </c>
    </row>
    <row r="12" spans="1:49" x14ac:dyDescent="0.15">
      <c r="A12" t="s">
        <v>296</v>
      </c>
      <c r="B12">
        <f>AQ5</f>
        <v>54</v>
      </c>
      <c r="C12">
        <f>C$8/B12</f>
        <v>7.4074074074074074</v>
      </c>
      <c r="I12">
        <v>4</v>
      </c>
      <c r="J12" s="4">
        <v>50</v>
      </c>
      <c r="K12">
        <f>VLOOKUP(J12,标准数值!A:B,2,FALSE)</f>
        <v>8.0099101421652552</v>
      </c>
      <c r="L12" s="4">
        <f t="shared" si="7"/>
        <v>8</v>
      </c>
      <c r="M12">
        <f t="shared" si="13"/>
        <v>4</v>
      </c>
      <c r="N12" s="17">
        <v>3</v>
      </c>
      <c r="O12" s="17">
        <v>2</v>
      </c>
      <c r="P12" s="17"/>
      <c r="Q12">
        <f t="shared" si="8"/>
        <v>18</v>
      </c>
      <c r="R12">
        <f t="shared" si="9"/>
        <v>12</v>
      </c>
      <c r="S12">
        <f t="shared" si="10"/>
        <v>0</v>
      </c>
      <c r="T12" s="7">
        <f>Q12</f>
        <v>18</v>
      </c>
      <c r="U12" s="7">
        <f>R12</f>
        <v>12</v>
      </c>
      <c r="X12">
        <f t="shared" si="11"/>
        <v>50</v>
      </c>
      <c r="Y12">
        <f t="shared" si="12"/>
        <v>54</v>
      </c>
      <c r="Z12">
        <f t="shared" si="12"/>
        <v>12</v>
      </c>
      <c r="AA12">
        <f t="shared" si="12"/>
        <v>0</v>
      </c>
    </row>
    <row r="13" spans="1:49" x14ac:dyDescent="0.15">
      <c r="A13" t="s">
        <v>297</v>
      </c>
      <c r="B13">
        <f>AR5</f>
        <v>20.769230769230766</v>
      </c>
      <c r="C13">
        <f t="shared" ref="C13:C14" si="14">C$8/B13</f>
        <v>19.259259259259263</v>
      </c>
      <c r="I13">
        <v>5</v>
      </c>
      <c r="J13" s="4">
        <v>60</v>
      </c>
      <c r="K13">
        <f>VLOOKUP(J13,标准数值!A:B,2,FALSE)</f>
        <v>16.023787286551403</v>
      </c>
      <c r="L13" s="4">
        <f t="shared" si="7"/>
        <v>16</v>
      </c>
      <c r="M13">
        <f t="shared" si="13"/>
        <v>8</v>
      </c>
      <c r="N13" s="17">
        <v>5</v>
      </c>
      <c r="O13" s="17">
        <v>3</v>
      </c>
      <c r="P13" s="17"/>
      <c r="Q13">
        <f t="shared" si="8"/>
        <v>30</v>
      </c>
      <c r="R13">
        <f t="shared" si="9"/>
        <v>18</v>
      </c>
      <c r="S13">
        <f t="shared" si="10"/>
        <v>0</v>
      </c>
      <c r="T13" s="7">
        <f>Q13+T12</f>
        <v>48</v>
      </c>
      <c r="U13" s="7">
        <f>R13+U12</f>
        <v>30</v>
      </c>
      <c r="X13">
        <f t="shared" si="11"/>
        <v>60</v>
      </c>
      <c r="Y13">
        <f t="shared" si="12"/>
        <v>84</v>
      </c>
      <c r="Z13">
        <f t="shared" si="12"/>
        <v>30</v>
      </c>
      <c r="AA13">
        <f t="shared" si="12"/>
        <v>0</v>
      </c>
    </row>
    <row r="14" spans="1:49" x14ac:dyDescent="0.15">
      <c r="A14" t="s">
        <v>298</v>
      </c>
      <c r="B14">
        <f>AS5</f>
        <v>13.90909090909091</v>
      </c>
      <c r="C14">
        <f t="shared" si="14"/>
        <v>28.75816993464052</v>
      </c>
      <c r="I14">
        <v>6</v>
      </c>
      <c r="J14" s="4">
        <v>70</v>
      </c>
      <c r="K14">
        <f>VLOOKUP(J14,标准数值!A:B,2,FALSE)</f>
        <v>32.055510542249102</v>
      </c>
      <c r="L14" s="4">
        <f t="shared" si="7"/>
        <v>32</v>
      </c>
      <c r="M14">
        <f t="shared" si="13"/>
        <v>16</v>
      </c>
      <c r="N14" s="17">
        <v>8</v>
      </c>
      <c r="O14" s="17">
        <v>5</v>
      </c>
      <c r="P14" s="17"/>
      <c r="Q14">
        <f t="shared" si="8"/>
        <v>48</v>
      </c>
      <c r="R14">
        <f t="shared" si="9"/>
        <v>30</v>
      </c>
      <c r="S14">
        <f t="shared" si="10"/>
        <v>0</v>
      </c>
      <c r="T14" s="7">
        <f>Q14+T13</f>
        <v>96</v>
      </c>
      <c r="U14" s="7">
        <f>R14+U13</f>
        <v>60</v>
      </c>
      <c r="X14">
        <f t="shared" si="11"/>
        <v>70</v>
      </c>
      <c r="Y14">
        <f t="shared" si="12"/>
        <v>132</v>
      </c>
      <c r="Z14">
        <f t="shared" si="12"/>
        <v>60</v>
      </c>
      <c r="AA14">
        <f t="shared" si="12"/>
        <v>0</v>
      </c>
    </row>
    <row r="15" spans="1:49" x14ac:dyDescent="0.15">
      <c r="I15">
        <v>7</v>
      </c>
      <c r="J15" s="4">
        <v>80</v>
      </c>
      <c r="K15">
        <f>VLOOKUP(J15,标准数值!A:B,2,FALSE)</f>
        <v>64.126896953172889</v>
      </c>
      <c r="L15" s="4">
        <f t="shared" si="7"/>
        <v>64</v>
      </c>
      <c r="M15">
        <f t="shared" si="13"/>
        <v>32</v>
      </c>
      <c r="N15" s="17"/>
      <c r="O15" s="17">
        <v>5</v>
      </c>
      <c r="P15" s="17">
        <v>3</v>
      </c>
      <c r="Q15">
        <f t="shared" si="8"/>
        <v>0</v>
      </c>
      <c r="R15">
        <f t="shared" si="9"/>
        <v>30</v>
      </c>
      <c r="S15">
        <f t="shared" si="10"/>
        <v>18</v>
      </c>
      <c r="T15" s="4">
        <f>Q15</f>
        <v>0</v>
      </c>
      <c r="U15" s="4">
        <f>R15</f>
        <v>30</v>
      </c>
      <c r="V15" s="4">
        <f>S15</f>
        <v>18</v>
      </c>
      <c r="W15" s="4"/>
      <c r="X15">
        <f t="shared" si="11"/>
        <v>80</v>
      </c>
      <c r="Y15">
        <f t="shared" si="12"/>
        <v>132</v>
      </c>
      <c r="Z15">
        <f t="shared" si="12"/>
        <v>90</v>
      </c>
      <c r="AA15">
        <f t="shared" si="12"/>
        <v>18</v>
      </c>
    </row>
    <row r="16" spans="1:49" x14ac:dyDescent="0.15">
      <c r="I16">
        <v>8</v>
      </c>
      <c r="J16" s="4">
        <v>85</v>
      </c>
      <c r="K16">
        <f>VLOOKUP(J16,标准数值!A:B,2,FALSE)</f>
        <v>90.700355403306077</v>
      </c>
      <c r="L16" s="4">
        <f t="shared" si="7"/>
        <v>90</v>
      </c>
      <c r="M16">
        <f t="shared" si="13"/>
        <v>26</v>
      </c>
      <c r="N16" s="17"/>
      <c r="O16" s="17">
        <v>10</v>
      </c>
      <c r="P16" s="17">
        <v>5</v>
      </c>
      <c r="Q16">
        <f t="shared" si="8"/>
        <v>0</v>
      </c>
      <c r="R16">
        <f t="shared" si="9"/>
        <v>60</v>
      </c>
      <c r="S16">
        <f t="shared" si="10"/>
        <v>30</v>
      </c>
      <c r="T16" s="4">
        <f t="shared" ref="T16:V17" si="15">Q16+T15</f>
        <v>0</v>
      </c>
      <c r="U16" s="4">
        <f t="shared" si="15"/>
        <v>90</v>
      </c>
      <c r="V16" s="4">
        <f t="shared" si="15"/>
        <v>48</v>
      </c>
      <c r="W16" s="4"/>
      <c r="X16">
        <f t="shared" si="11"/>
        <v>85</v>
      </c>
      <c r="Y16">
        <f t="shared" si="12"/>
        <v>132</v>
      </c>
      <c r="Z16">
        <f t="shared" si="12"/>
        <v>150</v>
      </c>
      <c r="AA16">
        <f t="shared" si="12"/>
        <v>48</v>
      </c>
    </row>
    <row r="17" spans="9:27" x14ac:dyDescent="0.15">
      <c r="I17">
        <v>9</v>
      </c>
      <c r="J17" s="4">
        <v>90</v>
      </c>
      <c r="K17">
        <f>VLOOKUP(J17,标准数值!A:B,2,FALSE)</f>
        <v>128.28555350640582</v>
      </c>
      <c r="L17" s="4">
        <f t="shared" si="7"/>
        <v>128</v>
      </c>
      <c r="M17">
        <f t="shared" si="13"/>
        <v>38</v>
      </c>
      <c r="N17" s="17"/>
      <c r="O17" s="17">
        <v>15</v>
      </c>
      <c r="P17" s="17">
        <v>9</v>
      </c>
      <c r="Q17">
        <f t="shared" si="8"/>
        <v>0</v>
      </c>
      <c r="R17">
        <f t="shared" si="9"/>
        <v>90</v>
      </c>
      <c r="S17">
        <f t="shared" si="10"/>
        <v>54</v>
      </c>
      <c r="T17" s="4">
        <f t="shared" si="15"/>
        <v>0</v>
      </c>
      <c r="U17" s="4">
        <f t="shared" si="15"/>
        <v>180</v>
      </c>
      <c r="V17" s="4">
        <f t="shared" si="15"/>
        <v>102</v>
      </c>
      <c r="W17" s="4"/>
      <c r="X17">
        <f t="shared" si="11"/>
        <v>90</v>
      </c>
      <c r="Y17">
        <f t="shared" si="12"/>
        <v>132</v>
      </c>
      <c r="Z17">
        <f t="shared" si="12"/>
        <v>240</v>
      </c>
      <c r="AA17">
        <f t="shared" si="12"/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6"/>
  <sheetViews>
    <sheetView tabSelected="1" workbookViewId="0">
      <selection activeCell="E10" sqref="E10"/>
    </sheetView>
  </sheetViews>
  <sheetFormatPr baseColWidth="10" defaultRowHeight="15" x14ac:dyDescent="0.15"/>
  <sheetData>
    <row r="4" spans="2:4" x14ac:dyDescent="0.15">
      <c r="B4" t="s">
        <v>405</v>
      </c>
    </row>
    <row r="6" spans="2:4" x14ac:dyDescent="0.15">
      <c r="B6" t="s">
        <v>406</v>
      </c>
      <c r="C6" t="s">
        <v>407</v>
      </c>
      <c r="D6" t="s">
        <v>408</v>
      </c>
    </row>
    <row r="8" spans="2:4" x14ac:dyDescent="0.15">
      <c r="B8" t="s">
        <v>409</v>
      </c>
      <c r="C8" t="s">
        <v>421</v>
      </c>
    </row>
    <row r="10" spans="2:4" x14ac:dyDescent="0.15">
      <c r="B10" t="s">
        <v>413</v>
      </c>
    </row>
    <row r="12" spans="2:4" x14ac:dyDescent="0.15">
      <c r="B12" t="s">
        <v>333</v>
      </c>
      <c r="C12" t="s">
        <v>410</v>
      </c>
    </row>
    <row r="14" spans="2:4" x14ac:dyDescent="0.15">
      <c r="B14" t="s">
        <v>411</v>
      </c>
      <c r="C14" t="s">
        <v>412</v>
      </c>
    </row>
    <row r="16" spans="2:4" x14ac:dyDescent="0.15">
      <c r="B16" t="s">
        <v>414</v>
      </c>
      <c r="C16" t="s">
        <v>415</v>
      </c>
    </row>
    <row r="18" spans="2:3" x14ac:dyDescent="0.15">
      <c r="B18" t="s">
        <v>287</v>
      </c>
      <c r="C18" t="s">
        <v>415</v>
      </c>
    </row>
    <row r="20" spans="2:3" x14ac:dyDescent="0.15">
      <c r="B20" t="s">
        <v>416</v>
      </c>
      <c r="C20" t="s">
        <v>415</v>
      </c>
    </row>
    <row r="22" spans="2:3" x14ac:dyDescent="0.15">
      <c r="B22" t="s">
        <v>417</v>
      </c>
      <c r="C22" t="s">
        <v>415</v>
      </c>
    </row>
    <row r="24" spans="2:3" x14ac:dyDescent="0.15">
      <c r="B24" t="s">
        <v>418</v>
      </c>
      <c r="C24" t="s">
        <v>422</v>
      </c>
    </row>
    <row r="26" spans="2:3" x14ac:dyDescent="0.15">
      <c r="B26" t="s">
        <v>419</v>
      </c>
      <c r="C26" t="s">
        <v>420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229</v>
      </c>
      <c r="D3" t="s">
        <v>170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P11" sqref="P11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1:21" x14ac:dyDescent="0.15">
      <c r="P7" t="s">
        <v>149</v>
      </c>
    </row>
    <row r="8" spans="1:21" x14ac:dyDescent="0.15">
      <c r="P8">
        <v>6</v>
      </c>
    </row>
    <row r="9" spans="1:21" x14ac:dyDescent="0.15">
      <c r="P9" t="s">
        <v>150</v>
      </c>
    </row>
    <row r="10" spans="1:21" x14ac:dyDescent="0.15">
      <c r="P10">
        <v>6</v>
      </c>
    </row>
    <row r="14" spans="1:21" x14ac:dyDescent="0.15">
      <c r="A14" t="s">
        <v>170</v>
      </c>
      <c r="B14" t="s">
        <v>137</v>
      </c>
      <c r="C14" t="s">
        <v>32</v>
      </c>
      <c r="D14" t="s">
        <v>218</v>
      </c>
      <c r="H14" t="s">
        <v>162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157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O16*6</f>
        <v>6</v>
      </c>
      <c r="T16">
        <f>K16/S16</f>
        <v>50.666666666666657</v>
      </c>
      <c r="U16" s="9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0" si="0">J17-J16</f>
        <v>784.99999999999955</v>
      </c>
      <c r="L17" t="s">
        <v>158</v>
      </c>
      <c r="M17">
        <f>VLOOKUP(I17,标准数值!A:B,2,FALSE)</f>
        <v>4.0039635660546686</v>
      </c>
      <c r="N17">
        <f>M17-M16</f>
        <v>3.0034682429703139</v>
      </c>
      <c r="O17" s="9">
        <v>1</v>
      </c>
      <c r="P17">
        <f>P$10*P$8*O17</f>
        <v>36</v>
      </c>
      <c r="Q17">
        <f>P17/N17</f>
        <v>11.986143047877674</v>
      </c>
      <c r="R17" s="9">
        <f>ROUND(Q17,0)</f>
        <v>12</v>
      </c>
      <c r="S17">
        <f>O17*6</f>
        <v>6</v>
      </c>
      <c r="T17">
        <f>K17/S17</f>
        <v>130.83333333333326</v>
      </c>
      <c r="U17" s="9">
        <f>INT(T17)</f>
        <v>130</v>
      </c>
    </row>
    <row r="18" spans="1:21" x14ac:dyDescent="0.15">
      <c r="A18" s="5"/>
      <c r="B18" t="s">
        <v>157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159</v>
      </c>
      <c r="M18">
        <f>VLOOKUP(I18,标准数值!A:B,2,FALSE)</f>
        <v>16.023787286551403</v>
      </c>
      <c r="N18">
        <f>M18-M17</f>
        <v>12.019823720496735</v>
      </c>
      <c r="O18" s="9">
        <v>1</v>
      </c>
      <c r="P18">
        <f t="shared" ref="P18:P20" si="1">P$10*P$8*O18</f>
        <v>36</v>
      </c>
      <c r="Q18">
        <f t="shared" ref="Q18:Q20" si="2">P18/N18</f>
        <v>2.9950522434543867</v>
      </c>
      <c r="R18" s="9">
        <f t="shared" ref="R18:R20" si="3">ROUND(Q18,0)</f>
        <v>3</v>
      </c>
      <c r="S18">
        <f t="shared" ref="S18:S20" si="4">O18*6</f>
        <v>6</v>
      </c>
      <c r="T18">
        <f t="shared" ref="T18:T20" si="5">K18/S18</f>
        <v>459.3333333333332</v>
      </c>
      <c r="U18" s="9">
        <f t="shared" ref="U18:U20" si="6">INT(T18)</f>
        <v>459</v>
      </c>
    </row>
    <row r="19" spans="1:21" x14ac:dyDescent="0.15">
      <c r="A19" s="5"/>
      <c r="B19" t="s">
        <v>158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160</v>
      </c>
      <c r="M19">
        <f>VLOOKUP(I19,标准数值!A:B,2,FALSE)</f>
        <v>64.126896953172889</v>
      </c>
      <c r="N19">
        <f t="shared" ref="N19:N20" si="9">M19-M18</f>
        <v>48.103109666621485</v>
      </c>
      <c r="O19" s="9">
        <v>2</v>
      </c>
      <c r="P19">
        <f t="shared" si="1"/>
        <v>72</v>
      </c>
      <c r="Q19">
        <f t="shared" si="2"/>
        <v>1.4967847296982641</v>
      </c>
      <c r="R19" s="9">
        <f t="shared" si="3"/>
        <v>1</v>
      </c>
      <c r="S19">
        <f t="shared" si="4"/>
        <v>12</v>
      </c>
      <c r="T19">
        <f t="shared" si="5"/>
        <v>791.08333333333292</v>
      </c>
      <c r="U19" s="9">
        <f t="shared" si="6"/>
        <v>791</v>
      </c>
    </row>
    <row r="20" spans="1:21" x14ac:dyDescent="0.15">
      <c r="A20" s="5"/>
      <c r="B20" t="s">
        <v>159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161</v>
      </c>
      <c r="M20">
        <f>VLOOKUP(I20,标准数值!A:B,2,FALSE)</f>
        <v>128.28555350640582</v>
      </c>
      <c r="N20">
        <f t="shared" si="9"/>
        <v>64.15865655323293</v>
      </c>
      <c r="O20" s="9">
        <v>2</v>
      </c>
      <c r="P20">
        <f t="shared" si="1"/>
        <v>72</v>
      </c>
      <c r="Q20">
        <f t="shared" si="2"/>
        <v>1.1222180118478797</v>
      </c>
      <c r="R20" s="9">
        <f t="shared" si="3"/>
        <v>1</v>
      </c>
      <c r="S20">
        <f t="shared" si="4"/>
        <v>12</v>
      </c>
      <c r="T20">
        <f t="shared" si="5"/>
        <v>941.00000000000057</v>
      </c>
      <c r="U20" s="9">
        <f t="shared" si="6"/>
        <v>941</v>
      </c>
    </row>
    <row r="21" spans="1:21" x14ac:dyDescent="0.15">
      <c r="A21" s="5"/>
      <c r="B21" t="s">
        <v>160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161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2"/>
  <sheetViews>
    <sheetView workbookViewId="0">
      <selection activeCell="K26" sqref="K26"/>
    </sheetView>
  </sheetViews>
  <sheetFormatPr baseColWidth="10" defaultRowHeight="15" x14ac:dyDescent="0.15"/>
  <cols>
    <col min="3" max="3" width="19.5" bestFit="1" customWidth="1"/>
    <col min="5" max="5" width="23.5" bestFit="1" customWidth="1"/>
  </cols>
  <sheetData>
    <row r="7" spans="3:8" x14ac:dyDescent="0.15">
      <c r="C7" t="s">
        <v>266</v>
      </c>
    </row>
    <row r="8" spans="3:8" x14ac:dyDescent="0.15">
      <c r="E8" t="s">
        <v>269</v>
      </c>
    </row>
    <row r="9" spans="3:8" x14ac:dyDescent="0.15">
      <c r="C9" t="s">
        <v>267</v>
      </c>
      <c r="E9" s="13" t="s">
        <v>270</v>
      </c>
    </row>
    <row r="11" spans="3:8" x14ac:dyDescent="0.15">
      <c r="C11" t="s">
        <v>268</v>
      </c>
      <c r="E11" t="s">
        <v>271</v>
      </c>
      <c r="H11" t="s">
        <v>272</v>
      </c>
    </row>
    <row r="14" spans="3:8" x14ac:dyDescent="0.15">
      <c r="H14" t="s">
        <v>273</v>
      </c>
    </row>
    <row r="15" spans="3:8" x14ac:dyDescent="0.15">
      <c r="H15" t="s">
        <v>274</v>
      </c>
    </row>
    <row r="19" spans="8:12" x14ac:dyDescent="0.15">
      <c r="H19" t="s">
        <v>275</v>
      </c>
    </row>
    <row r="22" spans="8:12" x14ac:dyDescent="0.15">
      <c r="H22" t="s">
        <v>276</v>
      </c>
    </row>
    <row r="26" spans="8:12" x14ac:dyDescent="0.15">
      <c r="H26">
        <v>1</v>
      </c>
      <c r="I26">
        <v>1</v>
      </c>
      <c r="J26">
        <v>20</v>
      </c>
      <c r="K26">
        <v>6</v>
      </c>
      <c r="L26">
        <v>6</v>
      </c>
    </row>
    <row r="27" spans="8:12" x14ac:dyDescent="0.15">
      <c r="H27">
        <v>2</v>
      </c>
      <c r="I27">
        <v>2</v>
      </c>
      <c r="J27">
        <v>40</v>
      </c>
    </row>
    <row r="28" spans="8:12" x14ac:dyDescent="0.15">
      <c r="H28">
        <v>3</v>
      </c>
      <c r="I28">
        <v>3</v>
      </c>
      <c r="J28">
        <v>60</v>
      </c>
    </row>
    <row r="29" spans="8:12" x14ac:dyDescent="0.15">
      <c r="H29">
        <v>4</v>
      </c>
      <c r="I29">
        <v>4</v>
      </c>
      <c r="J29">
        <v>80</v>
      </c>
    </row>
    <row r="30" spans="8:12" x14ac:dyDescent="0.15">
      <c r="H30">
        <v>5</v>
      </c>
      <c r="I30">
        <v>5</v>
      </c>
      <c r="J30">
        <v>100</v>
      </c>
    </row>
    <row r="32" spans="8:12" x14ac:dyDescent="0.15">
      <c r="J32">
        <f>SUM(J26:J30)</f>
        <v>300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J14" sqref="J14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134</v>
      </c>
    </row>
    <row r="3" spans="2:17" x14ac:dyDescent="0.15">
      <c r="B3" t="s">
        <v>167</v>
      </c>
      <c r="C3">
        <v>80</v>
      </c>
      <c r="J3" t="s">
        <v>163</v>
      </c>
    </row>
    <row r="4" spans="2:17" x14ac:dyDescent="0.15">
      <c r="B4" t="s">
        <v>168</v>
      </c>
      <c r="C4">
        <v>200</v>
      </c>
    </row>
    <row r="5" spans="2:17" x14ac:dyDescent="0.15">
      <c r="G5" t="s">
        <v>171</v>
      </c>
    </row>
    <row r="6" spans="2:17" x14ac:dyDescent="0.15">
      <c r="G6" t="s">
        <v>172</v>
      </c>
      <c r="J6" t="s">
        <v>164</v>
      </c>
      <c r="K6" t="s">
        <v>166</v>
      </c>
      <c r="L6" t="s">
        <v>169</v>
      </c>
      <c r="M6" t="s">
        <v>223</v>
      </c>
      <c r="N6" t="s">
        <v>170</v>
      </c>
      <c r="O6" t="s">
        <v>9</v>
      </c>
      <c r="P6" t="s">
        <v>221</v>
      </c>
      <c r="Q6" t="s">
        <v>9</v>
      </c>
    </row>
    <row r="7" spans="2:17" x14ac:dyDescent="0.15">
      <c r="G7" t="s">
        <v>224</v>
      </c>
      <c r="J7">
        <v>1</v>
      </c>
      <c r="K7" t="s">
        <v>11</v>
      </c>
      <c r="L7" t="s">
        <v>167</v>
      </c>
      <c r="M7">
        <v>1</v>
      </c>
      <c r="N7">
        <f>金币需求!AT12</f>
        <v>10</v>
      </c>
      <c r="O7">
        <f>VLOOKUP(N7,标准数值!C:O,5,FALSE)</f>
        <v>160</v>
      </c>
      <c r="P7">
        <v>0.5</v>
      </c>
      <c r="Q7">
        <f>P7*O7</f>
        <v>80</v>
      </c>
    </row>
    <row r="8" spans="2:17" x14ac:dyDescent="0.15">
      <c r="J8">
        <v>2</v>
      </c>
      <c r="K8" t="s">
        <v>11</v>
      </c>
      <c r="L8" t="s">
        <v>167</v>
      </c>
      <c r="M8">
        <v>1</v>
      </c>
      <c r="N8">
        <f>金币需求!AT13</f>
        <v>20</v>
      </c>
      <c r="O8">
        <f>VLOOKUP(N8,标准数值!C:O,5,FALSE)</f>
        <v>320</v>
      </c>
      <c r="P8">
        <v>0.5</v>
      </c>
      <c r="Q8">
        <f t="shared" ref="Q8:Q15" si="0">P8*O8</f>
        <v>160</v>
      </c>
    </row>
    <row r="9" spans="2:17" x14ac:dyDescent="0.15">
      <c r="J9">
        <v>3</v>
      </c>
      <c r="K9" t="s">
        <v>11</v>
      </c>
      <c r="L9" t="s">
        <v>167</v>
      </c>
      <c r="M9">
        <v>1</v>
      </c>
      <c r="N9">
        <f>金币需求!AT14</f>
        <v>30</v>
      </c>
      <c r="O9">
        <f>VLOOKUP(N9,标准数值!C:O,5,FALSE)</f>
        <v>640</v>
      </c>
      <c r="P9">
        <v>0.5</v>
      </c>
      <c r="Q9">
        <f t="shared" si="0"/>
        <v>320</v>
      </c>
    </row>
    <row r="10" spans="2:17" x14ac:dyDescent="0.15">
      <c r="J10">
        <v>4</v>
      </c>
      <c r="K10" t="s">
        <v>165</v>
      </c>
      <c r="L10" t="s">
        <v>167</v>
      </c>
      <c r="M10">
        <v>1</v>
      </c>
      <c r="N10">
        <f>金币需求!AT15</f>
        <v>40</v>
      </c>
      <c r="O10">
        <f>VLOOKUP(N10,标准数值!C:O,5,FALSE)</f>
        <v>1280.9999999999998</v>
      </c>
      <c r="P10">
        <v>0.5</v>
      </c>
      <c r="Q10">
        <f t="shared" si="0"/>
        <v>640.49999999999989</v>
      </c>
    </row>
    <row r="11" spans="2:17" x14ac:dyDescent="0.15">
      <c r="J11">
        <v>5</v>
      </c>
      <c r="K11" t="s">
        <v>165</v>
      </c>
      <c r="L11" t="s">
        <v>168</v>
      </c>
      <c r="M11">
        <v>1</v>
      </c>
      <c r="N11">
        <f>金币需求!AT16</f>
        <v>50</v>
      </c>
      <c r="O11">
        <f>VLOOKUP(N11,标准数值!C:O,5,FALSE)</f>
        <v>2946.9999999999991</v>
      </c>
      <c r="P11">
        <v>0.5</v>
      </c>
      <c r="Q11">
        <f t="shared" si="0"/>
        <v>1473.4999999999995</v>
      </c>
    </row>
    <row r="12" spans="2:17" x14ac:dyDescent="0.15">
      <c r="J12">
        <v>6</v>
      </c>
      <c r="K12" t="s">
        <v>225</v>
      </c>
      <c r="L12" t="s">
        <v>168</v>
      </c>
      <c r="M12">
        <v>1</v>
      </c>
      <c r="N12">
        <f>金币需求!AT17</f>
        <v>60</v>
      </c>
      <c r="O12">
        <f>VLOOKUP(N12,标准数值!C:O,5,FALSE)</f>
        <v>6665.0000000000009</v>
      </c>
      <c r="P12">
        <v>0.33</v>
      </c>
      <c r="Q12">
        <f t="shared" si="0"/>
        <v>2199.4500000000003</v>
      </c>
    </row>
    <row r="13" spans="2:17" x14ac:dyDescent="0.15">
      <c r="J13">
        <v>7</v>
      </c>
      <c r="K13" t="s">
        <v>225</v>
      </c>
      <c r="L13" t="s">
        <v>168</v>
      </c>
      <c r="M13">
        <v>1</v>
      </c>
      <c r="N13">
        <f>金币需求!AT18</f>
        <v>70</v>
      </c>
      <c r="O13">
        <f>VLOOKUP(N13,标准数值!C:O,5,FALSE)</f>
        <v>14872.999999999995</v>
      </c>
      <c r="P13">
        <v>0.33</v>
      </c>
      <c r="Q13">
        <f t="shared" si="0"/>
        <v>4908.0899999999983</v>
      </c>
    </row>
    <row r="14" spans="2:17" x14ac:dyDescent="0.15">
      <c r="J14">
        <v>8</v>
      </c>
      <c r="K14" t="s">
        <v>225</v>
      </c>
      <c r="L14" t="s">
        <v>168</v>
      </c>
      <c r="M14">
        <v>1</v>
      </c>
      <c r="N14">
        <f>金币需求!AT19</f>
        <v>80</v>
      </c>
      <c r="O14">
        <f>VLOOKUP(N14,标准数值!C:O,5,FALSE)</f>
        <v>29753.999999999982</v>
      </c>
      <c r="P14">
        <v>0.33</v>
      </c>
      <c r="Q14">
        <f t="shared" si="0"/>
        <v>9818.8199999999943</v>
      </c>
    </row>
    <row r="15" spans="2:17" x14ac:dyDescent="0.15">
      <c r="J15">
        <v>9</v>
      </c>
      <c r="K15" t="s">
        <v>226</v>
      </c>
      <c r="L15" t="s">
        <v>168</v>
      </c>
      <c r="M15">
        <v>1</v>
      </c>
      <c r="N15">
        <f>金币需求!AT20</f>
        <v>90</v>
      </c>
      <c r="O15">
        <f>VLOOKUP(N15,标准数值!C:O,5,FALSE)</f>
        <v>59523.999999999985</v>
      </c>
      <c r="P15">
        <v>0.33</v>
      </c>
      <c r="Q15">
        <f t="shared" si="0"/>
        <v>19642.919999999995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6"/>
  <sheetViews>
    <sheetView workbookViewId="0">
      <selection activeCell="H20" sqref="H20"/>
    </sheetView>
  </sheetViews>
  <sheetFormatPr baseColWidth="10" defaultRowHeight="15" x14ac:dyDescent="0.15"/>
  <cols>
    <col min="1" max="1" width="13.5" bestFit="1" customWidth="1"/>
    <col min="2" max="2" width="29.5" bestFit="1" customWidth="1"/>
    <col min="5" max="5" width="13.5" bestFit="1" customWidth="1"/>
    <col min="6" max="6" width="8.33203125" customWidth="1"/>
    <col min="9" max="9" width="13.5" style="4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18.5" bestFit="1" customWidth="1"/>
    <col min="20" max="20" width="22.5" style="9" bestFit="1" customWidth="1"/>
  </cols>
  <sheetData>
    <row r="5" spans="1:20" x14ac:dyDescent="0.15">
      <c r="B5" t="s">
        <v>285</v>
      </c>
    </row>
    <row r="7" spans="1:20" x14ac:dyDescent="0.15">
      <c r="P7" t="s">
        <v>149</v>
      </c>
    </row>
    <row r="8" spans="1:20" x14ac:dyDescent="0.15">
      <c r="B8" t="s">
        <v>286</v>
      </c>
      <c r="P8">
        <v>6</v>
      </c>
    </row>
    <row r="9" spans="1:20" x14ac:dyDescent="0.15">
      <c r="B9" t="s">
        <v>287</v>
      </c>
      <c r="P9" t="s">
        <v>150</v>
      </c>
    </row>
    <row r="10" spans="1:20" x14ac:dyDescent="0.15">
      <c r="B10" t="s">
        <v>288</v>
      </c>
      <c r="P10">
        <v>6</v>
      </c>
    </row>
    <row r="11" spans="1:20" x14ac:dyDescent="0.15">
      <c r="B11" t="s">
        <v>289</v>
      </c>
    </row>
    <row r="14" spans="1:20" x14ac:dyDescent="0.15">
      <c r="A14" t="s">
        <v>170</v>
      </c>
      <c r="B14" t="s">
        <v>137</v>
      </c>
      <c r="C14" t="s">
        <v>32</v>
      </c>
      <c r="D14" t="s">
        <v>218</v>
      </c>
      <c r="H14" t="s">
        <v>109</v>
      </c>
      <c r="I14" s="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284</v>
      </c>
      <c r="P14" t="s">
        <v>148</v>
      </c>
      <c r="Q14" t="s">
        <v>152</v>
      </c>
      <c r="R14" s="9" t="s">
        <v>153</v>
      </c>
      <c r="S14" t="s">
        <v>155</v>
      </c>
      <c r="T14" s="9" t="s">
        <v>156</v>
      </c>
    </row>
    <row r="16" spans="1:20" x14ac:dyDescent="0.15">
      <c r="H16">
        <v>1</v>
      </c>
      <c r="I16" s="5">
        <v>20</v>
      </c>
      <c r="J16">
        <f>VLOOKUP(I16,标准数值!C:O,5,FALSE)</f>
        <v>320</v>
      </c>
      <c r="K16">
        <f>J16-J15</f>
        <v>320</v>
      </c>
      <c r="L16" t="s">
        <v>227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K16</f>
        <v>320</v>
      </c>
      <c r="T16" s="9">
        <f>INT(S16)</f>
        <v>320</v>
      </c>
    </row>
    <row r="17" spans="1:20" x14ac:dyDescent="0.15">
      <c r="H17">
        <v>2</v>
      </c>
      <c r="I17" s="5">
        <v>30</v>
      </c>
      <c r="J17">
        <f>VLOOKUP(I17,标准数值!C:O,5,FALSE)</f>
        <v>640</v>
      </c>
      <c r="K17">
        <f t="shared" ref="K17:K20" si="0">J17-J16</f>
        <v>320</v>
      </c>
      <c r="L17" t="s">
        <v>228</v>
      </c>
      <c r="M17">
        <f>VLOOKUP(I17,标准数值!A:B,2,FALSE)</f>
        <v>2.0014861532465944</v>
      </c>
      <c r="N17">
        <f>M17-M16</f>
        <v>1.0009908301622397</v>
      </c>
      <c r="O17" s="9">
        <v>1</v>
      </c>
      <c r="P17">
        <f>P$10*P$8*O17</f>
        <v>36</v>
      </c>
      <c r="Q17">
        <f>P17/N17</f>
        <v>35.964365421974101</v>
      </c>
      <c r="R17" s="9">
        <f>ROUND(Q17,0)</f>
        <v>36</v>
      </c>
      <c r="S17">
        <f t="shared" ref="S17:S24" si="1">K17</f>
        <v>320</v>
      </c>
      <c r="T17" s="9">
        <f>INT(S17)</f>
        <v>320</v>
      </c>
    </row>
    <row r="18" spans="1:20" x14ac:dyDescent="0.15">
      <c r="A18" s="5"/>
      <c r="B18" t="s">
        <v>227</v>
      </c>
      <c r="C18">
        <f>T16</f>
        <v>320</v>
      </c>
      <c r="D18">
        <f>P16</f>
        <v>36</v>
      </c>
      <c r="E18" t="s">
        <v>290</v>
      </c>
      <c r="F18">
        <v>1</v>
      </c>
      <c r="H18">
        <v>3</v>
      </c>
      <c r="I18" s="5">
        <v>40</v>
      </c>
      <c r="J18">
        <f>VLOOKUP(I18,标准数值!C:O,5,FALSE)</f>
        <v>1280.9999999999998</v>
      </c>
      <c r="K18">
        <f t="shared" si="0"/>
        <v>640.99999999999977</v>
      </c>
      <c r="L18" t="s">
        <v>277</v>
      </c>
      <c r="M18">
        <f>VLOOKUP(I18,标准数值!A:B,2,FALSE)</f>
        <v>4.0039635660546686</v>
      </c>
      <c r="N18">
        <f>M18-M17</f>
        <v>2.0024774128080742</v>
      </c>
      <c r="O18" s="9">
        <v>2</v>
      </c>
      <c r="P18">
        <f t="shared" ref="P18:P20" si="2">P$10*P$8*O18</f>
        <v>72</v>
      </c>
      <c r="Q18">
        <f t="shared" ref="Q18:Q20" si="3">P18/N18</f>
        <v>35.955461739283436</v>
      </c>
      <c r="R18" s="9">
        <f t="shared" ref="R18:R20" si="4">ROUND(Q18,0)</f>
        <v>36</v>
      </c>
      <c r="S18">
        <f t="shared" si="1"/>
        <v>640.99999999999977</v>
      </c>
      <c r="T18" s="9">
        <f t="shared" ref="T18:T20" si="5">INT(S18)</f>
        <v>641</v>
      </c>
    </row>
    <row r="19" spans="1:20" x14ac:dyDescent="0.15">
      <c r="A19" s="5"/>
      <c r="B19" t="s">
        <v>228</v>
      </c>
      <c r="C19">
        <f t="shared" ref="C19:C26" si="6">T17</f>
        <v>320</v>
      </c>
      <c r="D19">
        <f t="shared" ref="D19:D26" si="7">P17</f>
        <v>36</v>
      </c>
      <c r="E19" t="s">
        <v>290</v>
      </c>
      <c r="F19">
        <v>1</v>
      </c>
      <c r="H19">
        <v>4</v>
      </c>
      <c r="I19" s="5">
        <v>50</v>
      </c>
      <c r="J19">
        <f>VLOOKUP(I19,标准数值!C:O,5,FALSE)</f>
        <v>2946.9999999999991</v>
      </c>
      <c r="K19">
        <f t="shared" si="0"/>
        <v>1665.9999999999993</v>
      </c>
      <c r="L19" t="s">
        <v>278</v>
      </c>
      <c r="M19">
        <f>VLOOKUP(I19,标准数值!A:B,2,FALSE)</f>
        <v>8.0099101421652552</v>
      </c>
      <c r="N19">
        <f t="shared" ref="N19:N20" si="8">M19-M18</f>
        <v>4.0059465761105866</v>
      </c>
      <c r="O19" s="9">
        <v>2</v>
      </c>
      <c r="P19">
        <f t="shared" si="2"/>
        <v>72</v>
      </c>
      <c r="Q19">
        <f t="shared" si="3"/>
        <v>17.973280130436866</v>
      </c>
      <c r="R19" s="9">
        <f t="shared" si="4"/>
        <v>18</v>
      </c>
      <c r="S19">
        <f t="shared" si="1"/>
        <v>1665.9999999999993</v>
      </c>
      <c r="T19" s="9">
        <f t="shared" si="5"/>
        <v>1666</v>
      </c>
    </row>
    <row r="20" spans="1:20" x14ac:dyDescent="0.15">
      <c r="A20" s="5"/>
      <c r="B20" t="s">
        <v>277</v>
      </c>
      <c r="C20">
        <f t="shared" si="6"/>
        <v>641</v>
      </c>
      <c r="D20">
        <f t="shared" si="7"/>
        <v>72</v>
      </c>
      <c r="E20" t="s">
        <v>290</v>
      </c>
      <c r="F20">
        <v>2</v>
      </c>
      <c r="H20">
        <v>5</v>
      </c>
      <c r="I20" s="5">
        <v>60</v>
      </c>
      <c r="J20">
        <f>VLOOKUP(I20,标准数值!C:O,5,FALSE)</f>
        <v>6665.0000000000009</v>
      </c>
      <c r="K20">
        <f t="shared" si="0"/>
        <v>3718.0000000000018</v>
      </c>
      <c r="L20" t="s">
        <v>279</v>
      </c>
      <c r="M20">
        <f>VLOOKUP(I20,标准数值!A:B,2,FALSE)</f>
        <v>16.023787286551403</v>
      </c>
      <c r="N20">
        <f t="shared" si="8"/>
        <v>8.0138771443861483</v>
      </c>
      <c r="O20" s="9">
        <v>2</v>
      </c>
      <c r="P20">
        <f t="shared" si="2"/>
        <v>72</v>
      </c>
      <c r="Q20">
        <f t="shared" si="3"/>
        <v>8.9844152465498137</v>
      </c>
      <c r="R20" s="9">
        <f t="shared" si="4"/>
        <v>9</v>
      </c>
      <c r="S20">
        <f t="shared" si="1"/>
        <v>3718.0000000000018</v>
      </c>
      <c r="T20" s="9">
        <f t="shared" si="5"/>
        <v>3718</v>
      </c>
    </row>
    <row r="21" spans="1:20" x14ac:dyDescent="0.15">
      <c r="A21" s="5"/>
      <c r="B21" t="s">
        <v>278</v>
      </c>
      <c r="C21">
        <f t="shared" si="6"/>
        <v>1666</v>
      </c>
      <c r="D21">
        <f t="shared" si="7"/>
        <v>72</v>
      </c>
      <c r="E21" t="s">
        <v>290</v>
      </c>
      <c r="F21">
        <v>2</v>
      </c>
      <c r="H21">
        <v>6</v>
      </c>
      <c r="I21" s="5">
        <v>70</v>
      </c>
      <c r="J21">
        <f>VLOOKUP(I21,标准数值!C:O,5,FALSE)</f>
        <v>14872.999999999995</v>
      </c>
      <c r="K21">
        <f t="shared" ref="K21:K24" si="9">J21-J20</f>
        <v>8207.9999999999927</v>
      </c>
      <c r="L21" t="s">
        <v>280</v>
      </c>
      <c r="M21">
        <f>VLOOKUP(I21,标准数值!A:B,2,FALSE)</f>
        <v>32.055510542249102</v>
      </c>
      <c r="N21">
        <f t="shared" ref="N21:N24" si="10">M21-M20</f>
        <v>16.031723255697699</v>
      </c>
      <c r="O21" s="9">
        <v>3</v>
      </c>
      <c r="P21">
        <f t="shared" ref="P21:P24" si="11">P$10*P$8*O21</f>
        <v>108</v>
      </c>
      <c r="Q21">
        <f t="shared" ref="Q21:Q24" si="12">P21/N21</f>
        <v>6.7366432340089597</v>
      </c>
      <c r="R21" s="9">
        <f t="shared" ref="R21:R24" si="13">ROUND(Q21,0)</f>
        <v>7</v>
      </c>
      <c r="S21">
        <f t="shared" si="1"/>
        <v>8207.9999999999927</v>
      </c>
      <c r="T21" s="9">
        <f t="shared" ref="T21:T24" si="14">INT(S21)</f>
        <v>8207</v>
      </c>
    </row>
    <row r="22" spans="1:20" x14ac:dyDescent="0.15">
      <c r="A22" s="5"/>
      <c r="B22" t="s">
        <v>279</v>
      </c>
      <c r="C22">
        <f t="shared" si="6"/>
        <v>3718</v>
      </c>
      <c r="D22">
        <f t="shared" si="7"/>
        <v>72</v>
      </c>
      <c r="E22" t="s">
        <v>290</v>
      </c>
      <c r="F22">
        <v>3</v>
      </c>
      <c r="H22">
        <v>7</v>
      </c>
      <c r="I22" s="5">
        <v>80</v>
      </c>
      <c r="J22">
        <f>VLOOKUP(I22,标准数值!C:O,5,FALSE)</f>
        <v>29753.999999999982</v>
      </c>
      <c r="K22">
        <f t="shared" si="9"/>
        <v>14880.999999999987</v>
      </c>
      <c r="L22" t="s">
        <v>281</v>
      </c>
      <c r="M22">
        <f>VLOOKUP(I22,标准数值!A:B,2,FALSE)</f>
        <v>64.126896953172889</v>
      </c>
      <c r="N22">
        <f t="shared" si="10"/>
        <v>32.071386410923786</v>
      </c>
      <c r="O22" s="9">
        <v>4</v>
      </c>
      <c r="P22">
        <f t="shared" si="11"/>
        <v>144</v>
      </c>
      <c r="Q22">
        <f t="shared" si="12"/>
        <v>4.4899836307342289</v>
      </c>
      <c r="R22" s="9">
        <f t="shared" si="13"/>
        <v>4</v>
      </c>
      <c r="S22">
        <f t="shared" si="1"/>
        <v>14880.999999999987</v>
      </c>
      <c r="T22" s="9">
        <f t="shared" si="14"/>
        <v>14881</v>
      </c>
    </row>
    <row r="23" spans="1:20" x14ac:dyDescent="0.15">
      <c r="B23" t="s">
        <v>280</v>
      </c>
      <c r="C23">
        <f>T21</f>
        <v>8207</v>
      </c>
      <c r="D23">
        <f t="shared" si="7"/>
        <v>108</v>
      </c>
      <c r="E23" t="s">
        <v>290</v>
      </c>
      <c r="F23">
        <v>3</v>
      </c>
      <c r="H23">
        <v>8</v>
      </c>
      <c r="I23" s="5">
        <v>90</v>
      </c>
      <c r="J23">
        <f>VLOOKUP(I23,标准数值!C:O,5,FALSE)</f>
        <v>59523.999999999985</v>
      </c>
      <c r="K23">
        <f t="shared" si="9"/>
        <v>29770.000000000004</v>
      </c>
      <c r="L23" t="s">
        <v>282</v>
      </c>
      <c r="M23">
        <f>VLOOKUP(I23,标准数值!A:B,2,FALSE)</f>
        <v>128.28555350640582</v>
      </c>
      <c r="N23">
        <f t="shared" si="10"/>
        <v>64.15865655323293</v>
      </c>
      <c r="O23" s="9">
        <v>5</v>
      </c>
      <c r="P23">
        <f t="shared" si="11"/>
        <v>180</v>
      </c>
      <c r="Q23">
        <f t="shared" si="12"/>
        <v>2.8055450296196995</v>
      </c>
      <c r="R23" s="9">
        <f t="shared" si="13"/>
        <v>3</v>
      </c>
      <c r="S23">
        <f t="shared" si="1"/>
        <v>29770.000000000004</v>
      </c>
      <c r="T23" s="9">
        <f t="shared" si="14"/>
        <v>29770</v>
      </c>
    </row>
    <row r="24" spans="1:20" x14ac:dyDescent="0.15">
      <c r="B24" t="s">
        <v>281</v>
      </c>
      <c r="C24">
        <f t="shared" si="6"/>
        <v>14881</v>
      </c>
      <c r="D24">
        <f t="shared" si="7"/>
        <v>144</v>
      </c>
      <c r="E24" t="s">
        <v>290</v>
      </c>
      <c r="F24">
        <v>4</v>
      </c>
      <c r="H24">
        <v>9</v>
      </c>
      <c r="I24" s="5">
        <v>100</v>
      </c>
      <c r="J24">
        <f>VLOOKUP(I24,标准数值!C:O,5,FALSE)</f>
        <v>119077.99999999994</v>
      </c>
      <c r="K24">
        <f t="shared" si="9"/>
        <v>59553.999999999956</v>
      </c>
      <c r="L24" t="s">
        <v>283</v>
      </c>
      <c r="M24">
        <f>VLOOKUP(I24,标准数值!A:B,2,FALSE)</f>
        <v>256.63464194224724</v>
      </c>
      <c r="N24">
        <f t="shared" si="10"/>
        <v>128.34908843584142</v>
      </c>
      <c r="O24" s="9">
        <v>6</v>
      </c>
      <c r="P24">
        <f t="shared" si="11"/>
        <v>216</v>
      </c>
      <c r="Q24">
        <f t="shared" si="12"/>
        <v>1.6829102772161342</v>
      </c>
      <c r="R24" s="9">
        <f t="shared" si="13"/>
        <v>2</v>
      </c>
      <c r="S24">
        <f t="shared" si="1"/>
        <v>59553.999999999956</v>
      </c>
      <c r="T24" s="9">
        <f t="shared" si="14"/>
        <v>59554</v>
      </c>
    </row>
    <row r="25" spans="1:20" x14ac:dyDescent="0.15">
      <c r="B25" t="s">
        <v>282</v>
      </c>
      <c r="C25">
        <f t="shared" si="6"/>
        <v>29770</v>
      </c>
      <c r="D25">
        <f t="shared" si="7"/>
        <v>180</v>
      </c>
      <c r="E25" t="s">
        <v>290</v>
      </c>
      <c r="F25">
        <v>4</v>
      </c>
      <c r="I25" s="5"/>
    </row>
    <row r="26" spans="1:20" x14ac:dyDescent="0.15">
      <c r="B26" t="s">
        <v>283</v>
      </c>
      <c r="C26">
        <f t="shared" si="6"/>
        <v>59554</v>
      </c>
      <c r="D26">
        <f t="shared" si="7"/>
        <v>216</v>
      </c>
      <c r="E26" t="s">
        <v>290</v>
      </c>
      <c r="F26">
        <v>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176</v>
      </c>
    </row>
    <row r="6" spans="7:10" x14ac:dyDescent="0.15">
      <c r="J6">
        <v>24</v>
      </c>
    </row>
    <row r="7" spans="7:10" x14ac:dyDescent="0.15">
      <c r="G7" t="s">
        <v>173</v>
      </c>
      <c r="H7" t="s">
        <v>174</v>
      </c>
      <c r="I7" t="s">
        <v>9</v>
      </c>
      <c r="J7" t="s">
        <v>175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186</v>
      </c>
      <c r="C4" t="s">
        <v>187</v>
      </c>
      <c r="D4" s="4" t="s">
        <v>170</v>
      </c>
      <c r="E4" t="s">
        <v>77</v>
      </c>
      <c r="F4" t="s">
        <v>189</v>
      </c>
      <c r="G4" t="s">
        <v>190</v>
      </c>
      <c r="H4" t="s">
        <v>9</v>
      </c>
      <c r="I4" t="s">
        <v>133</v>
      </c>
      <c r="N4" t="s">
        <v>169</v>
      </c>
      <c r="O4" t="s">
        <v>196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191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193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191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194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191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195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191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191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191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191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191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191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191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191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191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191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191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191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191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191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191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191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191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191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191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191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191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191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191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191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191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191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191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191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191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191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191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191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191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191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191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191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191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192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192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192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192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192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192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192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192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192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192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192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192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192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192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192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192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192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192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192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192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192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192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192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192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192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192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192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192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192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192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200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200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200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200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200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200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200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200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200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200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200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200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200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200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200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200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200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200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200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200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200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200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200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200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200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200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200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200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200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200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topLeftCell="A36" workbookViewId="0">
      <selection activeCell="D43" sqref="D43"/>
    </sheetView>
  </sheetViews>
  <sheetFormatPr baseColWidth="10" defaultRowHeight="15" x14ac:dyDescent="0.15"/>
  <sheetData>
    <row r="3" spans="4:4" ht="17" x14ac:dyDescent="0.15">
      <c r="D3" s="18"/>
    </row>
    <row r="4" spans="4:4" ht="17" x14ac:dyDescent="0.15">
      <c r="D4" s="18"/>
    </row>
    <row r="5" spans="4:4" ht="17" x14ac:dyDescent="0.15">
      <c r="D5" s="18"/>
    </row>
    <row r="6" spans="4:4" ht="17" x14ac:dyDescent="0.15">
      <c r="D6" s="18"/>
    </row>
    <row r="7" spans="4:4" ht="17" x14ac:dyDescent="0.15">
      <c r="D7" s="18"/>
    </row>
    <row r="8" spans="4:4" ht="17" x14ac:dyDescent="0.15">
      <c r="D8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activeCell="H8" sqref="H8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 s="12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234</v>
      </c>
      <c r="Z2" t="s">
        <v>76</v>
      </c>
    </row>
    <row r="3" spans="4:34" x14ac:dyDescent="0.15">
      <c r="E3">
        <v>1.0718000000000001</v>
      </c>
      <c r="H3" t="s">
        <v>235</v>
      </c>
    </row>
    <row r="5" spans="4:34" x14ac:dyDescent="0.15">
      <c r="E5" t="s">
        <v>231</v>
      </c>
      <c r="F5" t="s">
        <v>232</v>
      </c>
      <c r="G5" t="s">
        <v>233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236</v>
      </c>
      <c r="L6" t="s">
        <v>240</v>
      </c>
      <c r="M6" t="s">
        <v>241</v>
      </c>
      <c r="T6" t="s">
        <v>237</v>
      </c>
      <c r="U6" t="s">
        <v>238</v>
      </c>
      <c r="V6" t="s">
        <v>239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234</v>
      </c>
      <c r="X2" t="s">
        <v>76</v>
      </c>
    </row>
    <row r="3" spans="4:32" x14ac:dyDescent="0.15">
      <c r="E3">
        <v>1.0718000000000001</v>
      </c>
      <c r="H3" t="s">
        <v>235</v>
      </c>
    </row>
    <row r="5" spans="4:32" x14ac:dyDescent="0.15">
      <c r="E5" t="s">
        <v>231</v>
      </c>
      <c r="F5" t="s">
        <v>232</v>
      </c>
      <c r="G5" t="s">
        <v>233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237</v>
      </c>
      <c r="S6" t="s">
        <v>238</v>
      </c>
      <c r="T6" t="s">
        <v>239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245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15" activePane="bottomLeft" state="frozen"/>
      <selection pane="bottomLeft" activeCell="AG38" sqref="AG3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231</v>
      </c>
      <c r="F5" t="s">
        <v>232</v>
      </c>
      <c r="G5" t="s">
        <v>233</v>
      </c>
      <c r="K5" t="s">
        <v>256</v>
      </c>
      <c r="AD5" t="s">
        <v>81</v>
      </c>
    </row>
    <row r="7" spans="4:31" x14ac:dyDescent="0.15">
      <c r="L7" t="s">
        <v>257</v>
      </c>
    </row>
    <row r="8" spans="4:31" x14ac:dyDescent="0.15">
      <c r="L8" t="s">
        <v>254</v>
      </c>
    </row>
    <row r="9" spans="4:31" x14ac:dyDescent="0.15">
      <c r="L9">
        <v>2</v>
      </c>
    </row>
    <row r="10" spans="4:31" x14ac:dyDescent="0.15">
      <c r="I10" t="s">
        <v>255</v>
      </c>
      <c r="K10" t="s">
        <v>254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253</v>
      </c>
      <c r="K13" t="s">
        <v>262</v>
      </c>
      <c r="L13" t="s">
        <v>261</v>
      </c>
      <c r="M13" t="s">
        <v>258</v>
      </c>
      <c r="N13" t="s">
        <v>263</v>
      </c>
      <c r="O13" t="s">
        <v>264</v>
      </c>
      <c r="P13" t="s">
        <v>265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242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243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244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245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259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260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246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247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248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249</v>
      </c>
      <c r="B50" t="s">
        <v>252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250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251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workbookViewId="0">
      <selection activeCell="E8" sqref="E8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205</v>
      </c>
      <c r="R3" t="s">
        <v>14</v>
      </c>
    </row>
    <row r="4" spans="2:26" x14ac:dyDescent="0.15">
      <c r="B4" t="s">
        <v>85</v>
      </c>
      <c r="C4" t="s">
        <v>203</v>
      </c>
      <c r="D4" t="s">
        <v>134</v>
      </c>
      <c r="E4" t="s">
        <v>201</v>
      </c>
      <c r="F4" t="s">
        <v>202</v>
      </c>
      <c r="G4" t="s">
        <v>206</v>
      </c>
      <c r="H4" t="s">
        <v>208</v>
      </c>
      <c r="I4" t="s">
        <v>207</v>
      </c>
      <c r="J4" t="s">
        <v>209</v>
      </c>
      <c r="K4" t="s">
        <v>210</v>
      </c>
      <c r="L4" t="s">
        <v>211</v>
      </c>
      <c r="M4" t="s">
        <v>212</v>
      </c>
      <c r="N4" t="s">
        <v>213</v>
      </c>
      <c r="O4" t="s">
        <v>214</v>
      </c>
      <c r="P4" t="s">
        <v>220</v>
      </c>
      <c r="R4" t="s">
        <v>206</v>
      </c>
      <c r="S4" t="s">
        <v>208</v>
      </c>
      <c r="T4" t="s">
        <v>207</v>
      </c>
      <c r="U4" t="s">
        <v>209</v>
      </c>
      <c r="V4" t="s">
        <v>210</v>
      </c>
      <c r="W4" t="s">
        <v>211</v>
      </c>
      <c r="X4" t="s">
        <v>212</v>
      </c>
      <c r="Y4" t="s">
        <v>213</v>
      </c>
      <c r="Z4" t="s">
        <v>214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77600</v>
      </c>
      <c r="H7">
        <f>VLOOKUP(H$1,金币需求!$H:$J,3,FALSE)</f>
        <v>155200</v>
      </c>
      <c r="I7">
        <f>VLOOKUP(I$1,金币需求!$H:$J,3,FALSE)</f>
        <v>310400</v>
      </c>
      <c r="J7">
        <f>VLOOKUP(J$1,金币需求!$H:$J,3,FALSE)</f>
        <v>620800</v>
      </c>
      <c r="K7">
        <f>VLOOKUP(K$1,金币需求!$H:$J,3,FALSE)</f>
        <v>1242569.9999999998</v>
      </c>
      <c r="L7">
        <f>VLOOKUP(L$1,金币需求!$H:$J,3,FALSE)</f>
        <v>2487080.0000000005</v>
      </c>
      <c r="M7">
        <f>VLOOKUP(M$1,金币需求!$H:$J,3,FALSE)</f>
        <v>4976100.0000000019</v>
      </c>
      <c r="N7">
        <f>VLOOKUP(N$1,金币需求!$H:$J,3,FALSE)</f>
        <v>9954140.0000000037</v>
      </c>
      <c r="O7">
        <f>VLOOKUP(O$1,金币需求!$H:$J,3,FALSE)</f>
        <v>19914099.999999996</v>
      </c>
      <c r="P7">
        <v>6</v>
      </c>
      <c r="R7">
        <f>G7/$C7*$F7/$P7</f>
        <v>258.66666666666663</v>
      </c>
      <c r="S7">
        <f t="shared" ref="S7:Z7" si="0">H7/$C7*$F7/$P7</f>
        <v>517.33333333333326</v>
      </c>
      <c r="T7">
        <f t="shared" si="0"/>
        <v>1034.6666666666665</v>
      </c>
      <c r="U7">
        <f t="shared" si="0"/>
        <v>2069.333333333333</v>
      </c>
      <c r="V7">
        <f t="shared" si="0"/>
        <v>4141.8999999999987</v>
      </c>
      <c r="W7">
        <f t="shared" si="0"/>
        <v>8290.2666666666682</v>
      </c>
      <c r="X7">
        <f t="shared" si="0"/>
        <v>16587.000000000004</v>
      </c>
      <c r="Y7">
        <f t="shared" si="0"/>
        <v>33180.466666666682</v>
      </c>
      <c r="Z7">
        <f t="shared" si="0"/>
        <v>66380.333333333328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装备强化需求!C12</f>
        <v>7.4074074074074074</v>
      </c>
      <c r="E11">
        <f t="shared" ref="E11:E13" si="10">D11/D$7*C$7</f>
        <v>444.44444444444446</v>
      </c>
      <c r="F11">
        <f t="shared" ref="F11:F13" si="11">D11/D$8*C$8</f>
        <v>8.8888888888888893</v>
      </c>
      <c r="G11">
        <f>_xlfn.IFNA(VLOOKUP(G$1,装备强化需求!$X:$AA,2,FALSE),F11)</f>
        <v>6</v>
      </c>
      <c r="H11">
        <f>_xlfn.IFNA(VLOOKUP(H$1,装备强化需求!$X:$AA,2,FALSE),G11)</f>
        <v>18</v>
      </c>
      <c r="I11">
        <f>_xlfn.IFNA(VLOOKUP(I$1,装备强化需求!$X:$AA,2,FALSE),H11)</f>
        <v>36</v>
      </c>
      <c r="J11">
        <f>_xlfn.IFNA(VLOOKUP(J$1,装备强化需求!$X:$AA,2,FALSE),I11)</f>
        <v>54</v>
      </c>
      <c r="K11">
        <f>_xlfn.IFNA(VLOOKUP(K$1,装备强化需求!$X:$AA,2,FALSE),J11)</f>
        <v>84</v>
      </c>
      <c r="L11">
        <f>_xlfn.IFNA(VLOOKUP(L$1,装备强化需求!$X:$AA,2,FALSE),K11)</f>
        <v>132</v>
      </c>
      <c r="M11">
        <f>_xlfn.IFNA(VLOOKUP(M$1,装备强化需求!$X:$AA,2,FALSE),L11)</f>
        <v>132</v>
      </c>
      <c r="N11">
        <f>_xlfn.IFNA(VLOOKUP(N$1,装备强化需求!$X:$AA,2,FALSE),M11)</f>
        <v>132</v>
      </c>
      <c r="O11">
        <f>_xlfn.IFNA(VLOOKUP(O$1,装备强化需求!$X:$AA,2,FALSE),N11)</f>
        <v>132</v>
      </c>
      <c r="P11">
        <v>6</v>
      </c>
      <c r="R11">
        <f t="shared" si="1"/>
        <v>8.8888888888888893</v>
      </c>
      <c r="S11">
        <f t="shared" si="2"/>
        <v>26.666666666666668</v>
      </c>
      <c r="T11">
        <f t="shared" si="3"/>
        <v>53.333333333333336</v>
      </c>
      <c r="U11">
        <f t="shared" si="4"/>
        <v>80</v>
      </c>
      <c r="V11">
        <f t="shared" si="5"/>
        <v>124.44444444444446</v>
      </c>
      <c r="W11">
        <f t="shared" si="6"/>
        <v>195.55555555555557</v>
      </c>
      <c r="X11">
        <f t="shared" si="7"/>
        <v>195.55555555555557</v>
      </c>
      <c r="Y11">
        <f t="shared" si="8"/>
        <v>195.55555555555557</v>
      </c>
      <c r="Z11">
        <f t="shared" si="9"/>
        <v>195.55555555555557</v>
      </c>
    </row>
    <row r="12" spans="2:26" x14ac:dyDescent="0.15">
      <c r="B12" t="s">
        <v>129</v>
      </c>
      <c r="C12" s="4">
        <v>1</v>
      </c>
      <c r="D12">
        <f>装备强化需求!C13</f>
        <v>19.259259259259263</v>
      </c>
      <c r="E12">
        <f t="shared" si="10"/>
        <v>1155.5555555555559</v>
      </c>
      <c r="F12">
        <f t="shared" si="11"/>
        <v>23.111111111111114</v>
      </c>
      <c r="G12">
        <f>_xlfn.IFNA(VLOOKUP(G$1,装备强化需求!$X:$AA,3,FALSE),F12)</f>
        <v>0</v>
      </c>
      <c r="H12">
        <f>_xlfn.IFNA(VLOOKUP(H$1,装备强化需求!$X:$AA,3,FALSE),G12)</f>
        <v>0</v>
      </c>
      <c r="I12">
        <f>_xlfn.IFNA(VLOOKUP(I$1,装备强化需求!$X:$AA,3,FALSE),H12)</f>
        <v>0</v>
      </c>
      <c r="J12">
        <f>_xlfn.IFNA(VLOOKUP(J$1,装备强化需求!$X:$AA,3,FALSE),I12)</f>
        <v>12</v>
      </c>
      <c r="K12">
        <f>_xlfn.IFNA(VLOOKUP(K$1,装备强化需求!$X:$AA,3,FALSE),J12)</f>
        <v>30</v>
      </c>
      <c r="L12">
        <f>_xlfn.IFNA(VLOOKUP(L$1,装备强化需求!$X:$AA,3,FALSE),K12)</f>
        <v>60</v>
      </c>
      <c r="M12">
        <f>_xlfn.IFNA(VLOOKUP(M$1,装备强化需求!$X:$AA,3,FALSE),L12)</f>
        <v>90</v>
      </c>
      <c r="N12">
        <f>_xlfn.IFNA(VLOOKUP(N$1,装备强化需求!$X:$AA,3,FALSE),M12)</f>
        <v>240</v>
      </c>
      <c r="O12">
        <f>_xlfn.IFNA(VLOOKUP(O$1,装备强化需求!$X:$AA,3,FALSE),N12)</f>
        <v>240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46.222222222222229</v>
      </c>
      <c r="V12">
        <f t="shared" si="5"/>
        <v>115.55555555555559</v>
      </c>
      <c r="W12">
        <f t="shared" si="6"/>
        <v>231.11111111111117</v>
      </c>
      <c r="X12">
        <f t="shared" si="7"/>
        <v>346.66666666666674</v>
      </c>
      <c r="Y12">
        <f t="shared" si="8"/>
        <v>924.44444444444468</v>
      </c>
      <c r="Z12">
        <f t="shared" si="9"/>
        <v>924.44444444444468</v>
      </c>
    </row>
    <row r="13" spans="2:26" x14ac:dyDescent="0.15">
      <c r="B13" t="s">
        <v>130</v>
      </c>
      <c r="C13" s="4">
        <v>1</v>
      </c>
      <c r="D13">
        <f>装备强化需求!C14</f>
        <v>28.75816993464052</v>
      </c>
      <c r="E13">
        <f t="shared" si="10"/>
        <v>1725.4901960784312</v>
      </c>
      <c r="F13">
        <f t="shared" si="11"/>
        <v>34.509803921568619</v>
      </c>
      <c r="G13">
        <f>_xlfn.IFNA(VLOOKUP(G$1,装备强化需求!$X:$AA,4,FALSE),F13)</f>
        <v>0</v>
      </c>
      <c r="H13">
        <f>_xlfn.IFNA(VLOOKUP(H$1,装备强化需求!$X:$AA,4,FALSE),G13)</f>
        <v>0</v>
      </c>
      <c r="I13">
        <f>_xlfn.IFNA(VLOOKUP(I$1,装备强化需求!$X:$AA,4,FALSE),H13)</f>
        <v>0</v>
      </c>
      <c r="J13">
        <f>_xlfn.IFNA(VLOOKUP(J$1,装备强化需求!$X:$AA,4,FALSE),I13)</f>
        <v>0</v>
      </c>
      <c r="K13">
        <f>_xlfn.IFNA(VLOOKUP(K$1,装备强化需求!$X:$AA,4,FALSE),J13)</f>
        <v>0</v>
      </c>
      <c r="L13">
        <f>_xlfn.IFNA(VLOOKUP(L$1,装备强化需求!$X:$AA,4,FALSE),K13)</f>
        <v>0</v>
      </c>
      <c r="M13">
        <f>_xlfn.IFNA(VLOOKUP(M$1,装备强化需求!$X:$AA,4,FALSE),L13)</f>
        <v>18</v>
      </c>
      <c r="N13">
        <f>_xlfn.IFNA(VLOOKUP(N$1,装备强化需求!$X:$AA,4,FALSE),M13)</f>
        <v>102</v>
      </c>
      <c r="O13">
        <f>_xlfn.IFNA(VLOOKUP(O$1,装备强化需求!$X:$AA,4,FALSE),N13)</f>
        <v>102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103.52941176470586</v>
      </c>
      <c r="Y13">
        <f t="shared" si="8"/>
        <v>586.66666666666652</v>
      </c>
      <c r="Z13">
        <f t="shared" si="9"/>
        <v>586.66666666666652</v>
      </c>
    </row>
    <row r="14" spans="2:26" x14ac:dyDescent="0.15">
      <c r="B14" t="s">
        <v>139</v>
      </c>
      <c r="C14" s="4">
        <v>1</v>
      </c>
      <c r="D14">
        <f>装备进阶材料!C18</f>
        <v>12</v>
      </c>
      <c r="E14">
        <f t="shared" ref="E14:E20" si="12">D14/D$7*C$7</f>
        <v>720</v>
      </c>
      <c r="F14">
        <f t="shared" ref="F14:F20" si="13">D14/D$8*C$8</f>
        <v>14.399999999999999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86.399999999999991</v>
      </c>
      <c r="S14">
        <f t="shared" si="2"/>
        <v>86.399999999999991</v>
      </c>
      <c r="T14">
        <f t="shared" si="3"/>
        <v>86.399999999999991</v>
      </c>
      <c r="U14">
        <f t="shared" si="4"/>
        <v>86.399999999999991</v>
      </c>
      <c r="V14">
        <f t="shared" si="5"/>
        <v>86.399999999999991</v>
      </c>
      <c r="W14">
        <f t="shared" si="6"/>
        <v>86.399999999999991</v>
      </c>
      <c r="X14">
        <f t="shared" si="7"/>
        <v>86.399999999999991</v>
      </c>
      <c r="Y14">
        <f t="shared" si="8"/>
        <v>86.399999999999991</v>
      </c>
      <c r="Z14">
        <f t="shared" si="9"/>
        <v>86.399999999999991</v>
      </c>
    </row>
    <row r="15" spans="2:26" x14ac:dyDescent="0.15">
      <c r="B15" t="s">
        <v>140</v>
      </c>
      <c r="C15" s="4">
        <v>1</v>
      </c>
      <c r="D15">
        <f>装备进阶材料!C19</f>
        <v>13</v>
      </c>
      <c r="E15">
        <f t="shared" si="12"/>
        <v>780</v>
      </c>
      <c r="F15">
        <f t="shared" si="13"/>
        <v>15.599999999999998</v>
      </c>
      <c r="G15" s="11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93.59999999999998</v>
      </c>
      <c r="T15">
        <f t="shared" si="3"/>
        <v>93.59999999999998</v>
      </c>
      <c r="U15">
        <f t="shared" si="4"/>
        <v>93.59999999999998</v>
      </c>
      <c r="V15">
        <f t="shared" si="5"/>
        <v>93.59999999999998</v>
      </c>
      <c r="W15">
        <f t="shared" si="6"/>
        <v>93.59999999999998</v>
      </c>
      <c r="X15">
        <f t="shared" si="7"/>
        <v>93.59999999999998</v>
      </c>
      <c r="Y15">
        <f t="shared" si="8"/>
        <v>93.59999999999998</v>
      </c>
      <c r="Z15">
        <f t="shared" si="9"/>
        <v>93.59999999999998</v>
      </c>
    </row>
    <row r="16" spans="2:26" x14ac:dyDescent="0.15">
      <c r="B16" t="s">
        <v>141</v>
      </c>
      <c r="C16" s="4">
        <v>1</v>
      </c>
      <c r="D16">
        <f>装备进阶材料!C20</f>
        <v>13</v>
      </c>
      <c r="E16">
        <f t="shared" si="12"/>
        <v>780</v>
      </c>
      <c r="F16">
        <f t="shared" si="13"/>
        <v>15.599999999999998</v>
      </c>
      <c r="G16" s="11">
        <v>0</v>
      </c>
      <c r="H16" s="11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187.19999999999996</v>
      </c>
      <c r="U16">
        <f t="shared" si="4"/>
        <v>187.19999999999996</v>
      </c>
      <c r="V16">
        <f t="shared" si="5"/>
        <v>187.19999999999996</v>
      </c>
      <c r="W16">
        <f t="shared" si="6"/>
        <v>187.19999999999996</v>
      </c>
      <c r="X16">
        <f t="shared" si="7"/>
        <v>187.19999999999996</v>
      </c>
      <c r="Y16">
        <f t="shared" si="8"/>
        <v>187.19999999999996</v>
      </c>
      <c r="Z16">
        <f t="shared" si="9"/>
        <v>187.19999999999996</v>
      </c>
    </row>
    <row r="17" spans="2:26" x14ac:dyDescent="0.15">
      <c r="B17" t="s">
        <v>142</v>
      </c>
      <c r="C17" s="4">
        <v>1</v>
      </c>
      <c r="D17">
        <f>装备进阶材料!C21</f>
        <v>26</v>
      </c>
      <c r="E17">
        <f t="shared" si="12"/>
        <v>1560</v>
      </c>
      <c r="F17">
        <f t="shared" si="13"/>
        <v>31.199999999999996</v>
      </c>
      <c r="G17" s="11">
        <v>0</v>
      </c>
      <c r="H17" s="11">
        <v>0</v>
      </c>
      <c r="I17" s="11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374.39999999999992</v>
      </c>
      <c r="V17">
        <f t="shared" si="5"/>
        <v>374.39999999999992</v>
      </c>
      <c r="W17">
        <f t="shared" si="6"/>
        <v>374.39999999999992</v>
      </c>
      <c r="X17">
        <f t="shared" si="7"/>
        <v>374.39999999999992</v>
      </c>
      <c r="Y17">
        <f t="shared" si="8"/>
        <v>374.39999999999992</v>
      </c>
      <c r="Z17">
        <f t="shared" si="9"/>
        <v>374.39999999999992</v>
      </c>
    </row>
    <row r="18" spans="2:26" x14ac:dyDescent="0.15">
      <c r="B18" t="s">
        <v>143</v>
      </c>
      <c r="C18" s="4">
        <v>1</v>
      </c>
      <c r="D18">
        <f>装备进阶材料!C22</f>
        <v>53</v>
      </c>
      <c r="E18">
        <f t="shared" si="12"/>
        <v>3180</v>
      </c>
      <c r="F18">
        <f t="shared" si="13"/>
        <v>63.599999999999994</v>
      </c>
      <c r="G18" s="11">
        <v>0</v>
      </c>
      <c r="H18" s="11">
        <v>0</v>
      </c>
      <c r="I18" s="11">
        <v>0</v>
      </c>
      <c r="J18" s="11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763.19999999999993</v>
      </c>
      <c r="W18">
        <f t="shared" si="6"/>
        <v>763.19999999999993</v>
      </c>
      <c r="X18">
        <f t="shared" si="7"/>
        <v>763.19999999999993</v>
      </c>
      <c r="Y18">
        <f t="shared" si="8"/>
        <v>763.19999999999993</v>
      </c>
      <c r="Z18">
        <f t="shared" si="9"/>
        <v>763.19999999999993</v>
      </c>
    </row>
    <row r="19" spans="2:26" x14ac:dyDescent="0.15">
      <c r="B19" t="s">
        <v>144</v>
      </c>
      <c r="C19" s="4">
        <v>1</v>
      </c>
      <c r="D19">
        <f>装备进阶材料!C23</f>
        <v>106</v>
      </c>
      <c r="E19">
        <f t="shared" si="12"/>
        <v>6360</v>
      </c>
      <c r="F19">
        <f t="shared" si="13"/>
        <v>127.19999999999999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1526.3999999999999</v>
      </c>
      <c r="X19">
        <f t="shared" si="7"/>
        <v>1526.3999999999999</v>
      </c>
      <c r="Y19">
        <f t="shared" si="8"/>
        <v>1526.3999999999999</v>
      </c>
      <c r="Z19">
        <f t="shared" si="9"/>
        <v>1526.3999999999999</v>
      </c>
    </row>
    <row r="20" spans="2:26" x14ac:dyDescent="0.15">
      <c r="B20" t="s">
        <v>145</v>
      </c>
      <c r="C20" s="4">
        <v>1</v>
      </c>
      <c r="D20">
        <f>装备进阶材料!C24</f>
        <v>142</v>
      </c>
      <c r="E20">
        <f t="shared" si="12"/>
        <v>8520</v>
      </c>
      <c r="F20">
        <f t="shared" si="13"/>
        <v>170.39999999999998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3067.1999999999994</v>
      </c>
      <c r="Y20">
        <f t="shared" si="8"/>
        <v>3067.1999999999994</v>
      </c>
      <c r="Z20">
        <f t="shared" si="9"/>
        <v>3067.1999999999994</v>
      </c>
    </row>
    <row r="21" spans="2:26" x14ac:dyDescent="0.15">
      <c r="B21" t="s">
        <v>146</v>
      </c>
      <c r="C21" s="4">
        <v>1</v>
      </c>
      <c r="D21">
        <f>装备进阶材料!C25</f>
        <v>171</v>
      </c>
      <c r="E21">
        <f t="shared" ref="E21" si="14">D21/D$7*C$7</f>
        <v>10260</v>
      </c>
      <c r="F21">
        <f t="shared" ref="F21" si="15">D21/D$8*C$8</f>
        <v>205.2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6156</v>
      </c>
      <c r="Z21">
        <f t="shared" si="9"/>
        <v>6156</v>
      </c>
    </row>
    <row r="22" spans="2:26" x14ac:dyDescent="0.15">
      <c r="B22" t="s">
        <v>157</v>
      </c>
      <c r="C22" s="4">
        <v>1</v>
      </c>
      <c r="D22">
        <f>角色升星材料的需求!C18</f>
        <v>50</v>
      </c>
      <c r="E22">
        <f t="shared" ref="E22:E26" si="16">D22/D$7*C$7</f>
        <v>3000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158</v>
      </c>
      <c r="C23" s="4">
        <v>1</v>
      </c>
      <c r="D23">
        <f>角色升星材料的需求!C19</f>
        <v>130</v>
      </c>
      <c r="E23">
        <f t="shared" si="16"/>
        <v>7800</v>
      </c>
      <c r="F23">
        <f t="shared" si="17"/>
        <v>156</v>
      </c>
      <c r="G23" s="11">
        <v>0</v>
      </c>
      <c r="H23" s="11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159</v>
      </c>
      <c r="C24" s="4">
        <v>1</v>
      </c>
      <c r="D24">
        <f>角色升星材料的需求!C20</f>
        <v>459</v>
      </c>
      <c r="E24">
        <f t="shared" si="16"/>
        <v>27540</v>
      </c>
      <c r="F24">
        <f t="shared" si="17"/>
        <v>550.79999999999995</v>
      </c>
      <c r="G24" s="11">
        <v>0</v>
      </c>
      <c r="H24" s="11">
        <v>0</v>
      </c>
      <c r="I24" s="11">
        <v>0</v>
      </c>
      <c r="J24" s="11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160</v>
      </c>
      <c r="C25" s="4">
        <v>1</v>
      </c>
      <c r="D25">
        <f>角色升星材料的需求!C21</f>
        <v>791</v>
      </c>
      <c r="E25">
        <f t="shared" si="16"/>
        <v>47460</v>
      </c>
      <c r="F25">
        <f t="shared" si="17"/>
        <v>949.19999999999982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161</v>
      </c>
      <c r="C26" s="4">
        <v>1</v>
      </c>
      <c r="D26">
        <f>角色升星材料的需求!C22</f>
        <v>941</v>
      </c>
      <c r="E26">
        <f t="shared" si="16"/>
        <v>56460</v>
      </c>
      <c r="F26">
        <f t="shared" si="17"/>
        <v>1129.1999999999998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197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198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199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219</v>
      </c>
      <c r="R31">
        <f>SUM(R7:R29)</f>
        <v>906.75555555555547</v>
      </c>
      <c r="S31">
        <f t="shared" ref="S31:Z31" si="20">SUM(S7:S29)</f>
        <v>1500.7999999999997</v>
      </c>
      <c r="T31">
        <f t="shared" si="20"/>
        <v>3615.9999999999995</v>
      </c>
      <c r="U31">
        <f t="shared" si="20"/>
        <v>5883.3555555555549</v>
      </c>
      <c r="V31">
        <f t="shared" si="20"/>
        <v>13964.499999999996</v>
      </c>
      <c r="W31">
        <f t="shared" si="20"/>
        <v>23480.733333333337</v>
      </c>
      <c r="X31">
        <f t="shared" si="20"/>
        <v>52773.75163398694</v>
      </c>
      <c r="Y31">
        <f t="shared" si="20"/>
        <v>104793.73333333334</v>
      </c>
      <c r="Z31">
        <f t="shared" si="20"/>
        <v>167319.19999999992</v>
      </c>
    </row>
    <row r="32" spans="2:26" x14ac:dyDescent="0.15">
      <c r="Q32" t="s">
        <v>222</v>
      </c>
      <c r="R32">
        <f t="shared" ref="R32:Z32" si="21">R31-R29-R28-R27-R10</f>
        <v>713.95555555555552</v>
      </c>
      <c r="S32">
        <f t="shared" si="21"/>
        <v>1083.9999999999998</v>
      </c>
      <c r="T32">
        <f t="shared" si="21"/>
        <v>2751.2</v>
      </c>
      <c r="U32">
        <f t="shared" si="21"/>
        <v>4233.1555555555551</v>
      </c>
      <c r="V32">
        <f t="shared" si="21"/>
        <v>10487.499999999996</v>
      </c>
      <c r="W32">
        <f t="shared" si="21"/>
        <v>16348.933333333338</v>
      </c>
      <c r="X32">
        <f t="shared" si="21"/>
        <v>39322.351633986938</v>
      </c>
      <c r="Y32">
        <f t="shared" si="21"/>
        <v>76683.133333333331</v>
      </c>
      <c r="Z32">
        <f t="shared" si="21"/>
        <v>109882.99999999997</v>
      </c>
    </row>
    <row r="37" spans="2:10" x14ac:dyDescent="0.15">
      <c r="B37" t="s">
        <v>227</v>
      </c>
      <c r="C37" s="4">
        <v>1</v>
      </c>
      <c r="D37">
        <f>角色强化!C3</f>
        <v>80</v>
      </c>
      <c r="E37">
        <f t="shared" ref="E37:E38" si="22">D37/D$7*C$7</f>
        <v>4800</v>
      </c>
      <c r="F37">
        <f t="shared" ref="F37:F38" si="23">D37/D$8*C$8</f>
        <v>96</v>
      </c>
    </row>
    <row r="38" spans="2:10" x14ac:dyDescent="0.15">
      <c r="B38" t="s">
        <v>228</v>
      </c>
      <c r="C38" s="4">
        <v>1</v>
      </c>
      <c r="D38">
        <f>角色强化!C4</f>
        <v>200</v>
      </c>
      <c r="E38">
        <f t="shared" si="22"/>
        <v>12000</v>
      </c>
      <c r="F38">
        <f t="shared" si="23"/>
        <v>240</v>
      </c>
    </row>
    <row r="39" spans="2:10" x14ac:dyDescent="0.15">
      <c r="B39" t="s">
        <v>177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178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179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180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181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182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183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184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185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139</v>
      </c>
    </row>
    <row r="16393" spans="2:2" x14ac:dyDescent="0.15">
      <c r="B16393" t="s">
        <v>140</v>
      </c>
    </row>
    <row r="16394" spans="2:2" x14ac:dyDescent="0.15">
      <c r="B16394" t="s">
        <v>141</v>
      </c>
    </row>
    <row r="16395" spans="2:2" x14ac:dyDescent="0.15">
      <c r="B16395" t="s">
        <v>142</v>
      </c>
    </row>
    <row r="16396" spans="2:2" x14ac:dyDescent="0.15">
      <c r="B16396" t="s">
        <v>143</v>
      </c>
    </row>
    <row r="16397" spans="2:2" x14ac:dyDescent="0.15">
      <c r="B16397" t="s">
        <v>144</v>
      </c>
    </row>
    <row r="16398" spans="2:2" x14ac:dyDescent="0.15">
      <c r="B16398" t="s">
        <v>145</v>
      </c>
    </row>
    <row r="16399" spans="2:2" x14ac:dyDescent="0.15">
      <c r="B16399" t="s">
        <v>157</v>
      </c>
    </row>
    <row r="16400" spans="2:2" x14ac:dyDescent="0.15">
      <c r="B16400" t="s">
        <v>158</v>
      </c>
    </row>
    <row r="16401" spans="2:2" x14ac:dyDescent="0.15">
      <c r="B16401" t="s">
        <v>159</v>
      </c>
    </row>
    <row r="16402" spans="2:2" x14ac:dyDescent="0.15">
      <c r="B16402" t="s">
        <v>160</v>
      </c>
    </row>
    <row r="16403" spans="2:2" x14ac:dyDescent="0.15">
      <c r="B16403" t="s">
        <v>161</v>
      </c>
    </row>
    <row r="16404" spans="2:2" x14ac:dyDescent="0.15">
      <c r="B16404" t="s">
        <v>177</v>
      </c>
    </row>
    <row r="16405" spans="2:2" x14ac:dyDescent="0.15">
      <c r="B16405" t="s">
        <v>178</v>
      </c>
    </row>
    <row r="16406" spans="2:2" x14ac:dyDescent="0.15">
      <c r="B16406" t="s">
        <v>179</v>
      </c>
    </row>
    <row r="16407" spans="2:2" x14ac:dyDescent="0.15">
      <c r="B16407" t="s">
        <v>180</v>
      </c>
    </row>
    <row r="16408" spans="2:2" x14ac:dyDescent="0.15">
      <c r="B16408" t="s">
        <v>181</v>
      </c>
    </row>
    <row r="16409" spans="2:2" x14ac:dyDescent="0.15">
      <c r="B16409" t="s">
        <v>182</v>
      </c>
    </row>
    <row r="16410" spans="2:2" x14ac:dyDescent="0.15">
      <c r="B16410" t="s">
        <v>183</v>
      </c>
    </row>
    <row r="16411" spans="2:2" x14ac:dyDescent="0.15">
      <c r="B16411" t="s">
        <v>184</v>
      </c>
    </row>
    <row r="16412" spans="2:2" x14ac:dyDescent="0.15">
      <c r="B16412" t="s">
        <v>185</v>
      </c>
    </row>
    <row r="16413" spans="2:2" x14ac:dyDescent="0.15">
      <c r="B16413" t="s">
        <v>197</v>
      </c>
    </row>
    <row r="16414" spans="2:2" x14ac:dyDescent="0.15">
      <c r="B16414" t="s">
        <v>198</v>
      </c>
    </row>
    <row r="16415" spans="2:2" x14ac:dyDescent="0.15">
      <c r="B16415" t="s">
        <v>199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139</v>
      </c>
    </row>
    <row r="32777" spans="2:2" x14ac:dyDescent="0.15">
      <c r="B32777" t="s">
        <v>140</v>
      </c>
    </row>
    <row r="32778" spans="2:2" x14ac:dyDescent="0.15">
      <c r="B32778" t="s">
        <v>141</v>
      </c>
    </row>
    <row r="32779" spans="2:2" x14ac:dyDescent="0.15">
      <c r="B32779" t="s">
        <v>142</v>
      </c>
    </row>
    <row r="32780" spans="2:2" x14ac:dyDescent="0.15">
      <c r="B32780" t="s">
        <v>143</v>
      </c>
    </row>
    <row r="32781" spans="2:2" x14ac:dyDescent="0.15">
      <c r="B32781" t="s">
        <v>144</v>
      </c>
    </row>
    <row r="32782" spans="2:2" x14ac:dyDescent="0.15">
      <c r="B32782" t="s">
        <v>145</v>
      </c>
    </row>
    <row r="32783" spans="2:2" x14ac:dyDescent="0.15">
      <c r="B32783" t="s">
        <v>157</v>
      </c>
    </row>
    <row r="32784" spans="2:2" x14ac:dyDescent="0.15">
      <c r="B32784" t="s">
        <v>158</v>
      </c>
    </row>
    <row r="32785" spans="2:2" x14ac:dyDescent="0.15">
      <c r="B32785" t="s">
        <v>159</v>
      </c>
    </row>
    <row r="32786" spans="2:2" x14ac:dyDescent="0.15">
      <c r="B32786" t="s">
        <v>160</v>
      </c>
    </row>
    <row r="32787" spans="2:2" x14ac:dyDescent="0.15">
      <c r="B32787" t="s">
        <v>161</v>
      </c>
    </row>
    <row r="32788" spans="2:2" x14ac:dyDescent="0.15">
      <c r="B32788" t="s">
        <v>177</v>
      </c>
    </row>
    <row r="32789" spans="2:2" x14ac:dyDescent="0.15">
      <c r="B32789" t="s">
        <v>178</v>
      </c>
    </row>
    <row r="32790" spans="2:2" x14ac:dyDescent="0.15">
      <c r="B32790" t="s">
        <v>179</v>
      </c>
    </row>
    <row r="32791" spans="2:2" x14ac:dyDescent="0.15">
      <c r="B32791" t="s">
        <v>180</v>
      </c>
    </row>
    <row r="32792" spans="2:2" x14ac:dyDescent="0.15">
      <c r="B32792" t="s">
        <v>181</v>
      </c>
    </row>
    <row r="32793" spans="2:2" x14ac:dyDescent="0.15">
      <c r="B32793" t="s">
        <v>182</v>
      </c>
    </row>
    <row r="32794" spans="2:2" x14ac:dyDescent="0.15">
      <c r="B32794" t="s">
        <v>183</v>
      </c>
    </row>
    <row r="32795" spans="2:2" x14ac:dyDescent="0.15">
      <c r="B32795" t="s">
        <v>184</v>
      </c>
    </row>
    <row r="32796" spans="2:2" x14ac:dyDescent="0.15">
      <c r="B32796" t="s">
        <v>185</v>
      </c>
    </row>
    <row r="32797" spans="2:2" x14ac:dyDescent="0.15">
      <c r="B32797" t="s">
        <v>197</v>
      </c>
    </row>
    <row r="32798" spans="2:2" x14ac:dyDescent="0.15">
      <c r="B32798" t="s">
        <v>198</v>
      </c>
    </row>
    <row r="32799" spans="2:2" x14ac:dyDescent="0.15">
      <c r="B32799" t="s">
        <v>199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139</v>
      </c>
    </row>
    <row r="49161" spans="2:2" x14ac:dyDescent="0.15">
      <c r="B49161" t="s">
        <v>140</v>
      </c>
    </row>
    <row r="49162" spans="2:2" x14ac:dyDescent="0.15">
      <c r="B49162" t="s">
        <v>141</v>
      </c>
    </row>
    <row r="49163" spans="2:2" x14ac:dyDescent="0.15">
      <c r="B49163" t="s">
        <v>142</v>
      </c>
    </row>
    <row r="49164" spans="2:2" x14ac:dyDescent="0.15">
      <c r="B49164" t="s">
        <v>143</v>
      </c>
    </row>
    <row r="49165" spans="2:2" x14ac:dyDescent="0.15">
      <c r="B49165" t="s">
        <v>144</v>
      </c>
    </row>
    <row r="49166" spans="2:2" x14ac:dyDescent="0.15">
      <c r="B49166" t="s">
        <v>145</v>
      </c>
    </row>
    <row r="49167" spans="2:2" x14ac:dyDescent="0.15">
      <c r="B49167" t="s">
        <v>157</v>
      </c>
    </row>
    <row r="49168" spans="2:2" x14ac:dyDescent="0.15">
      <c r="B49168" t="s">
        <v>158</v>
      </c>
    </row>
    <row r="49169" spans="2:2" x14ac:dyDescent="0.15">
      <c r="B49169" t="s">
        <v>159</v>
      </c>
    </row>
    <row r="49170" spans="2:2" x14ac:dyDescent="0.15">
      <c r="B49170" t="s">
        <v>160</v>
      </c>
    </row>
    <row r="49171" spans="2:2" x14ac:dyDescent="0.15">
      <c r="B49171" t="s">
        <v>161</v>
      </c>
    </row>
    <row r="49172" spans="2:2" x14ac:dyDescent="0.15">
      <c r="B49172" t="s">
        <v>177</v>
      </c>
    </row>
    <row r="49173" spans="2:2" x14ac:dyDescent="0.15">
      <c r="B49173" t="s">
        <v>178</v>
      </c>
    </row>
    <row r="49174" spans="2:2" x14ac:dyDescent="0.15">
      <c r="B49174" t="s">
        <v>179</v>
      </c>
    </row>
    <row r="49175" spans="2:2" x14ac:dyDescent="0.15">
      <c r="B49175" t="s">
        <v>180</v>
      </c>
    </row>
    <row r="49176" spans="2:2" x14ac:dyDescent="0.15">
      <c r="B49176" t="s">
        <v>181</v>
      </c>
    </row>
    <row r="49177" spans="2:2" x14ac:dyDescent="0.15">
      <c r="B49177" t="s">
        <v>182</v>
      </c>
    </row>
    <row r="49178" spans="2:2" x14ac:dyDescent="0.15">
      <c r="B49178" t="s">
        <v>183</v>
      </c>
    </row>
    <row r="49179" spans="2:2" x14ac:dyDescent="0.15">
      <c r="B49179" t="s">
        <v>184</v>
      </c>
    </row>
    <row r="49180" spans="2:2" x14ac:dyDescent="0.15">
      <c r="B49180" t="s">
        <v>185</v>
      </c>
    </row>
    <row r="49181" spans="2:2" x14ac:dyDescent="0.15">
      <c r="B49181" t="s">
        <v>197</v>
      </c>
    </row>
    <row r="49182" spans="2:2" x14ac:dyDescent="0.15">
      <c r="B49182" t="s">
        <v>198</v>
      </c>
    </row>
    <row r="49183" spans="2:2" x14ac:dyDescent="0.15">
      <c r="B49183" t="s">
        <v>199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139</v>
      </c>
    </row>
    <row r="65545" spans="2:2" x14ac:dyDescent="0.15">
      <c r="B65545" t="s">
        <v>140</v>
      </c>
    </row>
    <row r="65546" spans="2:2" x14ac:dyDescent="0.15">
      <c r="B65546" t="s">
        <v>141</v>
      </c>
    </row>
    <row r="65547" spans="2:2" x14ac:dyDescent="0.15">
      <c r="B65547" t="s">
        <v>142</v>
      </c>
    </row>
    <row r="65548" spans="2:2" x14ac:dyDescent="0.15">
      <c r="B65548" t="s">
        <v>143</v>
      </c>
    </row>
    <row r="65549" spans="2:2" x14ac:dyDescent="0.15">
      <c r="B65549" t="s">
        <v>144</v>
      </c>
    </row>
    <row r="65550" spans="2:2" x14ac:dyDescent="0.15">
      <c r="B65550" t="s">
        <v>145</v>
      </c>
    </row>
    <row r="65551" spans="2:2" x14ac:dyDescent="0.15">
      <c r="B65551" t="s">
        <v>157</v>
      </c>
    </row>
    <row r="65552" spans="2:2" x14ac:dyDescent="0.15">
      <c r="B65552" t="s">
        <v>158</v>
      </c>
    </row>
    <row r="65553" spans="2:2" x14ac:dyDescent="0.15">
      <c r="B65553" t="s">
        <v>159</v>
      </c>
    </row>
    <row r="65554" spans="2:2" x14ac:dyDescent="0.15">
      <c r="B65554" t="s">
        <v>160</v>
      </c>
    </row>
    <row r="65555" spans="2:2" x14ac:dyDescent="0.15">
      <c r="B65555" t="s">
        <v>161</v>
      </c>
    </row>
    <row r="65556" spans="2:2" x14ac:dyDescent="0.15">
      <c r="B65556" t="s">
        <v>177</v>
      </c>
    </row>
    <row r="65557" spans="2:2" x14ac:dyDescent="0.15">
      <c r="B65557" t="s">
        <v>178</v>
      </c>
    </row>
    <row r="65558" spans="2:2" x14ac:dyDescent="0.15">
      <c r="B65558" t="s">
        <v>179</v>
      </c>
    </row>
    <row r="65559" spans="2:2" x14ac:dyDescent="0.15">
      <c r="B65559" t="s">
        <v>180</v>
      </c>
    </row>
    <row r="65560" spans="2:2" x14ac:dyDescent="0.15">
      <c r="B65560" t="s">
        <v>181</v>
      </c>
    </row>
    <row r="65561" spans="2:2" x14ac:dyDescent="0.15">
      <c r="B65561" t="s">
        <v>182</v>
      </c>
    </row>
    <row r="65562" spans="2:2" x14ac:dyDescent="0.15">
      <c r="B65562" t="s">
        <v>183</v>
      </c>
    </row>
    <row r="65563" spans="2:2" x14ac:dyDescent="0.15">
      <c r="B65563" t="s">
        <v>184</v>
      </c>
    </row>
    <row r="65564" spans="2:2" x14ac:dyDescent="0.15">
      <c r="B65564" t="s">
        <v>185</v>
      </c>
    </row>
    <row r="65565" spans="2:2" x14ac:dyDescent="0.15">
      <c r="B65565" t="s">
        <v>197</v>
      </c>
    </row>
    <row r="65566" spans="2:2" x14ac:dyDescent="0.15">
      <c r="B65566" t="s">
        <v>198</v>
      </c>
    </row>
    <row r="65567" spans="2:2" x14ac:dyDescent="0.15">
      <c r="B65567" t="s">
        <v>199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139</v>
      </c>
    </row>
    <row r="81929" spans="2:2" x14ac:dyDescent="0.15">
      <c r="B81929" t="s">
        <v>140</v>
      </c>
    </row>
    <row r="81930" spans="2:2" x14ac:dyDescent="0.15">
      <c r="B81930" t="s">
        <v>141</v>
      </c>
    </row>
    <row r="81931" spans="2:2" x14ac:dyDescent="0.15">
      <c r="B81931" t="s">
        <v>142</v>
      </c>
    </row>
    <row r="81932" spans="2:2" x14ac:dyDescent="0.15">
      <c r="B81932" t="s">
        <v>143</v>
      </c>
    </row>
    <row r="81933" spans="2:2" x14ac:dyDescent="0.15">
      <c r="B81933" t="s">
        <v>144</v>
      </c>
    </row>
    <row r="81934" spans="2:2" x14ac:dyDescent="0.15">
      <c r="B81934" t="s">
        <v>145</v>
      </c>
    </row>
    <row r="81935" spans="2:2" x14ac:dyDescent="0.15">
      <c r="B81935" t="s">
        <v>157</v>
      </c>
    </row>
    <row r="81936" spans="2:2" x14ac:dyDescent="0.15">
      <c r="B81936" t="s">
        <v>158</v>
      </c>
    </row>
    <row r="81937" spans="2:2" x14ac:dyDescent="0.15">
      <c r="B81937" t="s">
        <v>159</v>
      </c>
    </row>
    <row r="81938" spans="2:2" x14ac:dyDescent="0.15">
      <c r="B81938" t="s">
        <v>160</v>
      </c>
    </row>
    <row r="81939" spans="2:2" x14ac:dyDescent="0.15">
      <c r="B81939" t="s">
        <v>161</v>
      </c>
    </row>
    <row r="81940" spans="2:2" x14ac:dyDescent="0.15">
      <c r="B81940" t="s">
        <v>177</v>
      </c>
    </row>
    <row r="81941" spans="2:2" x14ac:dyDescent="0.15">
      <c r="B81941" t="s">
        <v>178</v>
      </c>
    </row>
    <row r="81942" spans="2:2" x14ac:dyDescent="0.15">
      <c r="B81942" t="s">
        <v>179</v>
      </c>
    </row>
    <row r="81943" spans="2:2" x14ac:dyDescent="0.15">
      <c r="B81943" t="s">
        <v>180</v>
      </c>
    </row>
    <row r="81944" spans="2:2" x14ac:dyDescent="0.15">
      <c r="B81944" t="s">
        <v>181</v>
      </c>
    </row>
    <row r="81945" spans="2:2" x14ac:dyDescent="0.15">
      <c r="B81945" t="s">
        <v>182</v>
      </c>
    </row>
    <row r="81946" spans="2:2" x14ac:dyDescent="0.15">
      <c r="B81946" t="s">
        <v>183</v>
      </c>
    </row>
    <row r="81947" spans="2:2" x14ac:dyDescent="0.15">
      <c r="B81947" t="s">
        <v>184</v>
      </c>
    </row>
    <row r="81948" spans="2:2" x14ac:dyDescent="0.15">
      <c r="B81948" t="s">
        <v>185</v>
      </c>
    </row>
    <row r="81949" spans="2:2" x14ac:dyDescent="0.15">
      <c r="B81949" t="s">
        <v>197</v>
      </c>
    </row>
    <row r="81950" spans="2:2" x14ac:dyDescent="0.15">
      <c r="B81950" t="s">
        <v>198</v>
      </c>
    </row>
    <row r="81951" spans="2:2" x14ac:dyDescent="0.15">
      <c r="B81951" t="s">
        <v>199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139</v>
      </c>
    </row>
    <row r="98313" spans="2:2" x14ac:dyDescent="0.15">
      <c r="B98313" t="s">
        <v>140</v>
      </c>
    </row>
    <row r="98314" spans="2:2" x14ac:dyDescent="0.15">
      <c r="B98314" t="s">
        <v>141</v>
      </c>
    </row>
    <row r="98315" spans="2:2" x14ac:dyDescent="0.15">
      <c r="B98315" t="s">
        <v>142</v>
      </c>
    </row>
    <row r="98316" spans="2:2" x14ac:dyDescent="0.15">
      <c r="B98316" t="s">
        <v>143</v>
      </c>
    </row>
    <row r="98317" spans="2:2" x14ac:dyDescent="0.15">
      <c r="B98317" t="s">
        <v>144</v>
      </c>
    </row>
    <row r="98318" spans="2:2" x14ac:dyDescent="0.15">
      <c r="B98318" t="s">
        <v>145</v>
      </c>
    </row>
    <row r="98319" spans="2:2" x14ac:dyDescent="0.15">
      <c r="B98319" t="s">
        <v>157</v>
      </c>
    </row>
    <row r="98320" spans="2:2" x14ac:dyDescent="0.15">
      <c r="B98320" t="s">
        <v>158</v>
      </c>
    </row>
    <row r="98321" spans="2:2" x14ac:dyDescent="0.15">
      <c r="B98321" t="s">
        <v>159</v>
      </c>
    </row>
    <row r="98322" spans="2:2" x14ac:dyDescent="0.15">
      <c r="B98322" t="s">
        <v>160</v>
      </c>
    </row>
    <row r="98323" spans="2:2" x14ac:dyDescent="0.15">
      <c r="B98323" t="s">
        <v>161</v>
      </c>
    </row>
    <row r="98324" spans="2:2" x14ac:dyDescent="0.15">
      <c r="B98324" t="s">
        <v>177</v>
      </c>
    </row>
    <row r="98325" spans="2:2" x14ac:dyDescent="0.15">
      <c r="B98325" t="s">
        <v>178</v>
      </c>
    </row>
    <row r="98326" spans="2:2" x14ac:dyDescent="0.15">
      <c r="B98326" t="s">
        <v>179</v>
      </c>
    </row>
    <row r="98327" spans="2:2" x14ac:dyDescent="0.15">
      <c r="B98327" t="s">
        <v>180</v>
      </c>
    </row>
    <row r="98328" spans="2:2" x14ac:dyDescent="0.15">
      <c r="B98328" t="s">
        <v>181</v>
      </c>
    </row>
    <row r="98329" spans="2:2" x14ac:dyDescent="0.15">
      <c r="B98329" t="s">
        <v>182</v>
      </c>
    </row>
    <row r="98330" spans="2:2" x14ac:dyDescent="0.15">
      <c r="B98330" t="s">
        <v>183</v>
      </c>
    </row>
    <row r="98331" spans="2:2" x14ac:dyDescent="0.15">
      <c r="B98331" t="s">
        <v>184</v>
      </c>
    </row>
    <row r="98332" spans="2:2" x14ac:dyDescent="0.15">
      <c r="B98332" t="s">
        <v>185</v>
      </c>
    </row>
    <row r="98333" spans="2:2" x14ac:dyDescent="0.15">
      <c r="B98333" t="s">
        <v>197</v>
      </c>
    </row>
    <row r="98334" spans="2:2" x14ac:dyDescent="0.15">
      <c r="B98334" t="s">
        <v>198</v>
      </c>
    </row>
    <row r="98335" spans="2:2" x14ac:dyDescent="0.15">
      <c r="B98335" t="s">
        <v>199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139</v>
      </c>
    </row>
    <row r="114697" spans="2:2" x14ac:dyDescent="0.15">
      <c r="B114697" t="s">
        <v>140</v>
      </c>
    </row>
    <row r="114698" spans="2:2" x14ac:dyDescent="0.15">
      <c r="B114698" t="s">
        <v>141</v>
      </c>
    </row>
    <row r="114699" spans="2:2" x14ac:dyDescent="0.15">
      <c r="B114699" t="s">
        <v>142</v>
      </c>
    </row>
    <row r="114700" spans="2:2" x14ac:dyDescent="0.15">
      <c r="B114700" t="s">
        <v>143</v>
      </c>
    </row>
    <row r="114701" spans="2:2" x14ac:dyDescent="0.15">
      <c r="B114701" t="s">
        <v>144</v>
      </c>
    </row>
    <row r="114702" spans="2:2" x14ac:dyDescent="0.15">
      <c r="B114702" t="s">
        <v>145</v>
      </c>
    </row>
    <row r="114703" spans="2:2" x14ac:dyDescent="0.15">
      <c r="B114703" t="s">
        <v>157</v>
      </c>
    </row>
    <row r="114704" spans="2:2" x14ac:dyDescent="0.15">
      <c r="B114704" t="s">
        <v>158</v>
      </c>
    </row>
    <row r="114705" spans="2:2" x14ac:dyDescent="0.15">
      <c r="B114705" t="s">
        <v>159</v>
      </c>
    </row>
    <row r="114706" spans="2:2" x14ac:dyDescent="0.15">
      <c r="B114706" t="s">
        <v>160</v>
      </c>
    </row>
    <row r="114707" spans="2:2" x14ac:dyDescent="0.15">
      <c r="B114707" t="s">
        <v>161</v>
      </c>
    </row>
    <row r="114708" spans="2:2" x14ac:dyDescent="0.15">
      <c r="B114708" t="s">
        <v>177</v>
      </c>
    </row>
    <row r="114709" spans="2:2" x14ac:dyDescent="0.15">
      <c r="B114709" t="s">
        <v>178</v>
      </c>
    </row>
    <row r="114710" spans="2:2" x14ac:dyDescent="0.15">
      <c r="B114710" t="s">
        <v>179</v>
      </c>
    </row>
    <row r="114711" spans="2:2" x14ac:dyDescent="0.15">
      <c r="B114711" t="s">
        <v>180</v>
      </c>
    </row>
    <row r="114712" spans="2:2" x14ac:dyDescent="0.15">
      <c r="B114712" t="s">
        <v>181</v>
      </c>
    </row>
    <row r="114713" spans="2:2" x14ac:dyDescent="0.15">
      <c r="B114713" t="s">
        <v>182</v>
      </c>
    </row>
    <row r="114714" spans="2:2" x14ac:dyDescent="0.15">
      <c r="B114714" t="s">
        <v>183</v>
      </c>
    </row>
    <row r="114715" spans="2:2" x14ac:dyDescent="0.15">
      <c r="B114715" t="s">
        <v>184</v>
      </c>
    </row>
    <row r="114716" spans="2:2" x14ac:dyDescent="0.15">
      <c r="B114716" t="s">
        <v>185</v>
      </c>
    </row>
    <row r="114717" spans="2:2" x14ac:dyDescent="0.15">
      <c r="B114717" t="s">
        <v>197</v>
      </c>
    </row>
    <row r="114718" spans="2:2" x14ac:dyDescent="0.15">
      <c r="B114718" t="s">
        <v>198</v>
      </c>
    </row>
    <row r="114719" spans="2:2" x14ac:dyDescent="0.15">
      <c r="B114719" t="s">
        <v>199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139</v>
      </c>
    </row>
    <row r="131081" spans="2:2" x14ac:dyDescent="0.15">
      <c r="B131081" t="s">
        <v>140</v>
      </c>
    </row>
    <row r="131082" spans="2:2" x14ac:dyDescent="0.15">
      <c r="B131082" t="s">
        <v>141</v>
      </c>
    </row>
    <row r="131083" spans="2:2" x14ac:dyDescent="0.15">
      <c r="B131083" t="s">
        <v>142</v>
      </c>
    </row>
    <row r="131084" spans="2:2" x14ac:dyDescent="0.15">
      <c r="B131084" t="s">
        <v>143</v>
      </c>
    </row>
    <row r="131085" spans="2:2" x14ac:dyDescent="0.15">
      <c r="B131085" t="s">
        <v>144</v>
      </c>
    </row>
    <row r="131086" spans="2:2" x14ac:dyDescent="0.15">
      <c r="B131086" t="s">
        <v>145</v>
      </c>
    </row>
    <row r="131087" spans="2:2" x14ac:dyDescent="0.15">
      <c r="B131087" t="s">
        <v>157</v>
      </c>
    </row>
    <row r="131088" spans="2:2" x14ac:dyDescent="0.15">
      <c r="B131088" t="s">
        <v>158</v>
      </c>
    </row>
    <row r="131089" spans="2:2" x14ac:dyDescent="0.15">
      <c r="B131089" t="s">
        <v>159</v>
      </c>
    </row>
    <row r="131090" spans="2:2" x14ac:dyDescent="0.15">
      <c r="B131090" t="s">
        <v>160</v>
      </c>
    </row>
    <row r="131091" spans="2:2" x14ac:dyDescent="0.15">
      <c r="B131091" t="s">
        <v>161</v>
      </c>
    </row>
    <row r="131092" spans="2:2" x14ac:dyDescent="0.15">
      <c r="B131092" t="s">
        <v>177</v>
      </c>
    </row>
    <row r="131093" spans="2:2" x14ac:dyDescent="0.15">
      <c r="B131093" t="s">
        <v>178</v>
      </c>
    </row>
    <row r="131094" spans="2:2" x14ac:dyDescent="0.15">
      <c r="B131094" t="s">
        <v>179</v>
      </c>
    </row>
    <row r="131095" spans="2:2" x14ac:dyDescent="0.15">
      <c r="B131095" t="s">
        <v>180</v>
      </c>
    </row>
    <row r="131096" spans="2:2" x14ac:dyDescent="0.15">
      <c r="B131096" t="s">
        <v>181</v>
      </c>
    </row>
    <row r="131097" spans="2:2" x14ac:dyDescent="0.15">
      <c r="B131097" t="s">
        <v>182</v>
      </c>
    </row>
    <row r="131098" spans="2:2" x14ac:dyDescent="0.15">
      <c r="B131098" t="s">
        <v>183</v>
      </c>
    </row>
    <row r="131099" spans="2:2" x14ac:dyDescent="0.15">
      <c r="B131099" t="s">
        <v>184</v>
      </c>
    </row>
    <row r="131100" spans="2:2" x14ac:dyDescent="0.15">
      <c r="B131100" t="s">
        <v>185</v>
      </c>
    </row>
    <row r="131101" spans="2:2" x14ac:dyDescent="0.15">
      <c r="B131101" t="s">
        <v>197</v>
      </c>
    </row>
    <row r="131102" spans="2:2" x14ac:dyDescent="0.15">
      <c r="B131102" t="s">
        <v>198</v>
      </c>
    </row>
    <row r="131103" spans="2:2" x14ac:dyDescent="0.15">
      <c r="B131103" t="s">
        <v>199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139</v>
      </c>
    </row>
    <row r="147465" spans="2:2" x14ac:dyDescent="0.15">
      <c r="B147465" t="s">
        <v>140</v>
      </c>
    </row>
    <row r="147466" spans="2:2" x14ac:dyDescent="0.15">
      <c r="B147466" t="s">
        <v>141</v>
      </c>
    </row>
    <row r="147467" spans="2:2" x14ac:dyDescent="0.15">
      <c r="B147467" t="s">
        <v>142</v>
      </c>
    </row>
    <row r="147468" spans="2:2" x14ac:dyDescent="0.15">
      <c r="B147468" t="s">
        <v>143</v>
      </c>
    </row>
    <row r="147469" spans="2:2" x14ac:dyDescent="0.15">
      <c r="B147469" t="s">
        <v>144</v>
      </c>
    </row>
    <row r="147470" spans="2:2" x14ac:dyDescent="0.15">
      <c r="B147470" t="s">
        <v>145</v>
      </c>
    </row>
    <row r="147471" spans="2:2" x14ac:dyDescent="0.15">
      <c r="B147471" t="s">
        <v>157</v>
      </c>
    </row>
    <row r="147472" spans="2:2" x14ac:dyDescent="0.15">
      <c r="B147472" t="s">
        <v>158</v>
      </c>
    </row>
    <row r="147473" spans="2:2" x14ac:dyDescent="0.15">
      <c r="B147473" t="s">
        <v>159</v>
      </c>
    </row>
    <row r="147474" spans="2:2" x14ac:dyDescent="0.15">
      <c r="B147474" t="s">
        <v>160</v>
      </c>
    </row>
    <row r="147475" spans="2:2" x14ac:dyDescent="0.15">
      <c r="B147475" t="s">
        <v>161</v>
      </c>
    </row>
    <row r="147476" spans="2:2" x14ac:dyDescent="0.15">
      <c r="B147476" t="s">
        <v>177</v>
      </c>
    </row>
    <row r="147477" spans="2:2" x14ac:dyDescent="0.15">
      <c r="B147477" t="s">
        <v>178</v>
      </c>
    </row>
    <row r="147478" spans="2:2" x14ac:dyDescent="0.15">
      <c r="B147478" t="s">
        <v>179</v>
      </c>
    </row>
    <row r="147479" spans="2:2" x14ac:dyDescent="0.15">
      <c r="B147479" t="s">
        <v>180</v>
      </c>
    </row>
    <row r="147480" spans="2:2" x14ac:dyDescent="0.15">
      <c r="B147480" t="s">
        <v>181</v>
      </c>
    </row>
    <row r="147481" spans="2:2" x14ac:dyDescent="0.15">
      <c r="B147481" t="s">
        <v>182</v>
      </c>
    </row>
    <row r="147482" spans="2:2" x14ac:dyDescent="0.15">
      <c r="B147482" t="s">
        <v>183</v>
      </c>
    </row>
    <row r="147483" spans="2:2" x14ac:dyDescent="0.15">
      <c r="B147483" t="s">
        <v>184</v>
      </c>
    </row>
    <row r="147484" spans="2:2" x14ac:dyDescent="0.15">
      <c r="B147484" t="s">
        <v>185</v>
      </c>
    </row>
    <row r="147485" spans="2:2" x14ac:dyDescent="0.15">
      <c r="B147485" t="s">
        <v>197</v>
      </c>
    </row>
    <row r="147486" spans="2:2" x14ac:dyDescent="0.15">
      <c r="B147486" t="s">
        <v>198</v>
      </c>
    </row>
    <row r="147487" spans="2:2" x14ac:dyDescent="0.15">
      <c r="B147487" t="s">
        <v>199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139</v>
      </c>
    </row>
    <row r="163849" spans="2:2" x14ac:dyDescent="0.15">
      <c r="B163849" t="s">
        <v>140</v>
      </c>
    </row>
    <row r="163850" spans="2:2" x14ac:dyDescent="0.15">
      <c r="B163850" t="s">
        <v>141</v>
      </c>
    </row>
    <row r="163851" spans="2:2" x14ac:dyDescent="0.15">
      <c r="B163851" t="s">
        <v>142</v>
      </c>
    </row>
    <row r="163852" spans="2:2" x14ac:dyDescent="0.15">
      <c r="B163852" t="s">
        <v>143</v>
      </c>
    </row>
    <row r="163853" spans="2:2" x14ac:dyDescent="0.15">
      <c r="B163853" t="s">
        <v>144</v>
      </c>
    </row>
    <row r="163854" spans="2:2" x14ac:dyDescent="0.15">
      <c r="B163854" t="s">
        <v>145</v>
      </c>
    </row>
    <row r="163855" spans="2:2" x14ac:dyDescent="0.15">
      <c r="B163855" t="s">
        <v>157</v>
      </c>
    </row>
    <row r="163856" spans="2:2" x14ac:dyDescent="0.15">
      <c r="B163856" t="s">
        <v>158</v>
      </c>
    </row>
    <row r="163857" spans="2:2" x14ac:dyDescent="0.15">
      <c r="B163857" t="s">
        <v>159</v>
      </c>
    </row>
    <row r="163858" spans="2:2" x14ac:dyDescent="0.15">
      <c r="B163858" t="s">
        <v>160</v>
      </c>
    </row>
    <row r="163859" spans="2:2" x14ac:dyDescent="0.15">
      <c r="B163859" t="s">
        <v>161</v>
      </c>
    </row>
    <row r="163860" spans="2:2" x14ac:dyDescent="0.15">
      <c r="B163860" t="s">
        <v>177</v>
      </c>
    </row>
    <row r="163861" spans="2:2" x14ac:dyDescent="0.15">
      <c r="B163861" t="s">
        <v>178</v>
      </c>
    </row>
    <row r="163862" spans="2:2" x14ac:dyDescent="0.15">
      <c r="B163862" t="s">
        <v>179</v>
      </c>
    </row>
    <row r="163863" spans="2:2" x14ac:dyDescent="0.15">
      <c r="B163863" t="s">
        <v>180</v>
      </c>
    </row>
    <row r="163864" spans="2:2" x14ac:dyDescent="0.15">
      <c r="B163864" t="s">
        <v>181</v>
      </c>
    </row>
    <row r="163865" spans="2:2" x14ac:dyDescent="0.15">
      <c r="B163865" t="s">
        <v>182</v>
      </c>
    </row>
    <row r="163866" spans="2:2" x14ac:dyDescent="0.15">
      <c r="B163866" t="s">
        <v>183</v>
      </c>
    </row>
    <row r="163867" spans="2:2" x14ac:dyDescent="0.15">
      <c r="B163867" t="s">
        <v>184</v>
      </c>
    </row>
    <row r="163868" spans="2:2" x14ac:dyDescent="0.15">
      <c r="B163868" t="s">
        <v>185</v>
      </c>
    </row>
    <row r="163869" spans="2:2" x14ac:dyDescent="0.15">
      <c r="B163869" t="s">
        <v>197</v>
      </c>
    </row>
    <row r="163870" spans="2:2" x14ac:dyDescent="0.15">
      <c r="B163870" t="s">
        <v>198</v>
      </c>
    </row>
    <row r="163871" spans="2:2" x14ac:dyDescent="0.15">
      <c r="B163871" t="s">
        <v>199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139</v>
      </c>
    </row>
    <row r="180233" spans="2:2" x14ac:dyDescent="0.15">
      <c r="B180233" t="s">
        <v>140</v>
      </c>
    </row>
    <row r="180234" spans="2:2" x14ac:dyDescent="0.15">
      <c r="B180234" t="s">
        <v>141</v>
      </c>
    </row>
    <row r="180235" spans="2:2" x14ac:dyDescent="0.15">
      <c r="B180235" t="s">
        <v>142</v>
      </c>
    </row>
    <row r="180236" spans="2:2" x14ac:dyDescent="0.15">
      <c r="B180236" t="s">
        <v>143</v>
      </c>
    </row>
    <row r="180237" spans="2:2" x14ac:dyDescent="0.15">
      <c r="B180237" t="s">
        <v>144</v>
      </c>
    </row>
    <row r="180238" spans="2:2" x14ac:dyDescent="0.15">
      <c r="B180238" t="s">
        <v>145</v>
      </c>
    </row>
    <row r="180239" spans="2:2" x14ac:dyDescent="0.15">
      <c r="B180239" t="s">
        <v>157</v>
      </c>
    </row>
    <row r="180240" spans="2:2" x14ac:dyDescent="0.15">
      <c r="B180240" t="s">
        <v>158</v>
      </c>
    </row>
    <row r="180241" spans="2:2" x14ac:dyDescent="0.15">
      <c r="B180241" t="s">
        <v>159</v>
      </c>
    </row>
    <row r="180242" spans="2:2" x14ac:dyDescent="0.15">
      <c r="B180242" t="s">
        <v>160</v>
      </c>
    </row>
    <row r="180243" spans="2:2" x14ac:dyDescent="0.15">
      <c r="B180243" t="s">
        <v>161</v>
      </c>
    </row>
    <row r="180244" spans="2:2" x14ac:dyDescent="0.15">
      <c r="B180244" t="s">
        <v>177</v>
      </c>
    </row>
    <row r="180245" spans="2:2" x14ac:dyDescent="0.15">
      <c r="B180245" t="s">
        <v>178</v>
      </c>
    </row>
    <row r="180246" spans="2:2" x14ac:dyDescent="0.15">
      <c r="B180246" t="s">
        <v>179</v>
      </c>
    </row>
    <row r="180247" spans="2:2" x14ac:dyDescent="0.15">
      <c r="B180247" t="s">
        <v>180</v>
      </c>
    </row>
    <row r="180248" spans="2:2" x14ac:dyDescent="0.15">
      <c r="B180248" t="s">
        <v>181</v>
      </c>
    </row>
    <row r="180249" spans="2:2" x14ac:dyDescent="0.15">
      <c r="B180249" t="s">
        <v>182</v>
      </c>
    </row>
    <row r="180250" spans="2:2" x14ac:dyDescent="0.15">
      <c r="B180250" t="s">
        <v>183</v>
      </c>
    </row>
    <row r="180251" spans="2:2" x14ac:dyDescent="0.15">
      <c r="B180251" t="s">
        <v>184</v>
      </c>
    </row>
    <row r="180252" spans="2:2" x14ac:dyDescent="0.15">
      <c r="B180252" t="s">
        <v>185</v>
      </c>
    </row>
    <row r="180253" spans="2:2" x14ac:dyDescent="0.15">
      <c r="B180253" t="s">
        <v>197</v>
      </c>
    </row>
    <row r="180254" spans="2:2" x14ac:dyDescent="0.15">
      <c r="B180254" t="s">
        <v>198</v>
      </c>
    </row>
    <row r="180255" spans="2:2" x14ac:dyDescent="0.15">
      <c r="B180255" t="s">
        <v>199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139</v>
      </c>
    </row>
    <row r="196617" spans="2:2" x14ac:dyDescent="0.15">
      <c r="B196617" t="s">
        <v>140</v>
      </c>
    </row>
    <row r="196618" spans="2:2" x14ac:dyDescent="0.15">
      <c r="B196618" t="s">
        <v>141</v>
      </c>
    </row>
    <row r="196619" spans="2:2" x14ac:dyDescent="0.15">
      <c r="B196619" t="s">
        <v>142</v>
      </c>
    </row>
    <row r="196620" spans="2:2" x14ac:dyDescent="0.15">
      <c r="B196620" t="s">
        <v>143</v>
      </c>
    </row>
    <row r="196621" spans="2:2" x14ac:dyDescent="0.15">
      <c r="B196621" t="s">
        <v>144</v>
      </c>
    </row>
    <row r="196622" spans="2:2" x14ac:dyDescent="0.15">
      <c r="B196622" t="s">
        <v>145</v>
      </c>
    </row>
    <row r="196623" spans="2:2" x14ac:dyDescent="0.15">
      <c r="B196623" t="s">
        <v>157</v>
      </c>
    </row>
    <row r="196624" spans="2:2" x14ac:dyDescent="0.15">
      <c r="B196624" t="s">
        <v>158</v>
      </c>
    </row>
    <row r="196625" spans="2:2" x14ac:dyDescent="0.15">
      <c r="B196625" t="s">
        <v>159</v>
      </c>
    </row>
    <row r="196626" spans="2:2" x14ac:dyDescent="0.15">
      <c r="B196626" t="s">
        <v>160</v>
      </c>
    </row>
    <row r="196627" spans="2:2" x14ac:dyDescent="0.15">
      <c r="B196627" t="s">
        <v>161</v>
      </c>
    </row>
    <row r="196628" spans="2:2" x14ac:dyDescent="0.15">
      <c r="B196628" t="s">
        <v>177</v>
      </c>
    </row>
    <row r="196629" spans="2:2" x14ac:dyDescent="0.15">
      <c r="B196629" t="s">
        <v>178</v>
      </c>
    </row>
    <row r="196630" spans="2:2" x14ac:dyDescent="0.15">
      <c r="B196630" t="s">
        <v>179</v>
      </c>
    </row>
    <row r="196631" spans="2:2" x14ac:dyDescent="0.15">
      <c r="B196631" t="s">
        <v>180</v>
      </c>
    </row>
    <row r="196632" spans="2:2" x14ac:dyDescent="0.15">
      <c r="B196632" t="s">
        <v>181</v>
      </c>
    </row>
    <row r="196633" spans="2:2" x14ac:dyDescent="0.15">
      <c r="B196633" t="s">
        <v>182</v>
      </c>
    </row>
    <row r="196634" spans="2:2" x14ac:dyDescent="0.15">
      <c r="B196634" t="s">
        <v>183</v>
      </c>
    </row>
    <row r="196635" spans="2:2" x14ac:dyDescent="0.15">
      <c r="B196635" t="s">
        <v>184</v>
      </c>
    </row>
    <row r="196636" spans="2:2" x14ac:dyDescent="0.15">
      <c r="B196636" t="s">
        <v>185</v>
      </c>
    </row>
    <row r="196637" spans="2:2" x14ac:dyDescent="0.15">
      <c r="B196637" t="s">
        <v>197</v>
      </c>
    </row>
    <row r="196638" spans="2:2" x14ac:dyDescent="0.15">
      <c r="B196638" t="s">
        <v>198</v>
      </c>
    </row>
    <row r="196639" spans="2:2" x14ac:dyDescent="0.15">
      <c r="B196639" t="s">
        <v>199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139</v>
      </c>
    </row>
    <row r="213001" spans="2:2" x14ac:dyDescent="0.15">
      <c r="B213001" t="s">
        <v>140</v>
      </c>
    </row>
    <row r="213002" spans="2:2" x14ac:dyDescent="0.15">
      <c r="B213002" t="s">
        <v>141</v>
      </c>
    </row>
    <row r="213003" spans="2:2" x14ac:dyDescent="0.15">
      <c r="B213003" t="s">
        <v>142</v>
      </c>
    </row>
    <row r="213004" spans="2:2" x14ac:dyDescent="0.15">
      <c r="B213004" t="s">
        <v>143</v>
      </c>
    </row>
    <row r="213005" spans="2:2" x14ac:dyDescent="0.15">
      <c r="B213005" t="s">
        <v>144</v>
      </c>
    </row>
    <row r="213006" spans="2:2" x14ac:dyDescent="0.15">
      <c r="B213006" t="s">
        <v>145</v>
      </c>
    </row>
    <row r="213007" spans="2:2" x14ac:dyDescent="0.15">
      <c r="B213007" t="s">
        <v>157</v>
      </c>
    </row>
    <row r="213008" spans="2:2" x14ac:dyDescent="0.15">
      <c r="B213008" t="s">
        <v>158</v>
      </c>
    </row>
    <row r="213009" spans="2:2" x14ac:dyDescent="0.15">
      <c r="B213009" t="s">
        <v>159</v>
      </c>
    </row>
    <row r="213010" spans="2:2" x14ac:dyDescent="0.15">
      <c r="B213010" t="s">
        <v>160</v>
      </c>
    </row>
    <row r="213011" spans="2:2" x14ac:dyDescent="0.15">
      <c r="B213011" t="s">
        <v>161</v>
      </c>
    </row>
    <row r="213012" spans="2:2" x14ac:dyDescent="0.15">
      <c r="B213012" t="s">
        <v>177</v>
      </c>
    </row>
    <row r="213013" spans="2:2" x14ac:dyDescent="0.15">
      <c r="B213013" t="s">
        <v>178</v>
      </c>
    </row>
    <row r="213014" spans="2:2" x14ac:dyDescent="0.15">
      <c r="B213014" t="s">
        <v>179</v>
      </c>
    </row>
    <row r="213015" spans="2:2" x14ac:dyDescent="0.15">
      <c r="B213015" t="s">
        <v>180</v>
      </c>
    </row>
    <row r="213016" spans="2:2" x14ac:dyDescent="0.15">
      <c r="B213016" t="s">
        <v>181</v>
      </c>
    </row>
    <row r="213017" spans="2:2" x14ac:dyDescent="0.15">
      <c r="B213017" t="s">
        <v>182</v>
      </c>
    </row>
    <row r="213018" spans="2:2" x14ac:dyDescent="0.15">
      <c r="B213018" t="s">
        <v>183</v>
      </c>
    </row>
    <row r="213019" spans="2:2" x14ac:dyDescent="0.15">
      <c r="B213019" t="s">
        <v>184</v>
      </c>
    </row>
    <row r="213020" spans="2:2" x14ac:dyDescent="0.15">
      <c r="B213020" t="s">
        <v>185</v>
      </c>
    </row>
    <row r="213021" spans="2:2" x14ac:dyDescent="0.15">
      <c r="B213021" t="s">
        <v>197</v>
      </c>
    </row>
    <row r="213022" spans="2:2" x14ac:dyDescent="0.15">
      <c r="B213022" t="s">
        <v>198</v>
      </c>
    </row>
    <row r="213023" spans="2:2" x14ac:dyDescent="0.15">
      <c r="B213023" t="s">
        <v>199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139</v>
      </c>
    </row>
    <row r="229385" spans="2:2" x14ac:dyDescent="0.15">
      <c r="B229385" t="s">
        <v>140</v>
      </c>
    </row>
    <row r="229386" spans="2:2" x14ac:dyDescent="0.15">
      <c r="B229386" t="s">
        <v>141</v>
      </c>
    </row>
    <row r="229387" spans="2:2" x14ac:dyDescent="0.15">
      <c r="B229387" t="s">
        <v>142</v>
      </c>
    </row>
    <row r="229388" spans="2:2" x14ac:dyDescent="0.15">
      <c r="B229388" t="s">
        <v>143</v>
      </c>
    </row>
    <row r="229389" spans="2:2" x14ac:dyDescent="0.15">
      <c r="B229389" t="s">
        <v>144</v>
      </c>
    </row>
    <row r="229390" spans="2:2" x14ac:dyDescent="0.15">
      <c r="B229390" t="s">
        <v>145</v>
      </c>
    </row>
    <row r="229391" spans="2:2" x14ac:dyDescent="0.15">
      <c r="B229391" t="s">
        <v>157</v>
      </c>
    </row>
    <row r="229392" spans="2:2" x14ac:dyDescent="0.15">
      <c r="B229392" t="s">
        <v>158</v>
      </c>
    </row>
    <row r="229393" spans="2:2" x14ac:dyDescent="0.15">
      <c r="B229393" t="s">
        <v>159</v>
      </c>
    </row>
    <row r="229394" spans="2:2" x14ac:dyDescent="0.15">
      <c r="B229394" t="s">
        <v>160</v>
      </c>
    </row>
    <row r="229395" spans="2:2" x14ac:dyDescent="0.15">
      <c r="B229395" t="s">
        <v>161</v>
      </c>
    </row>
    <row r="229396" spans="2:2" x14ac:dyDescent="0.15">
      <c r="B229396" t="s">
        <v>177</v>
      </c>
    </row>
    <row r="229397" spans="2:2" x14ac:dyDescent="0.15">
      <c r="B229397" t="s">
        <v>178</v>
      </c>
    </row>
    <row r="229398" spans="2:2" x14ac:dyDescent="0.15">
      <c r="B229398" t="s">
        <v>179</v>
      </c>
    </row>
    <row r="229399" spans="2:2" x14ac:dyDescent="0.15">
      <c r="B229399" t="s">
        <v>180</v>
      </c>
    </row>
    <row r="229400" spans="2:2" x14ac:dyDescent="0.15">
      <c r="B229400" t="s">
        <v>181</v>
      </c>
    </row>
    <row r="229401" spans="2:2" x14ac:dyDescent="0.15">
      <c r="B229401" t="s">
        <v>182</v>
      </c>
    </row>
    <row r="229402" spans="2:2" x14ac:dyDescent="0.15">
      <c r="B229402" t="s">
        <v>183</v>
      </c>
    </row>
    <row r="229403" spans="2:2" x14ac:dyDescent="0.15">
      <c r="B229403" t="s">
        <v>184</v>
      </c>
    </row>
    <row r="229404" spans="2:2" x14ac:dyDescent="0.15">
      <c r="B229404" t="s">
        <v>185</v>
      </c>
    </row>
    <row r="229405" spans="2:2" x14ac:dyDescent="0.15">
      <c r="B229405" t="s">
        <v>197</v>
      </c>
    </row>
    <row r="229406" spans="2:2" x14ac:dyDescent="0.15">
      <c r="B229406" t="s">
        <v>198</v>
      </c>
    </row>
    <row r="229407" spans="2:2" x14ac:dyDescent="0.15">
      <c r="B229407" t="s">
        <v>199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139</v>
      </c>
    </row>
    <row r="245769" spans="2:2" x14ac:dyDescent="0.15">
      <c r="B245769" t="s">
        <v>140</v>
      </c>
    </row>
    <row r="245770" spans="2:2" x14ac:dyDescent="0.15">
      <c r="B245770" t="s">
        <v>141</v>
      </c>
    </row>
    <row r="245771" spans="2:2" x14ac:dyDescent="0.15">
      <c r="B245771" t="s">
        <v>142</v>
      </c>
    </row>
    <row r="245772" spans="2:2" x14ac:dyDescent="0.15">
      <c r="B245772" t="s">
        <v>143</v>
      </c>
    </row>
    <row r="245773" spans="2:2" x14ac:dyDescent="0.15">
      <c r="B245773" t="s">
        <v>144</v>
      </c>
    </row>
    <row r="245774" spans="2:2" x14ac:dyDescent="0.15">
      <c r="B245774" t="s">
        <v>145</v>
      </c>
    </row>
    <row r="245775" spans="2:2" x14ac:dyDescent="0.15">
      <c r="B245775" t="s">
        <v>157</v>
      </c>
    </row>
    <row r="245776" spans="2:2" x14ac:dyDescent="0.15">
      <c r="B245776" t="s">
        <v>158</v>
      </c>
    </row>
    <row r="245777" spans="2:2" x14ac:dyDescent="0.15">
      <c r="B245777" t="s">
        <v>159</v>
      </c>
    </row>
    <row r="245778" spans="2:2" x14ac:dyDescent="0.15">
      <c r="B245778" t="s">
        <v>160</v>
      </c>
    </row>
    <row r="245779" spans="2:2" x14ac:dyDescent="0.15">
      <c r="B245779" t="s">
        <v>161</v>
      </c>
    </row>
    <row r="245780" spans="2:2" x14ac:dyDescent="0.15">
      <c r="B245780" t="s">
        <v>177</v>
      </c>
    </row>
    <row r="245781" spans="2:2" x14ac:dyDescent="0.15">
      <c r="B245781" t="s">
        <v>178</v>
      </c>
    </row>
    <row r="245782" spans="2:2" x14ac:dyDescent="0.15">
      <c r="B245782" t="s">
        <v>179</v>
      </c>
    </row>
    <row r="245783" spans="2:2" x14ac:dyDescent="0.15">
      <c r="B245783" t="s">
        <v>180</v>
      </c>
    </row>
    <row r="245784" spans="2:2" x14ac:dyDescent="0.15">
      <c r="B245784" t="s">
        <v>181</v>
      </c>
    </row>
    <row r="245785" spans="2:2" x14ac:dyDescent="0.15">
      <c r="B245785" t="s">
        <v>182</v>
      </c>
    </row>
    <row r="245786" spans="2:2" x14ac:dyDescent="0.15">
      <c r="B245786" t="s">
        <v>183</v>
      </c>
    </row>
    <row r="245787" spans="2:2" x14ac:dyDescent="0.15">
      <c r="B245787" t="s">
        <v>184</v>
      </c>
    </row>
    <row r="245788" spans="2:2" x14ac:dyDescent="0.15">
      <c r="B245788" t="s">
        <v>185</v>
      </c>
    </row>
    <row r="245789" spans="2:2" x14ac:dyDescent="0.15">
      <c r="B245789" t="s">
        <v>197</v>
      </c>
    </row>
    <row r="245790" spans="2:2" x14ac:dyDescent="0.15">
      <c r="B245790" t="s">
        <v>198</v>
      </c>
    </row>
    <row r="245791" spans="2:2" x14ac:dyDescent="0.15">
      <c r="B245791" t="s">
        <v>199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139</v>
      </c>
    </row>
    <row r="262153" spans="2:2" x14ac:dyDescent="0.15">
      <c r="B262153" t="s">
        <v>140</v>
      </c>
    </row>
    <row r="262154" spans="2:2" x14ac:dyDescent="0.15">
      <c r="B262154" t="s">
        <v>141</v>
      </c>
    </row>
    <row r="262155" spans="2:2" x14ac:dyDescent="0.15">
      <c r="B262155" t="s">
        <v>142</v>
      </c>
    </row>
    <row r="262156" spans="2:2" x14ac:dyDescent="0.15">
      <c r="B262156" t="s">
        <v>143</v>
      </c>
    </row>
    <row r="262157" spans="2:2" x14ac:dyDescent="0.15">
      <c r="B262157" t="s">
        <v>144</v>
      </c>
    </row>
    <row r="262158" spans="2:2" x14ac:dyDescent="0.15">
      <c r="B262158" t="s">
        <v>145</v>
      </c>
    </row>
    <row r="262159" spans="2:2" x14ac:dyDescent="0.15">
      <c r="B262159" t="s">
        <v>157</v>
      </c>
    </row>
    <row r="262160" spans="2:2" x14ac:dyDescent="0.15">
      <c r="B262160" t="s">
        <v>158</v>
      </c>
    </row>
    <row r="262161" spans="2:2" x14ac:dyDescent="0.15">
      <c r="B262161" t="s">
        <v>159</v>
      </c>
    </row>
    <row r="262162" spans="2:2" x14ac:dyDescent="0.15">
      <c r="B262162" t="s">
        <v>160</v>
      </c>
    </row>
    <row r="262163" spans="2:2" x14ac:dyDescent="0.15">
      <c r="B262163" t="s">
        <v>161</v>
      </c>
    </row>
    <row r="262164" spans="2:2" x14ac:dyDescent="0.15">
      <c r="B262164" t="s">
        <v>177</v>
      </c>
    </row>
    <row r="262165" spans="2:2" x14ac:dyDescent="0.15">
      <c r="B262165" t="s">
        <v>178</v>
      </c>
    </row>
    <row r="262166" spans="2:2" x14ac:dyDescent="0.15">
      <c r="B262166" t="s">
        <v>179</v>
      </c>
    </row>
    <row r="262167" spans="2:2" x14ac:dyDescent="0.15">
      <c r="B262167" t="s">
        <v>180</v>
      </c>
    </row>
    <row r="262168" spans="2:2" x14ac:dyDescent="0.15">
      <c r="B262168" t="s">
        <v>181</v>
      </c>
    </row>
    <row r="262169" spans="2:2" x14ac:dyDescent="0.15">
      <c r="B262169" t="s">
        <v>182</v>
      </c>
    </row>
    <row r="262170" spans="2:2" x14ac:dyDescent="0.15">
      <c r="B262170" t="s">
        <v>183</v>
      </c>
    </row>
    <row r="262171" spans="2:2" x14ac:dyDescent="0.15">
      <c r="B262171" t="s">
        <v>184</v>
      </c>
    </row>
    <row r="262172" spans="2:2" x14ac:dyDescent="0.15">
      <c r="B262172" t="s">
        <v>185</v>
      </c>
    </row>
    <row r="262173" spans="2:2" x14ac:dyDescent="0.15">
      <c r="B262173" t="s">
        <v>197</v>
      </c>
    </row>
    <row r="262174" spans="2:2" x14ac:dyDescent="0.15">
      <c r="B262174" t="s">
        <v>198</v>
      </c>
    </row>
    <row r="262175" spans="2:2" x14ac:dyDescent="0.15">
      <c r="B262175" t="s">
        <v>199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139</v>
      </c>
    </row>
    <row r="278537" spans="2:2" x14ac:dyDescent="0.15">
      <c r="B278537" t="s">
        <v>140</v>
      </c>
    </row>
    <row r="278538" spans="2:2" x14ac:dyDescent="0.15">
      <c r="B278538" t="s">
        <v>141</v>
      </c>
    </row>
    <row r="278539" spans="2:2" x14ac:dyDescent="0.15">
      <c r="B278539" t="s">
        <v>142</v>
      </c>
    </row>
    <row r="278540" spans="2:2" x14ac:dyDescent="0.15">
      <c r="B278540" t="s">
        <v>143</v>
      </c>
    </row>
    <row r="278541" spans="2:2" x14ac:dyDescent="0.15">
      <c r="B278541" t="s">
        <v>144</v>
      </c>
    </row>
    <row r="278542" spans="2:2" x14ac:dyDescent="0.15">
      <c r="B278542" t="s">
        <v>145</v>
      </c>
    </row>
    <row r="278543" spans="2:2" x14ac:dyDescent="0.15">
      <c r="B278543" t="s">
        <v>157</v>
      </c>
    </row>
    <row r="278544" spans="2:2" x14ac:dyDescent="0.15">
      <c r="B278544" t="s">
        <v>158</v>
      </c>
    </row>
    <row r="278545" spans="2:2" x14ac:dyDescent="0.15">
      <c r="B278545" t="s">
        <v>159</v>
      </c>
    </row>
    <row r="278546" spans="2:2" x14ac:dyDescent="0.15">
      <c r="B278546" t="s">
        <v>160</v>
      </c>
    </row>
    <row r="278547" spans="2:2" x14ac:dyDescent="0.15">
      <c r="B278547" t="s">
        <v>161</v>
      </c>
    </row>
    <row r="278548" spans="2:2" x14ac:dyDescent="0.15">
      <c r="B278548" t="s">
        <v>177</v>
      </c>
    </row>
    <row r="278549" spans="2:2" x14ac:dyDescent="0.15">
      <c r="B278549" t="s">
        <v>178</v>
      </c>
    </row>
    <row r="278550" spans="2:2" x14ac:dyDescent="0.15">
      <c r="B278550" t="s">
        <v>179</v>
      </c>
    </row>
    <row r="278551" spans="2:2" x14ac:dyDescent="0.15">
      <c r="B278551" t="s">
        <v>180</v>
      </c>
    </row>
    <row r="278552" spans="2:2" x14ac:dyDescent="0.15">
      <c r="B278552" t="s">
        <v>181</v>
      </c>
    </row>
    <row r="278553" spans="2:2" x14ac:dyDescent="0.15">
      <c r="B278553" t="s">
        <v>182</v>
      </c>
    </row>
    <row r="278554" spans="2:2" x14ac:dyDescent="0.15">
      <c r="B278554" t="s">
        <v>183</v>
      </c>
    </row>
    <row r="278555" spans="2:2" x14ac:dyDescent="0.15">
      <c r="B278555" t="s">
        <v>184</v>
      </c>
    </row>
    <row r="278556" spans="2:2" x14ac:dyDescent="0.15">
      <c r="B278556" t="s">
        <v>185</v>
      </c>
    </row>
    <row r="278557" spans="2:2" x14ac:dyDescent="0.15">
      <c r="B278557" t="s">
        <v>197</v>
      </c>
    </row>
    <row r="278558" spans="2:2" x14ac:dyDescent="0.15">
      <c r="B278558" t="s">
        <v>198</v>
      </c>
    </row>
    <row r="278559" spans="2:2" x14ac:dyDescent="0.15">
      <c r="B278559" t="s">
        <v>199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139</v>
      </c>
    </row>
    <row r="294921" spans="2:2" x14ac:dyDescent="0.15">
      <c r="B294921" t="s">
        <v>140</v>
      </c>
    </row>
    <row r="294922" spans="2:2" x14ac:dyDescent="0.15">
      <c r="B294922" t="s">
        <v>141</v>
      </c>
    </row>
    <row r="294923" spans="2:2" x14ac:dyDescent="0.15">
      <c r="B294923" t="s">
        <v>142</v>
      </c>
    </row>
    <row r="294924" spans="2:2" x14ac:dyDescent="0.15">
      <c r="B294924" t="s">
        <v>143</v>
      </c>
    </row>
    <row r="294925" spans="2:2" x14ac:dyDescent="0.15">
      <c r="B294925" t="s">
        <v>144</v>
      </c>
    </row>
    <row r="294926" spans="2:2" x14ac:dyDescent="0.15">
      <c r="B294926" t="s">
        <v>145</v>
      </c>
    </row>
    <row r="294927" spans="2:2" x14ac:dyDescent="0.15">
      <c r="B294927" t="s">
        <v>157</v>
      </c>
    </row>
    <row r="294928" spans="2:2" x14ac:dyDescent="0.15">
      <c r="B294928" t="s">
        <v>158</v>
      </c>
    </row>
    <row r="294929" spans="2:2" x14ac:dyDescent="0.15">
      <c r="B294929" t="s">
        <v>159</v>
      </c>
    </row>
    <row r="294930" spans="2:2" x14ac:dyDescent="0.15">
      <c r="B294930" t="s">
        <v>160</v>
      </c>
    </row>
    <row r="294931" spans="2:2" x14ac:dyDescent="0.15">
      <c r="B294931" t="s">
        <v>161</v>
      </c>
    </row>
    <row r="294932" spans="2:2" x14ac:dyDescent="0.15">
      <c r="B294932" t="s">
        <v>177</v>
      </c>
    </row>
    <row r="294933" spans="2:2" x14ac:dyDescent="0.15">
      <c r="B294933" t="s">
        <v>178</v>
      </c>
    </row>
    <row r="294934" spans="2:2" x14ac:dyDescent="0.15">
      <c r="B294934" t="s">
        <v>179</v>
      </c>
    </row>
    <row r="294935" spans="2:2" x14ac:dyDescent="0.15">
      <c r="B294935" t="s">
        <v>180</v>
      </c>
    </row>
    <row r="294936" spans="2:2" x14ac:dyDescent="0.15">
      <c r="B294936" t="s">
        <v>181</v>
      </c>
    </row>
    <row r="294937" spans="2:2" x14ac:dyDescent="0.15">
      <c r="B294937" t="s">
        <v>182</v>
      </c>
    </row>
    <row r="294938" spans="2:2" x14ac:dyDescent="0.15">
      <c r="B294938" t="s">
        <v>183</v>
      </c>
    </row>
    <row r="294939" spans="2:2" x14ac:dyDescent="0.15">
      <c r="B294939" t="s">
        <v>184</v>
      </c>
    </row>
    <row r="294940" spans="2:2" x14ac:dyDescent="0.15">
      <c r="B294940" t="s">
        <v>185</v>
      </c>
    </row>
    <row r="294941" spans="2:2" x14ac:dyDescent="0.15">
      <c r="B294941" t="s">
        <v>197</v>
      </c>
    </row>
    <row r="294942" spans="2:2" x14ac:dyDescent="0.15">
      <c r="B294942" t="s">
        <v>198</v>
      </c>
    </row>
    <row r="294943" spans="2:2" x14ac:dyDescent="0.15">
      <c r="B294943" t="s">
        <v>199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139</v>
      </c>
    </row>
    <row r="311305" spans="2:2" x14ac:dyDescent="0.15">
      <c r="B311305" t="s">
        <v>140</v>
      </c>
    </row>
    <row r="311306" spans="2:2" x14ac:dyDescent="0.15">
      <c r="B311306" t="s">
        <v>141</v>
      </c>
    </row>
    <row r="311307" spans="2:2" x14ac:dyDescent="0.15">
      <c r="B311307" t="s">
        <v>142</v>
      </c>
    </row>
    <row r="311308" spans="2:2" x14ac:dyDescent="0.15">
      <c r="B311308" t="s">
        <v>143</v>
      </c>
    </row>
    <row r="311309" spans="2:2" x14ac:dyDescent="0.15">
      <c r="B311309" t="s">
        <v>144</v>
      </c>
    </row>
    <row r="311310" spans="2:2" x14ac:dyDescent="0.15">
      <c r="B311310" t="s">
        <v>145</v>
      </c>
    </row>
    <row r="311311" spans="2:2" x14ac:dyDescent="0.15">
      <c r="B311311" t="s">
        <v>157</v>
      </c>
    </row>
    <row r="311312" spans="2:2" x14ac:dyDescent="0.15">
      <c r="B311312" t="s">
        <v>158</v>
      </c>
    </row>
    <row r="311313" spans="2:2" x14ac:dyDescent="0.15">
      <c r="B311313" t="s">
        <v>159</v>
      </c>
    </row>
    <row r="311314" spans="2:2" x14ac:dyDescent="0.15">
      <c r="B311314" t="s">
        <v>160</v>
      </c>
    </row>
    <row r="311315" spans="2:2" x14ac:dyDescent="0.15">
      <c r="B311315" t="s">
        <v>161</v>
      </c>
    </row>
    <row r="311316" spans="2:2" x14ac:dyDescent="0.15">
      <c r="B311316" t="s">
        <v>177</v>
      </c>
    </row>
    <row r="311317" spans="2:2" x14ac:dyDescent="0.15">
      <c r="B311317" t="s">
        <v>178</v>
      </c>
    </row>
    <row r="311318" spans="2:2" x14ac:dyDescent="0.15">
      <c r="B311318" t="s">
        <v>179</v>
      </c>
    </row>
    <row r="311319" spans="2:2" x14ac:dyDescent="0.15">
      <c r="B311319" t="s">
        <v>180</v>
      </c>
    </row>
    <row r="311320" spans="2:2" x14ac:dyDescent="0.15">
      <c r="B311320" t="s">
        <v>181</v>
      </c>
    </row>
    <row r="311321" spans="2:2" x14ac:dyDescent="0.15">
      <c r="B311321" t="s">
        <v>182</v>
      </c>
    </row>
    <row r="311322" spans="2:2" x14ac:dyDescent="0.15">
      <c r="B311322" t="s">
        <v>183</v>
      </c>
    </row>
    <row r="311323" spans="2:2" x14ac:dyDescent="0.15">
      <c r="B311323" t="s">
        <v>184</v>
      </c>
    </row>
    <row r="311324" spans="2:2" x14ac:dyDescent="0.15">
      <c r="B311324" t="s">
        <v>185</v>
      </c>
    </row>
    <row r="311325" spans="2:2" x14ac:dyDescent="0.15">
      <c r="B311325" t="s">
        <v>197</v>
      </c>
    </row>
    <row r="311326" spans="2:2" x14ac:dyDescent="0.15">
      <c r="B311326" t="s">
        <v>198</v>
      </c>
    </row>
    <row r="311327" spans="2:2" x14ac:dyDescent="0.15">
      <c r="B311327" t="s">
        <v>199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139</v>
      </c>
    </row>
    <row r="327689" spans="2:2" x14ac:dyDescent="0.15">
      <c r="B327689" t="s">
        <v>140</v>
      </c>
    </row>
    <row r="327690" spans="2:2" x14ac:dyDescent="0.15">
      <c r="B327690" t="s">
        <v>141</v>
      </c>
    </row>
    <row r="327691" spans="2:2" x14ac:dyDescent="0.15">
      <c r="B327691" t="s">
        <v>142</v>
      </c>
    </row>
    <row r="327692" spans="2:2" x14ac:dyDescent="0.15">
      <c r="B327692" t="s">
        <v>143</v>
      </c>
    </row>
    <row r="327693" spans="2:2" x14ac:dyDescent="0.15">
      <c r="B327693" t="s">
        <v>144</v>
      </c>
    </row>
    <row r="327694" spans="2:2" x14ac:dyDescent="0.15">
      <c r="B327694" t="s">
        <v>145</v>
      </c>
    </row>
    <row r="327695" spans="2:2" x14ac:dyDescent="0.15">
      <c r="B327695" t="s">
        <v>157</v>
      </c>
    </row>
    <row r="327696" spans="2:2" x14ac:dyDescent="0.15">
      <c r="B327696" t="s">
        <v>158</v>
      </c>
    </row>
    <row r="327697" spans="2:2" x14ac:dyDescent="0.15">
      <c r="B327697" t="s">
        <v>159</v>
      </c>
    </row>
    <row r="327698" spans="2:2" x14ac:dyDescent="0.15">
      <c r="B327698" t="s">
        <v>160</v>
      </c>
    </row>
    <row r="327699" spans="2:2" x14ac:dyDescent="0.15">
      <c r="B327699" t="s">
        <v>161</v>
      </c>
    </row>
    <row r="327700" spans="2:2" x14ac:dyDescent="0.15">
      <c r="B327700" t="s">
        <v>177</v>
      </c>
    </row>
    <row r="327701" spans="2:2" x14ac:dyDescent="0.15">
      <c r="B327701" t="s">
        <v>178</v>
      </c>
    </row>
    <row r="327702" spans="2:2" x14ac:dyDescent="0.15">
      <c r="B327702" t="s">
        <v>179</v>
      </c>
    </row>
    <row r="327703" spans="2:2" x14ac:dyDescent="0.15">
      <c r="B327703" t="s">
        <v>180</v>
      </c>
    </row>
    <row r="327704" spans="2:2" x14ac:dyDescent="0.15">
      <c r="B327704" t="s">
        <v>181</v>
      </c>
    </row>
    <row r="327705" spans="2:2" x14ac:dyDescent="0.15">
      <c r="B327705" t="s">
        <v>182</v>
      </c>
    </row>
    <row r="327706" spans="2:2" x14ac:dyDescent="0.15">
      <c r="B327706" t="s">
        <v>183</v>
      </c>
    </row>
    <row r="327707" spans="2:2" x14ac:dyDescent="0.15">
      <c r="B327707" t="s">
        <v>184</v>
      </c>
    </row>
    <row r="327708" spans="2:2" x14ac:dyDescent="0.15">
      <c r="B327708" t="s">
        <v>185</v>
      </c>
    </row>
    <row r="327709" spans="2:2" x14ac:dyDescent="0.15">
      <c r="B327709" t="s">
        <v>197</v>
      </c>
    </row>
    <row r="327710" spans="2:2" x14ac:dyDescent="0.15">
      <c r="B327710" t="s">
        <v>198</v>
      </c>
    </row>
    <row r="327711" spans="2:2" x14ac:dyDescent="0.15">
      <c r="B327711" t="s">
        <v>199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139</v>
      </c>
    </row>
    <row r="344073" spans="2:2" x14ac:dyDescent="0.15">
      <c r="B344073" t="s">
        <v>140</v>
      </c>
    </row>
    <row r="344074" spans="2:2" x14ac:dyDescent="0.15">
      <c r="B344074" t="s">
        <v>141</v>
      </c>
    </row>
    <row r="344075" spans="2:2" x14ac:dyDescent="0.15">
      <c r="B344075" t="s">
        <v>142</v>
      </c>
    </row>
    <row r="344076" spans="2:2" x14ac:dyDescent="0.15">
      <c r="B344076" t="s">
        <v>143</v>
      </c>
    </row>
    <row r="344077" spans="2:2" x14ac:dyDescent="0.15">
      <c r="B344077" t="s">
        <v>144</v>
      </c>
    </row>
    <row r="344078" spans="2:2" x14ac:dyDescent="0.15">
      <c r="B344078" t="s">
        <v>145</v>
      </c>
    </row>
    <row r="344079" spans="2:2" x14ac:dyDescent="0.15">
      <c r="B344079" t="s">
        <v>157</v>
      </c>
    </row>
    <row r="344080" spans="2:2" x14ac:dyDescent="0.15">
      <c r="B344080" t="s">
        <v>158</v>
      </c>
    </row>
    <row r="344081" spans="2:2" x14ac:dyDescent="0.15">
      <c r="B344081" t="s">
        <v>159</v>
      </c>
    </row>
    <row r="344082" spans="2:2" x14ac:dyDescent="0.15">
      <c r="B344082" t="s">
        <v>160</v>
      </c>
    </row>
    <row r="344083" spans="2:2" x14ac:dyDescent="0.15">
      <c r="B344083" t="s">
        <v>161</v>
      </c>
    </row>
    <row r="344084" spans="2:2" x14ac:dyDescent="0.15">
      <c r="B344084" t="s">
        <v>177</v>
      </c>
    </row>
    <row r="344085" spans="2:2" x14ac:dyDescent="0.15">
      <c r="B344085" t="s">
        <v>178</v>
      </c>
    </row>
    <row r="344086" spans="2:2" x14ac:dyDescent="0.15">
      <c r="B344086" t="s">
        <v>179</v>
      </c>
    </row>
    <row r="344087" spans="2:2" x14ac:dyDescent="0.15">
      <c r="B344087" t="s">
        <v>180</v>
      </c>
    </row>
    <row r="344088" spans="2:2" x14ac:dyDescent="0.15">
      <c r="B344088" t="s">
        <v>181</v>
      </c>
    </row>
    <row r="344089" spans="2:2" x14ac:dyDescent="0.15">
      <c r="B344089" t="s">
        <v>182</v>
      </c>
    </row>
    <row r="344090" spans="2:2" x14ac:dyDescent="0.15">
      <c r="B344090" t="s">
        <v>183</v>
      </c>
    </row>
    <row r="344091" spans="2:2" x14ac:dyDescent="0.15">
      <c r="B344091" t="s">
        <v>184</v>
      </c>
    </row>
    <row r="344092" spans="2:2" x14ac:dyDescent="0.15">
      <c r="B344092" t="s">
        <v>185</v>
      </c>
    </row>
    <row r="344093" spans="2:2" x14ac:dyDescent="0.15">
      <c r="B344093" t="s">
        <v>197</v>
      </c>
    </row>
    <row r="344094" spans="2:2" x14ac:dyDescent="0.15">
      <c r="B344094" t="s">
        <v>198</v>
      </c>
    </row>
    <row r="344095" spans="2:2" x14ac:dyDescent="0.15">
      <c r="B344095" t="s">
        <v>199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139</v>
      </c>
    </row>
    <row r="360457" spans="2:2" x14ac:dyDescent="0.15">
      <c r="B360457" t="s">
        <v>140</v>
      </c>
    </row>
    <row r="360458" spans="2:2" x14ac:dyDescent="0.15">
      <c r="B360458" t="s">
        <v>141</v>
      </c>
    </row>
    <row r="360459" spans="2:2" x14ac:dyDescent="0.15">
      <c r="B360459" t="s">
        <v>142</v>
      </c>
    </row>
    <row r="360460" spans="2:2" x14ac:dyDescent="0.15">
      <c r="B360460" t="s">
        <v>143</v>
      </c>
    </row>
    <row r="360461" spans="2:2" x14ac:dyDescent="0.15">
      <c r="B360461" t="s">
        <v>144</v>
      </c>
    </row>
    <row r="360462" spans="2:2" x14ac:dyDescent="0.15">
      <c r="B360462" t="s">
        <v>145</v>
      </c>
    </row>
    <row r="360463" spans="2:2" x14ac:dyDescent="0.15">
      <c r="B360463" t="s">
        <v>157</v>
      </c>
    </row>
    <row r="360464" spans="2:2" x14ac:dyDescent="0.15">
      <c r="B360464" t="s">
        <v>158</v>
      </c>
    </row>
    <row r="360465" spans="2:2" x14ac:dyDescent="0.15">
      <c r="B360465" t="s">
        <v>159</v>
      </c>
    </row>
    <row r="360466" spans="2:2" x14ac:dyDescent="0.15">
      <c r="B360466" t="s">
        <v>160</v>
      </c>
    </row>
    <row r="360467" spans="2:2" x14ac:dyDescent="0.15">
      <c r="B360467" t="s">
        <v>161</v>
      </c>
    </row>
    <row r="360468" spans="2:2" x14ac:dyDescent="0.15">
      <c r="B360468" t="s">
        <v>177</v>
      </c>
    </row>
    <row r="360469" spans="2:2" x14ac:dyDescent="0.15">
      <c r="B360469" t="s">
        <v>178</v>
      </c>
    </row>
    <row r="360470" spans="2:2" x14ac:dyDescent="0.15">
      <c r="B360470" t="s">
        <v>179</v>
      </c>
    </row>
    <row r="360471" spans="2:2" x14ac:dyDescent="0.15">
      <c r="B360471" t="s">
        <v>180</v>
      </c>
    </row>
    <row r="360472" spans="2:2" x14ac:dyDescent="0.15">
      <c r="B360472" t="s">
        <v>181</v>
      </c>
    </row>
    <row r="360473" spans="2:2" x14ac:dyDescent="0.15">
      <c r="B360473" t="s">
        <v>182</v>
      </c>
    </row>
    <row r="360474" spans="2:2" x14ac:dyDescent="0.15">
      <c r="B360474" t="s">
        <v>183</v>
      </c>
    </row>
    <row r="360475" spans="2:2" x14ac:dyDescent="0.15">
      <c r="B360475" t="s">
        <v>184</v>
      </c>
    </row>
    <row r="360476" spans="2:2" x14ac:dyDescent="0.15">
      <c r="B360476" t="s">
        <v>185</v>
      </c>
    </row>
    <row r="360477" spans="2:2" x14ac:dyDescent="0.15">
      <c r="B360477" t="s">
        <v>197</v>
      </c>
    </row>
    <row r="360478" spans="2:2" x14ac:dyDescent="0.15">
      <c r="B360478" t="s">
        <v>198</v>
      </c>
    </row>
    <row r="360479" spans="2:2" x14ac:dyDescent="0.15">
      <c r="B360479" t="s">
        <v>199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139</v>
      </c>
    </row>
    <row r="376841" spans="2:2" x14ac:dyDescent="0.15">
      <c r="B376841" t="s">
        <v>140</v>
      </c>
    </row>
    <row r="376842" spans="2:2" x14ac:dyDescent="0.15">
      <c r="B376842" t="s">
        <v>141</v>
      </c>
    </row>
    <row r="376843" spans="2:2" x14ac:dyDescent="0.15">
      <c r="B376843" t="s">
        <v>142</v>
      </c>
    </row>
    <row r="376844" spans="2:2" x14ac:dyDescent="0.15">
      <c r="B376844" t="s">
        <v>143</v>
      </c>
    </row>
    <row r="376845" spans="2:2" x14ac:dyDescent="0.15">
      <c r="B376845" t="s">
        <v>144</v>
      </c>
    </row>
    <row r="376846" spans="2:2" x14ac:dyDescent="0.15">
      <c r="B376846" t="s">
        <v>145</v>
      </c>
    </row>
    <row r="376847" spans="2:2" x14ac:dyDescent="0.15">
      <c r="B376847" t="s">
        <v>157</v>
      </c>
    </row>
    <row r="376848" spans="2:2" x14ac:dyDescent="0.15">
      <c r="B376848" t="s">
        <v>158</v>
      </c>
    </row>
    <row r="376849" spans="2:2" x14ac:dyDescent="0.15">
      <c r="B376849" t="s">
        <v>159</v>
      </c>
    </row>
    <row r="376850" spans="2:2" x14ac:dyDescent="0.15">
      <c r="B376850" t="s">
        <v>160</v>
      </c>
    </row>
    <row r="376851" spans="2:2" x14ac:dyDescent="0.15">
      <c r="B376851" t="s">
        <v>161</v>
      </c>
    </row>
    <row r="376852" spans="2:2" x14ac:dyDescent="0.15">
      <c r="B376852" t="s">
        <v>177</v>
      </c>
    </row>
    <row r="376853" spans="2:2" x14ac:dyDescent="0.15">
      <c r="B376853" t="s">
        <v>178</v>
      </c>
    </row>
    <row r="376854" spans="2:2" x14ac:dyDescent="0.15">
      <c r="B376854" t="s">
        <v>179</v>
      </c>
    </row>
    <row r="376855" spans="2:2" x14ac:dyDescent="0.15">
      <c r="B376855" t="s">
        <v>180</v>
      </c>
    </row>
    <row r="376856" spans="2:2" x14ac:dyDescent="0.15">
      <c r="B376856" t="s">
        <v>181</v>
      </c>
    </row>
    <row r="376857" spans="2:2" x14ac:dyDescent="0.15">
      <c r="B376857" t="s">
        <v>182</v>
      </c>
    </row>
    <row r="376858" spans="2:2" x14ac:dyDescent="0.15">
      <c r="B376858" t="s">
        <v>183</v>
      </c>
    </row>
    <row r="376859" spans="2:2" x14ac:dyDescent="0.15">
      <c r="B376859" t="s">
        <v>184</v>
      </c>
    </row>
    <row r="376860" spans="2:2" x14ac:dyDescent="0.15">
      <c r="B376860" t="s">
        <v>185</v>
      </c>
    </row>
    <row r="376861" spans="2:2" x14ac:dyDescent="0.15">
      <c r="B376861" t="s">
        <v>197</v>
      </c>
    </row>
    <row r="376862" spans="2:2" x14ac:dyDescent="0.15">
      <c r="B376862" t="s">
        <v>198</v>
      </c>
    </row>
    <row r="376863" spans="2:2" x14ac:dyDescent="0.15">
      <c r="B376863" t="s">
        <v>199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139</v>
      </c>
    </row>
    <row r="393225" spans="2:2" x14ac:dyDescent="0.15">
      <c r="B393225" t="s">
        <v>140</v>
      </c>
    </row>
    <row r="393226" spans="2:2" x14ac:dyDescent="0.15">
      <c r="B393226" t="s">
        <v>141</v>
      </c>
    </row>
    <row r="393227" spans="2:2" x14ac:dyDescent="0.15">
      <c r="B393227" t="s">
        <v>142</v>
      </c>
    </row>
    <row r="393228" spans="2:2" x14ac:dyDescent="0.15">
      <c r="B393228" t="s">
        <v>143</v>
      </c>
    </row>
    <row r="393229" spans="2:2" x14ac:dyDescent="0.15">
      <c r="B393229" t="s">
        <v>144</v>
      </c>
    </row>
    <row r="393230" spans="2:2" x14ac:dyDescent="0.15">
      <c r="B393230" t="s">
        <v>145</v>
      </c>
    </row>
    <row r="393231" spans="2:2" x14ac:dyDescent="0.15">
      <c r="B393231" t="s">
        <v>157</v>
      </c>
    </row>
    <row r="393232" spans="2:2" x14ac:dyDescent="0.15">
      <c r="B393232" t="s">
        <v>158</v>
      </c>
    </row>
    <row r="393233" spans="2:2" x14ac:dyDescent="0.15">
      <c r="B393233" t="s">
        <v>159</v>
      </c>
    </row>
    <row r="393234" spans="2:2" x14ac:dyDescent="0.15">
      <c r="B393234" t="s">
        <v>160</v>
      </c>
    </row>
    <row r="393235" spans="2:2" x14ac:dyDescent="0.15">
      <c r="B393235" t="s">
        <v>161</v>
      </c>
    </row>
    <row r="393236" spans="2:2" x14ac:dyDescent="0.15">
      <c r="B393236" t="s">
        <v>177</v>
      </c>
    </row>
    <row r="393237" spans="2:2" x14ac:dyDescent="0.15">
      <c r="B393237" t="s">
        <v>178</v>
      </c>
    </row>
    <row r="393238" spans="2:2" x14ac:dyDescent="0.15">
      <c r="B393238" t="s">
        <v>179</v>
      </c>
    </row>
    <row r="393239" spans="2:2" x14ac:dyDescent="0.15">
      <c r="B393239" t="s">
        <v>180</v>
      </c>
    </row>
    <row r="393240" spans="2:2" x14ac:dyDescent="0.15">
      <c r="B393240" t="s">
        <v>181</v>
      </c>
    </row>
    <row r="393241" spans="2:2" x14ac:dyDescent="0.15">
      <c r="B393241" t="s">
        <v>182</v>
      </c>
    </row>
    <row r="393242" spans="2:2" x14ac:dyDescent="0.15">
      <c r="B393242" t="s">
        <v>183</v>
      </c>
    </row>
    <row r="393243" spans="2:2" x14ac:dyDescent="0.15">
      <c r="B393243" t="s">
        <v>184</v>
      </c>
    </row>
    <row r="393244" spans="2:2" x14ac:dyDescent="0.15">
      <c r="B393244" t="s">
        <v>185</v>
      </c>
    </row>
    <row r="393245" spans="2:2" x14ac:dyDescent="0.15">
      <c r="B393245" t="s">
        <v>197</v>
      </c>
    </row>
    <row r="393246" spans="2:2" x14ac:dyDescent="0.15">
      <c r="B393246" t="s">
        <v>198</v>
      </c>
    </row>
    <row r="393247" spans="2:2" x14ac:dyDescent="0.15">
      <c r="B393247" t="s">
        <v>199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139</v>
      </c>
    </row>
    <row r="409609" spans="2:2" x14ac:dyDescent="0.15">
      <c r="B409609" t="s">
        <v>140</v>
      </c>
    </row>
    <row r="409610" spans="2:2" x14ac:dyDescent="0.15">
      <c r="B409610" t="s">
        <v>141</v>
      </c>
    </row>
    <row r="409611" spans="2:2" x14ac:dyDescent="0.15">
      <c r="B409611" t="s">
        <v>142</v>
      </c>
    </row>
    <row r="409612" spans="2:2" x14ac:dyDescent="0.15">
      <c r="B409612" t="s">
        <v>143</v>
      </c>
    </row>
    <row r="409613" spans="2:2" x14ac:dyDescent="0.15">
      <c r="B409613" t="s">
        <v>144</v>
      </c>
    </row>
    <row r="409614" spans="2:2" x14ac:dyDescent="0.15">
      <c r="B409614" t="s">
        <v>145</v>
      </c>
    </row>
    <row r="409615" spans="2:2" x14ac:dyDescent="0.15">
      <c r="B409615" t="s">
        <v>157</v>
      </c>
    </row>
    <row r="409616" spans="2:2" x14ac:dyDescent="0.15">
      <c r="B409616" t="s">
        <v>158</v>
      </c>
    </row>
    <row r="409617" spans="2:2" x14ac:dyDescent="0.15">
      <c r="B409617" t="s">
        <v>159</v>
      </c>
    </row>
    <row r="409618" spans="2:2" x14ac:dyDescent="0.15">
      <c r="B409618" t="s">
        <v>160</v>
      </c>
    </row>
    <row r="409619" spans="2:2" x14ac:dyDescent="0.15">
      <c r="B409619" t="s">
        <v>161</v>
      </c>
    </row>
    <row r="409620" spans="2:2" x14ac:dyDescent="0.15">
      <c r="B409620" t="s">
        <v>177</v>
      </c>
    </row>
    <row r="409621" spans="2:2" x14ac:dyDescent="0.15">
      <c r="B409621" t="s">
        <v>178</v>
      </c>
    </row>
    <row r="409622" spans="2:2" x14ac:dyDescent="0.15">
      <c r="B409622" t="s">
        <v>179</v>
      </c>
    </row>
    <row r="409623" spans="2:2" x14ac:dyDescent="0.15">
      <c r="B409623" t="s">
        <v>180</v>
      </c>
    </row>
    <row r="409624" spans="2:2" x14ac:dyDescent="0.15">
      <c r="B409624" t="s">
        <v>181</v>
      </c>
    </row>
    <row r="409625" spans="2:2" x14ac:dyDescent="0.15">
      <c r="B409625" t="s">
        <v>182</v>
      </c>
    </row>
    <row r="409626" spans="2:2" x14ac:dyDescent="0.15">
      <c r="B409626" t="s">
        <v>183</v>
      </c>
    </row>
    <row r="409627" spans="2:2" x14ac:dyDescent="0.15">
      <c r="B409627" t="s">
        <v>184</v>
      </c>
    </row>
    <row r="409628" spans="2:2" x14ac:dyDescent="0.15">
      <c r="B409628" t="s">
        <v>185</v>
      </c>
    </row>
    <row r="409629" spans="2:2" x14ac:dyDescent="0.15">
      <c r="B409629" t="s">
        <v>197</v>
      </c>
    </row>
    <row r="409630" spans="2:2" x14ac:dyDescent="0.15">
      <c r="B409630" t="s">
        <v>198</v>
      </c>
    </row>
    <row r="409631" spans="2:2" x14ac:dyDescent="0.15">
      <c r="B409631" t="s">
        <v>199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139</v>
      </c>
    </row>
    <row r="425993" spans="2:2" x14ac:dyDescent="0.15">
      <c r="B425993" t="s">
        <v>140</v>
      </c>
    </row>
    <row r="425994" spans="2:2" x14ac:dyDescent="0.15">
      <c r="B425994" t="s">
        <v>141</v>
      </c>
    </row>
    <row r="425995" spans="2:2" x14ac:dyDescent="0.15">
      <c r="B425995" t="s">
        <v>142</v>
      </c>
    </row>
    <row r="425996" spans="2:2" x14ac:dyDescent="0.15">
      <c r="B425996" t="s">
        <v>143</v>
      </c>
    </row>
    <row r="425997" spans="2:2" x14ac:dyDescent="0.15">
      <c r="B425997" t="s">
        <v>144</v>
      </c>
    </row>
    <row r="425998" spans="2:2" x14ac:dyDescent="0.15">
      <c r="B425998" t="s">
        <v>145</v>
      </c>
    </row>
    <row r="425999" spans="2:2" x14ac:dyDescent="0.15">
      <c r="B425999" t="s">
        <v>157</v>
      </c>
    </row>
    <row r="426000" spans="2:2" x14ac:dyDescent="0.15">
      <c r="B426000" t="s">
        <v>158</v>
      </c>
    </row>
    <row r="426001" spans="2:2" x14ac:dyDescent="0.15">
      <c r="B426001" t="s">
        <v>159</v>
      </c>
    </row>
    <row r="426002" spans="2:2" x14ac:dyDescent="0.15">
      <c r="B426002" t="s">
        <v>160</v>
      </c>
    </row>
    <row r="426003" spans="2:2" x14ac:dyDescent="0.15">
      <c r="B426003" t="s">
        <v>161</v>
      </c>
    </row>
    <row r="426004" spans="2:2" x14ac:dyDescent="0.15">
      <c r="B426004" t="s">
        <v>177</v>
      </c>
    </row>
    <row r="426005" spans="2:2" x14ac:dyDescent="0.15">
      <c r="B426005" t="s">
        <v>178</v>
      </c>
    </row>
    <row r="426006" spans="2:2" x14ac:dyDescent="0.15">
      <c r="B426006" t="s">
        <v>179</v>
      </c>
    </row>
    <row r="426007" spans="2:2" x14ac:dyDescent="0.15">
      <c r="B426007" t="s">
        <v>180</v>
      </c>
    </row>
    <row r="426008" spans="2:2" x14ac:dyDescent="0.15">
      <c r="B426008" t="s">
        <v>181</v>
      </c>
    </row>
    <row r="426009" spans="2:2" x14ac:dyDescent="0.15">
      <c r="B426009" t="s">
        <v>182</v>
      </c>
    </row>
    <row r="426010" spans="2:2" x14ac:dyDescent="0.15">
      <c r="B426010" t="s">
        <v>183</v>
      </c>
    </row>
    <row r="426011" spans="2:2" x14ac:dyDescent="0.15">
      <c r="B426011" t="s">
        <v>184</v>
      </c>
    </row>
    <row r="426012" spans="2:2" x14ac:dyDescent="0.15">
      <c r="B426012" t="s">
        <v>185</v>
      </c>
    </row>
    <row r="426013" spans="2:2" x14ac:dyDescent="0.15">
      <c r="B426013" t="s">
        <v>197</v>
      </c>
    </row>
    <row r="426014" spans="2:2" x14ac:dyDescent="0.15">
      <c r="B426014" t="s">
        <v>198</v>
      </c>
    </row>
    <row r="426015" spans="2:2" x14ac:dyDescent="0.15">
      <c r="B426015" t="s">
        <v>199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139</v>
      </c>
    </row>
    <row r="442377" spans="2:2" x14ac:dyDescent="0.15">
      <c r="B442377" t="s">
        <v>140</v>
      </c>
    </row>
    <row r="442378" spans="2:2" x14ac:dyDescent="0.15">
      <c r="B442378" t="s">
        <v>141</v>
      </c>
    </row>
    <row r="442379" spans="2:2" x14ac:dyDescent="0.15">
      <c r="B442379" t="s">
        <v>142</v>
      </c>
    </row>
    <row r="442380" spans="2:2" x14ac:dyDescent="0.15">
      <c r="B442380" t="s">
        <v>143</v>
      </c>
    </row>
    <row r="442381" spans="2:2" x14ac:dyDescent="0.15">
      <c r="B442381" t="s">
        <v>144</v>
      </c>
    </row>
    <row r="442382" spans="2:2" x14ac:dyDescent="0.15">
      <c r="B442382" t="s">
        <v>145</v>
      </c>
    </row>
    <row r="442383" spans="2:2" x14ac:dyDescent="0.15">
      <c r="B442383" t="s">
        <v>157</v>
      </c>
    </row>
    <row r="442384" spans="2:2" x14ac:dyDescent="0.15">
      <c r="B442384" t="s">
        <v>158</v>
      </c>
    </row>
    <row r="442385" spans="2:2" x14ac:dyDescent="0.15">
      <c r="B442385" t="s">
        <v>159</v>
      </c>
    </row>
    <row r="442386" spans="2:2" x14ac:dyDescent="0.15">
      <c r="B442386" t="s">
        <v>160</v>
      </c>
    </row>
    <row r="442387" spans="2:2" x14ac:dyDescent="0.15">
      <c r="B442387" t="s">
        <v>161</v>
      </c>
    </row>
    <row r="442388" spans="2:2" x14ac:dyDescent="0.15">
      <c r="B442388" t="s">
        <v>177</v>
      </c>
    </row>
    <row r="442389" spans="2:2" x14ac:dyDescent="0.15">
      <c r="B442389" t="s">
        <v>178</v>
      </c>
    </row>
    <row r="442390" spans="2:2" x14ac:dyDescent="0.15">
      <c r="B442390" t="s">
        <v>179</v>
      </c>
    </row>
    <row r="442391" spans="2:2" x14ac:dyDescent="0.15">
      <c r="B442391" t="s">
        <v>180</v>
      </c>
    </row>
    <row r="442392" spans="2:2" x14ac:dyDescent="0.15">
      <c r="B442392" t="s">
        <v>181</v>
      </c>
    </row>
    <row r="442393" spans="2:2" x14ac:dyDescent="0.15">
      <c r="B442393" t="s">
        <v>182</v>
      </c>
    </row>
    <row r="442394" spans="2:2" x14ac:dyDescent="0.15">
      <c r="B442394" t="s">
        <v>183</v>
      </c>
    </row>
    <row r="442395" spans="2:2" x14ac:dyDescent="0.15">
      <c r="B442395" t="s">
        <v>184</v>
      </c>
    </row>
    <row r="442396" spans="2:2" x14ac:dyDescent="0.15">
      <c r="B442396" t="s">
        <v>185</v>
      </c>
    </row>
    <row r="442397" spans="2:2" x14ac:dyDescent="0.15">
      <c r="B442397" t="s">
        <v>197</v>
      </c>
    </row>
    <row r="442398" spans="2:2" x14ac:dyDescent="0.15">
      <c r="B442398" t="s">
        <v>198</v>
      </c>
    </row>
    <row r="442399" spans="2:2" x14ac:dyDescent="0.15">
      <c r="B442399" t="s">
        <v>199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139</v>
      </c>
    </row>
    <row r="458761" spans="2:2" x14ac:dyDescent="0.15">
      <c r="B458761" t="s">
        <v>140</v>
      </c>
    </row>
    <row r="458762" spans="2:2" x14ac:dyDescent="0.15">
      <c r="B458762" t="s">
        <v>141</v>
      </c>
    </row>
    <row r="458763" spans="2:2" x14ac:dyDescent="0.15">
      <c r="B458763" t="s">
        <v>142</v>
      </c>
    </row>
    <row r="458764" spans="2:2" x14ac:dyDescent="0.15">
      <c r="B458764" t="s">
        <v>143</v>
      </c>
    </row>
    <row r="458765" spans="2:2" x14ac:dyDescent="0.15">
      <c r="B458765" t="s">
        <v>144</v>
      </c>
    </row>
    <row r="458766" spans="2:2" x14ac:dyDescent="0.15">
      <c r="B458766" t="s">
        <v>145</v>
      </c>
    </row>
    <row r="458767" spans="2:2" x14ac:dyDescent="0.15">
      <c r="B458767" t="s">
        <v>157</v>
      </c>
    </row>
    <row r="458768" spans="2:2" x14ac:dyDescent="0.15">
      <c r="B458768" t="s">
        <v>158</v>
      </c>
    </row>
    <row r="458769" spans="2:2" x14ac:dyDescent="0.15">
      <c r="B458769" t="s">
        <v>159</v>
      </c>
    </row>
    <row r="458770" spans="2:2" x14ac:dyDescent="0.15">
      <c r="B458770" t="s">
        <v>160</v>
      </c>
    </row>
    <row r="458771" spans="2:2" x14ac:dyDescent="0.15">
      <c r="B458771" t="s">
        <v>161</v>
      </c>
    </row>
    <row r="458772" spans="2:2" x14ac:dyDescent="0.15">
      <c r="B458772" t="s">
        <v>177</v>
      </c>
    </row>
    <row r="458773" spans="2:2" x14ac:dyDescent="0.15">
      <c r="B458773" t="s">
        <v>178</v>
      </c>
    </row>
    <row r="458774" spans="2:2" x14ac:dyDescent="0.15">
      <c r="B458774" t="s">
        <v>179</v>
      </c>
    </row>
    <row r="458775" spans="2:2" x14ac:dyDescent="0.15">
      <c r="B458775" t="s">
        <v>180</v>
      </c>
    </row>
    <row r="458776" spans="2:2" x14ac:dyDescent="0.15">
      <c r="B458776" t="s">
        <v>181</v>
      </c>
    </row>
    <row r="458777" spans="2:2" x14ac:dyDescent="0.15">
      <c r="B458777" t="s">
        <v>182</v>
      </c>
    </row>
    <row r="458778" spans="2:2" x14ac:dyDescent="0.15">
      <c r="B458778" t="s">
        <v>183</v>
      </c>
    </row>
    <row r="458779" spans="2:2" x14ac:dyDescent="0.15">
      <c r="B458779" t="s">
        <v>184</v>
      </c>
    </row>
    <row r="458780" spans="2:2" x14ac:dyDescent="0.15">
      <c r="B458780" t="s">
        <v>185</v>
      </c>
    </row>
    <row r="458781" spans="2:2" x14ac:dyDescent="0.15">
      <c r="B458781" t="s">
        <v>197</v>
      </c>
    </row>
    <row r="458782" spans="2:2" x14ac:dyDescent="0.15">
      <c r="B458782" t="s">
        <v>198</v>
      </c>
    </row>
    <row r="458783" spans="2:2" x14ac:dyDescent="0.15">
      <c r="B458783" t="s">
        <v>199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139</v>
      </c>
    </row>
    <row r="475145" spans="2:2" x14ac:dyDescent="0.15">
      <c r="B475145" t="s">
        <v>140</v>
      </c>
    </row>
    <row r="475146" spans="2:2" x14ac:dyDescent="0.15">
      <c r="B475146" t="s">
        <v>141</v>
      </c>
    </row>
    <row r="475147" spans="2:2" x14ac:dyDescent="0.15">
      <c r="B475147" t="s">
        <v>142</v>
      </c>
    </row>
    <row r="475148" spans="2:2" x14ac:dyDescent="0.15">
      <c r="B475148" t="s">
        <v>143</v>
      </c>
    </row>
    <row r="475149" spans="2:2" x14ac:dyDescent="0.15">
      <c r="B475149" t="s">
        <v>144</v>
      </c>
    </row>
    <row r="475150" spans="2:2" x14ac:dyDescent="0.15">
      <c r="B475150" t="s">
        <v>145</v>
      </c>
    </row>
    <row r="475151" spans="2:2" x14ac:dyDescent="0.15">
      <c r="B475151" t="s">
        <v>157</v>
      </c>
    </row>
    <row r="475152" spans="2:2" x14ac:dyDescent="0.15">
      <c r="B475152" t="s">
        <v>158</v>
      </c>
    </row>
    <row r="475153" spans="2:2" x14ac:dyDescent="0.15">
      <c r="B475153" t="s">
        <v>159</v>
      </c>
    </row>
    <row r="475154" spans="2:2" x14ac:dyDescent="0.15">
      <c r="B475154" t="s">
        <v>160</v>
      </c>
    </row>
    <row r="475155" spans="2:2" x14ac:dyDescent="0.15">
      <c r="B475155" t="s">
        <v>161</v>
      </c>
    </row>
    <row r="475156" spans="2:2" x14ac:dyDescent="0.15">
      <c r="B475156" t="s">
        <v>177</v>
      </c>
    </row>
    <row r="475157" spans="2:2" x14ac:dyDescent="0.15">
      <c r="B475157" t="s">
        <v>178</v>
      </c>
    </row>
    <row r="475158" spans="2:2" x14ac:dyDescent="0.15">
      <c r="B475158" t="s">
        <v>179</v>
      </c>
    </row>
    <row r="475159" spans="2:2" x14ac:dyDescent="0.15">
      <c r="B475159" t="s">
        <v>180</v>
      </c>
    </row>
    <row r="475160" spans="2:2" x14ac:dyDescent="0.15">
      <c r="B475160" t="s">
        <v>181</v>
      </c>
    </row>
    <row r="475161" spans="2:2" x14ac:dyDescent="0.15">
      <c r="B475161" t="s">
        <v>182</v>
      </c>
    </row>
    <row r="475162" spans="2:2" x14ac:dyDescent="0.15">
      <c r="B475162" t="s">
        <v>183</v>
      </c>
    </row>
    <row r="475163" spans="2:2" x14ac:dyDescent="0.15">
      <c r="B475163" t="s">
        <v>184</v>
      </c>
    </row>
    <row r="475164" spans="2:2" x14ac:dyDescent="0.15">
      <c r="B475164" t="s">
        <v>185</v>
      </c>
    </row>
    <row r="475165" spans="2:2" x14ac:dyDescent="0.15">
      <c r="B475165" t="s">
        <v>197</v>
      </c>
    </row>
    <row r="475166" spans="2:2" x14ac:dyDescent="0.15">
      <c r="B475166" t="s">
        <v>198</v>
      </c>
    </row>
    <row r="475167" spans="2:2" x14ac:dyDescent="0.15">
      <c r="B475167" t="s">
        <v>199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139</v>
      </c>
    </row>
    <row r="491529" spans="2:2" x14ac:dyDescent="0.15">
      <c r="B491529" t="s">
        <v>140</v>
      </c>
    </row>
    <row r="491530" spans="2:2" x14ac:dyDescent="0.15">
      <c r="B491530" t="s">
        <v>141</v>
      </c>
    </row>
    <row r="491531" spans="2:2" x14ac:dyDescent="0.15">
      <c r="B491531" t="s">
        <v>142</v>
      </c>
    </row>
    <row r="491532" spans="2:2" x14ac:dyDescent="0.15">
      <c r="B491532" t="s">
        <v>143</v>
      </c>
    </row>
    <row r="491533" spans="2:2" x14ac:dyDescent="0.15">
      <c r="B491533" t="s">
        <v>144</v>
      </c>
    </row>
    <row r="491534" spans="2:2" x14ac:dyDescent="0.15">
      <c r="B491534" t="s">
        <v>145</v>
      </c>
    </row>
    <row r="491535" spans="2:2" x14ac:dyDescent="0.15">
      <c r="B491535" t="s">
        <v>157</v>
      </c>
    </row>
    <row r="491536" spans="2:2" x14ac:dyDescent="0.15">
      <c r="B491536" t="s">
        <v>158</v>
      </c>
    </row>
    <row r="491537" spans="2:2" x14ac:dyDescent="0.15">
      <c r="B491537" t="s">
        <v>159</v>
      </c>
    </row>
    <row r="491538" spans="2:2" x14ac:dyDescent="0.15">
      <c r="B491538" t="s">
        <v>160</v>
      </c>
    </row>
    <row r="491539" spans="2:2" x14ac:dyDescent="0.15">
      <c r="B491539" t="s">
        <v>161</v>
      </c>
    </row>
    <row r="491540" spans="2:2" x14ac:dyDescent="0.15">
      <c r="B491540" t="s">
        <v>177</v>
      </c>
    </row>
    <row r="491541" spans="2:2" x14ac:dyDescent="0.15">
      <c r="B491541" t="s">
        <v>178</v>
      </c>
    </row>
    <row r="491542" spans="2:2" x14ac:dyDescent="0.15">
      <c r="B491542" t="s">
        <v>179</v>
      </c>
    </row>
    <row r="491543" spans="2:2" x14ac:dyDescent="0.15">
      <c r="B491543" t="s">
        <v>180</v>
      </c>
    </row>
    <row r="491544" spans="2:2" x14ac:dyDescent="0.15">
      <c r="B491544" t="s">
        <v>181</v>
      </c>
    </row>
    <row r="491545" spans="2:2" x14ac:dyDescent="0.15">
      <c r="B491545" t="s">
        <v>182</v>
      </c>
    </row>
    <row r="491546" spans="2:2" x14ac:dyDescent="0.15">
      <c r="B491546" t="s">
        <v>183</v>
      </c>
    </row>
    <row r="491547" spans="2:2" x14ac:dyDescent="0.15">
      <c r="B491547" t="s">
        <v>184</v>
      </c>
    </row>
    <row r="491548" spans="2:2" x14ac:dyDescent="0.15">
      <c r="B491548" t="s">
        <v>185</v>
      </c>
    </row>
    <row r="491549" spans="2:2" x14ac:dyDescent="0.15">
      <c r="B491549" t="s">
        <v>197</v>
      </c>
    </row>
    <row r="491550" spans="2:2" x14ac:dyDescent="0.15">
      <c r="B491550" t="s">
        <v>198</v>
      </c>
    </row>
    <row r="491551" spans="2:2" x14ac:dyDescent="0.15">
      <c r="B491551" t="s">
        <v>199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139</v>
      </c>
    </row>
    <row r="507913" spans="2:2" x14ac:dyDescent="0.15">
      <c r="B507913" t="s">
        <v>140</v>
      </c>
    </row>
    <row r="507914" spans="2:2" x14ac:dyDescent="0.15">
      <c r="B507914" t="s">
        <v>141</v>
      </c>
    </row>
    <row r="507915" spans="2:2" x14ac:dyDescent="0.15">
      <c r="B507915" t="s">
        <v>142</v>
      </c>
    </row>
    <row r="507916" spans="2:2" x14ac:dyDescent="0.15">
      <c r="B507916" t="s">
        <v>143</v>
      </c>
    </row>
    <row r="507917" spans="2:2" x14ac:dyDescent="0.15">
      <c r="B507917" t="s">
        <v>144</v>
      </c>
    </row>
    <row r="507918" spans="2:2" x14ac:dyDescent="0.15">
      <c r="B507918" t="s">
        <v>145</v>
      </c>
    </row>
    <row r="507919" spans="2:2" x14ac:dyDescent="0.15">
      <c r="B507919" t="s">
        <v>157</v>
      </c>
    </row>
    <row r="507920" spans="2:2" x14ac:dyDescent="0.15">
      <c r="B507920" t="s">
        <v>158</v>
      </c>
    </row>
    <row r="507921" spans="2:2" x14ac:dyDescent="0.15">
      <c r="B507921" t="s">
        <v>159</v>
      </c>
    </row>
    <row r="507922" spans="2:2" x14ac:dyDescent="0.15">
      <c r="B507922" t="s">
        <v>160</v>
      </c>
    </row>
    <row r="507923" spans="2:2" x14ac:dyDescent="0.15">
      <c r="B507923" t="s">
        <v>161</v>
      </c>
    </row>
    <row r="507924" spans="2:2" x14ac:dyDescent="0.15">
      <c r="B507924" t="s">
        <v>177</v>
      </c>
    </row>
    <row r="507925" spans="2:2" x14ac:dyDescent="0.15">
      <c r="B507925" t="s">
        <v>178</v>
      </c>
    </row>
    <row r="507926" spans="2:2" x14ac:dyDescent="0.15">
      <c r="B507926" t="s">
        <v>179</v>
      </c>
    </row>
    <row r="507927" spans="2:2" x14ac:dyDescent="0.15">
      <c r="B507927" t="s">
        <v>180</v>
      </c>
    </row>
    <row r="507928" spans="2:2" x14ac:dyDescent="0.15">
      <c r="B507928" t="s">
        <v>181</v>
      </c>
    </row>
    <row r="507929" spans="2:2" x14ac:dyDescent="0.15">
      <c r="B507929" t="s">
        <v>182</v>
      </c>
    </row>
    <row r="507930" spans="2:2" x14ac:dyDescent="0.15">
      <c r="B507930" t="s">
        <v>183</v>
      </c>
    </row>
    <row r="507931" spans="2:2" x14ac:dyDescent="0.15">
      <c r="B507931" t="s">
        <v>184</v>
      </c>
    </row>
    <row r="507932" spans="2:2" x14ac:dyDescent="0.15">
      <c r="B507932" t="s">
        <v>185</v>
      </c>
    </row>
    <row r="507933" spans="2:2" x14ac:dyDescent="0.15">
      <c r="B507933" t="s">
        <v>197</v>
      </c>
    </row>
    <row r="507934" spans="2:2" x14ac:dyDescent="0.15">
      <c r="B507934" t="s">
        <v>198</v>
      </c>
    </row>
    <row r="507935" spans="2:2" x14ac:dyDescent="0.15">
      <c r="B507935" t="s">
        <v>199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139</v>
      </c>
    </row>
    <row r="524297" spans="2:2" x14ac:dyDescent="0.15">
      <c r="B524297" t="s">
        <v>140</v>
      </c>
    </row>
    <row r="524298" spans="2:2" x14ac:dyDescent="0.15">
      <c r="B524298" t="s">
        <v>141</v>
      </c>
    </row>
    <row r="524299" spans="2:2" x14ac:dyDescent="0.15">
      <c r="B524299" t="s">
        <v>142</v>
      </c>
    </row>
    <row r="524300" spans="2:2" x14ac:dyDescent="0.15">
      <c r="B524300" t="s">
        <v>143</v>
      </c>
    </row>
    <row r="524301" spans="2:2" x14ac:dyDescent="0.15">
      <c r="B524301" t="s">
        <v>144</v>
      </c>
    </row>
    <row r="524302" spans="2:2" x14ac:dyDescent="0.15">
      <c r="B524302" t="s">
        <v>145</v>
      </c>
    </row>
    <row r="524303" spans="2:2" x14ac:dyDescent="0.15">
      <c r="B524303" t="s">
        <v>157</v>
      </c>
    </row>
    <row r="524304" spans="2:2" x14ac:dyDescent="0.15">
      <c r="B524304" t="s">
        <v>158</v>
      </c>
    </row>
    <row r="524305" spans="2:2" x14ac:dyDescent="0.15">
      <c r="B524305" t="s">
        <v>159</v>
      </c>
    </row>
    <row r="524306" spans="2:2" x14ac:dyDescent="0.15">
      <c r="B524306" t="s">
        <v>160</v>
      </c>
    </row>
    <row r="524307" spans="2:2" x14ac:dyDescent="0.15">
      <c r="B524307" t="s">
        <v>161</v>
      </c>
    </row>
    <row r="524308" spans="2:2" x14ac:dyDescent="0.15">
      <c r="B524308" t="s">
        <v>177</v>
      </c>
    </row>
    <row r="524309" spans="2:2" x14ac:dyDescent="0.15">
      <c r="B524309" t="s">
        <v>178</v>
      </c>
    </row>
    <row r="524310" spans="2:2" x14ac:dyDescent="0.15">
      <c r="B524310" t="s">
        <v>179</v>
      </c>
    </row>
    <row r="524311" spans="2:2" x14ac:dyDescent="0.15">
      <c r="B524311" t="s">
        <v>180</v>
      </c>
    </row>
    <row r="524312" spans="2:2" x14ac:dyDescent="0.15">
      <c r="B524312" t="s">
        <v>181</v>
      </c>
    </row>
    <row r="524313" spans="2:2" x14ac:dyDescent="0.15">
      <c r="B524313" t="s">
        <v>182</v>
      </c>
    </row>
    <row r="524314" spans="2:2" x14ac:dyDescent="0.15">
      <c r="B524314" t="s">
        <v>183</v>
      </c>
    </row>
    <row r="524315" spans="2:2" x14ac:dyDescent="0.15">
      <c r="B524315" t="s">
        <v>184</v>
      </c>
    </row>
    <row r="524316" spans="2:2" x14ac:dyDescent="0.15">
      <c r="B524316" t="s">
        <v>185</v>
      </c>
    </row>
    <row r="524317" spans="2:2" x14ac:dyDescent="0.15">
      <c r="B524317" t="s">
        <v>197</v>
      </c>
    </row>
    <row r="524318" spans="2:2" x14ac:dyDescent="0.15">
      <c r="B524318" t="s">
        <v>198</v>
      </c>
    </row>
    <row r="524319" spans="2:2" x14ac:dyDescent="0.15">
      <c r="B524319" t="s">
        <v>199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139</v>
      </c>
    </row>
    <row r="540681" spans="2:2" x14ac:dyDescent="0.15">
      <c r="B540681" t="s">
        <v>140</v>
      </c>
    </row>
    <row r="540682" spans="2:2" x14ac:dyDescent="0.15">
      <c r="B540682" t="s">
        <v>141</v>
      </c>
    </row>
    <row r="540683" spans="2:2" x14ac:dyDescent="0.15">
      <c r="B540683" t="s">
        <v>142</v>
      </c>
    </row>
    <row r="540684" spans="2:2" x14ac:dyDescent="0.15">
      <c r="B540684" t="s">
        <v>143</v>
      </c>
    </row>
    <row r="540685" spans="2:2" x14ac:dyDescent="0.15">
      <c r="B540685" t="s">
        <v>144</v>
      </c>
    </row>
    <row r="540686" spans="2:2" x14ac:dyDescent="0.15">
      <c r="B540686" t="s">
        <v>145</v>
      </c>
    </row>
    <row r="540687" spans="2:2" x14ac:dyDescent="0.15">
      <c r="B540687" t="s">
        <v>157</v>
      </c>
    </row>
    <row r="540688" spans="2:2" x14ac:dyDescent="0.15">
      <c r="B540688" t="s">
        <v>158</v>
      </c>
    </row>
    <row r="540689" spans="2:2" x14ac:dyDescent="0.15">
      <c r="B540689" t="s">
        <v>159</v>
      </c>
    </row>
    <row r="540690" spans="2:2" x14ac:dyDescent="0.15">
      <c r="B540690" t="s">
        <v>160</v>
      </c>
    </row>
    <row r="540691" spans="2:2" x14ac:dyDescent="0.15">
      <c r="B540691" t="s">
        <v>161</v>
      </c>
    </row>
    <row r="540692" spans="2:2" x14ac:dyDescent="0.15">
      <c r="B540692" t="s">
        <v>177</v>
      </c>
    </row>
    <row r="540693" spans="2:2" x14ac:dyDescent="0.15">
      <c r="B540693" t="s">
        <v>178</v>
      </c>
    </row>
    <row r="540694" spans="2:2" x14ac:dyDescent="0.15">
      <c r="B540694" t="s">
        <v>179</v>
      </c>
    </row>
    <row r="540695" spans="2:2" x14ac:dyDescent="0.15">
      <c r="B540695" t="s">
        <v>180</v>
      </c>
    </row>
    <row r="540696" spans="2:2" x14ac:dyDescent="0.15">
      <c r="B540696" t="s">
        <v>181</v>
      </c>
    </row>
    <row r="540697" spans="2:2" x14ac:dyDescent="0.15">
      <c r="B540697" t="s">
        <v>182</v>
      </c>
    </row>
    <row r="540698" spans="2:2" x14ac:dyDescent="0.15">
      <c r="B540698" t="s">
        <v>183</v>
      </c>
    </row>
    <row r="540699" spans="2:2" x14ac:dyDescent="0.15">
      <c r="B540699" t="s">
        <v>184</v>
      </c>
    </row>
    <row r="540700" spans="2:2" x14ac:dyDescent="0.15">
      <c r="B540700" t="s">
        <v>185</v>
      </c>
    </row>
    <row r="540701" spans="2:2" x14ac:dyDescent="0.15">
      <c r="B540701" t="s">
        <v>197</v>
      </c>
    </row>
    <row r="540702" spans="2:2" x14ac:dyDescent="0.15">
      <c r="B540702" t="s">
        <v>198</v>
      </c>
    </row>
    <row r="540703" spans="2:2" x14ac:dyDescent="0.15">
      <c r="B540703" t="s">
        <v>199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139</v>
      </c>
    </row>
    <row r="557065" spans="2:2" x14ac:dyDescent="0.15">
      <c r="B557065" t="s">
        <v>140</v>
      </c>
    </row>
    <row r="557066" spans="2:2" x14ac:dyDescent="0.15">
      <c r="B557066" t="s">
        <v>141</v>
      </c>
    </row>
    <row r="557067" spans="2:2" x14ac:dyDescent="0.15">
      <c r="B557067" t="s">
        <v>142</v>
      </c>
    </row>
    <row r="557068" spans="2:2" x14ac:dyDescent="0.15">
      <c r="B557068" t="s">
        <v>143</v>
      </c>
    </row>
    <row r="557069" spans="2:2" x14ac:dyDescent="0.15">
      <c r="B557069" t="s">
        <v>144</v>
      </c>
    </row>
    <row r="557070" spans="2:2" x14ac:dyDescent="0.15">
      <c r="B557070" t="s">
        <v>145</v>
      </c>
    </row>
    <row r="557071" spans="2:2" x14ac:dyDescent="0.15">
      <c r="B557071" t="s">
        <v>157</v>
      </c>
    </row>
    <row r="557072" spans="2:2" x14ac:dyDescent="0.15">
      <c r="B557072" t="s">
        <v>158</v>
      </c>
    </row>
    <row r="557073" spans="2:2" x14ac:dyDescent="0.15">
      <c r="B557073" t="s">
        <v>159</v>
      </c>
    </row>
    <row r="557074" spans="2:2" x14ac:dyDescent="0.15">
      <c r="B557074" t="s">
        <v>160</v>
      </c>
    </row>
    <row r="557075" spans="2:2" x14ac:dyDescent="0.15">
      <c r="B557075" t="s">
        <v>161</v>
      </c>
    </row>
    <row r="557076" spans="2:2" x14ac:dyDescent="0.15">
      <c r="B557076" t="s">
        <v>177</v>
      </c>
    </row>
    <row r="557077" spans="2:2" x14ac:dyDescent="0.15">
      <c r="B557077" t="s">
        <v>178</v>
      </c>
    </row>
    <row r="557078" spans="2:2" x14ac:dyDescent="0.15">
      <c r="B557078" t="s">
        <v>179</v>
      </c>
    </row>
    <row r="557079" spans="2:2" x14ac:dyDescent="0.15">
      <c r="B557079" t="s">
        <v>180</v>
      </c>
    </row>
    <row r="557080" spans="2:2" x14ac:dyDescent="0.15">
      <c r="B557080" t="s">
        <v>181</v>
      </c>
    </row>
    <row r="557081" spans="2:2" x14ac:dyDescent="0.15">
      <c r="B557081" t="s">
        <v>182</v>
      </c>
    </row>
    <row r="557082" spans="2:2" x14ac:dyDescent="0.15">
      <c r="B557082" t="s">
        <v>183</v>
      </c>
    </row>
    <row r="557083" spans="2:2" x14ac:dyDescent="0.15">
      <c r="B557083" t="s">
        <v>184</v>
      </c>
    </row>
    <row r="557084" spans="2:2" x14ac:dyDescent="0.15">
      <c r="B557084" t="s">
        <v>185</v>
      </c>
    </row>
    <row r="557085" spans="2:2" x14ac:dyDescent="0.15">
      <c r="B557085" t="s">
        <v>197</v>
      </c>
    </row>
    <row r="557086" spans="2:2" x14ac:dyDescent="0.15">
      <c r="B557086" t="s">
        <v>198</v>
      </c>
    </row>
    <row r="557087" spans="2:2" x14ac:dyDescent="0.15">
      <c r="B557087" t="s">
        <v>199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139</v>
      </c>
    </row>
    <row r="573449" spans="2:2" x14ac:dyDescent="0.15">
      <c r="B573449" t="s">
        <v>140</v>
      </c>
    </row>
    <row r="573450" spans="2:2" x14ac:dyDescent="0.15">
      <c r="B573450" t="s">
        <v>141</v>
      </c>
    </row>
    <row r="573451" spans="2:2" x14ac:dyDescent="0.15">
      <c r="B573451" t="s">
        <v>142</v>
      </c>
    </row>
    <row r="573452" spans="2:2" x14ac:dyDescent="0.15">
      <c r="B573452" t="s">
        <v>143</v>
      </c>
    </row>
    <row r="573453" spans="2:2" x14ac:dyDescent="0.15">
      <c r="B573453" t="s">
        <v>144</v>
      </c>
    </row>
    <row r="573454" spans="2:2" x14ac:dyDescent="0.15">
      <c r="B573454" t="s">
        <v>145</v>
      </c>
    </row>
    <row r="573455" spans="2:2" x14ac:dyDescent="0.15">
      <c r="B573455" t="s">
        <v>157</v>
      </c>
    </row>
    <row r="573456" spans="2:2" x14ac:dyDescent="0.15">
      <c r="B573456" t="s">
        <v>158</v>
      </c>
    </row>
    <row r="573457" spans="2:2" x14ac:dyDescent="0.15">
      <c r="B573457" t="s">
        <v>159</v>
      </c>
    </row>
    <row r="573458" spans="2:2" x14ac:dyDescent="0.15">
      <c r="B573458" t="s">
        <v>160</v>
      </c>
    </row>
    <row r="573459" spans="2:2" x14ac:dyDescent="0.15">
      <c r="B573459" t="s">
        <v>161</v>
      </c>
    </row>
    <row r="573460" spans="2:2" x14ac:dyDescent="0.15">
      <c r="B573460" t="s">
        <v>177</v>
      </c>
    </row>
    <row r="573461" spans="2:2" x14ac:dyDescent="0.15">
      <c r="B573461" t="s">
        <v>178</v>
      </c>
    </row>
    <row r="573462" spans="2:2" x14ac:dyDescent="0.15">
      <c r="B573462" t="s">
        <v>179</v>
      </c>
    </row>
    <row r="573463" spans="2:2" x14ac:dyDescent="0.15">
      <c r="B573463" t="s">
        <v>180</v>
      </c>
    </row>
    <row r="573464" spans="2:2" x14ac:dyDescent="0.15">
      <c r="B573464" t="s">
        <v>181</v>
      </c>
    </row>
    <row r="573465" spans="2:2" x14ac:dyDescent="0.15">
      <c r="B573465" t="s">
        <v>182</v>
      </c>
    </row>
    <row r="573466" spans="2:2" x14ac:dyDescent="0.15">
      <c r="B573466" t="s">
        <v>183</v>
      </c>
    </row>
    <row r="573467" spans="2:2" x14ac:dyDescent="0.15">
      <c r="B573467" t="s">
        <v>184</v>
      </c>
    </row>
    <row r="573468" spans="2:2" x14ac:dyDescent="0.15">
      <c r="B573468" t="s">
        <v>185</v>
      </c>
    </row>
    <row r="573469" spans="2:2" x14ac:dyDescent="0.15">
      <c r="B573469" t="s">
        <v>197</v>
      </c>
    </row>
    <row r="573470" spans="2:2" x14ac:dyDescent="0.15">
      <c r="B573470" t="s">
        <v>198</v>
      </c>
    </row>
    <row r="573471" spans="2:2" x14ac:dyDescent="0.15">
      <c r="B573471" t="s">
        <v>199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139</v>
      </c>
    </row>
    <row r="589833" spans="2:2" x14ac:dyDescent="0.15">
      <c r="B589833" t="s">
        <v>140</v>
      </c>
    </row>
    <row r="589834" spans="2:2" x14ac:dyDescent="0.15">
      <c r="B589834" t="s">
        <v>141</v>
      </c>
    </row>
    <row r="589835" spans="2:2" x14ac:dyDescent="0.15">
      <c r="B589835" t="s">
        <v>142</v>
      </c>
    </row>
    <row r="589836" spans="2:2" x14ac:dyDescent="0.15">
      <c r="B589836" t="s">
        <v>143</v>
      </c>
    </row>
    <row r="589837" spans="2:2" x14ac:dyDescent="0.15">
      <c r="B589837" t="s">
        <v>144</v>
      </c>
    </row>
    <row r="589838" spans="2:2" x14ac:dyDescent="0.15">
      <c r="B589838" t="s">
        <v>145</v>
      </c>
    </row>
    <row r="589839" spans="2:2" x14ac:dyDescent="0.15">
      <c r="B589839" t="s">
        <v>157</v>
      </c>
    </row>
    <row r="589840" spans="2:2" x14ac:dyDescent="0.15">
      <c r="B589840" t="s">
        <v>158</v>
      </c>
    </row>
    <row r="589841" spans="2:2" x14ac:dyDescent="0.15">
      <c r="B589841" t="s">
        <v>159</v>
      </c>
    </row>
    <row r="589842" spans="2:2" x14ac:dyDescent="0.15">
      <c r="B589842" t="s">
        <v>160</v>
      </c>
    </row>
    <row r="589843" spans="2:2" x14ac:dyDescent="0.15">
      <c r="B589843" t="s">
        <v>161</v>
      </c>
    </row>
    <row r="589844" spans="2:2" x14ac:dyDescent="0.15">
      <c r="B589844" t="s">
        <v>177</v>
      </c>
    </row>
    <row r="589845" spans="2:2" x14ac:dyDescent="0.15">
      <c r="B589845" t="s">
        <v>178</v>
      </c>
    </row>
    <row r="589846" spans="2:2" x14ac:dyDescent="0.15">
      <c r="B589846" t="s">
        <v>179</v>
      </c>
    </row>
    <row r="589847" spans="2:2" x14ac:dyDescent="0.15">
      <c r="B589847" t="s">
        <v>180</v>
      </c>
    </row>
    <row r="589848" spans="2:2" x14ac:dyDescent="0.15">
      <c r="B589848" t="s">
        <v>181</v>
      </c>
    </row>
    <row r="589849" spans="2:2" x14ac:dyDescent="0.15">
      <c r="B589849" t="s">
        <v>182</v>
      </c>
    </row>
    <row r="589850" spans="2:2" x14ac:dyDescent="0.15">
      <c r="B589850" t="s">
        <v>183</v>
      </c>
    </row>
    <row r="589851" spans="2:2" x14ac:dyDescent="0.15">
      <c r="B589851" t="s">
        <v>184</v>
      </c>
    </row>
    <row r="589852" spans="2:2" x14ac:dyDescent="0.15">
      <c r="B589852" t="s">
        <v>185</v>
      </c>
    </row>
    <row r="589853" spans="2:2" x14ac:dyDescent="0.15">
      <c r="B589853" t="s">
        <v>197</v>
      </c>
    </row>
    <row r="589854" spans="2:2" x14ac:dyDescent="0.15">
      <c r="B589854" t="s">
        <v>198</v>
      </c>
    </row>
    <row r="589855" spans="2:2" x14ac:dyDescent="0.15">
      <c r="B589855" t="s">
        <v>199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139</v>
      </c>
    </row>
    <row r="606217" spans="2:2" x14ac:dyDescent="0.15">
      <c r="B606217" t="s">
        <v>140</v>
      </c>
    </row>
    <row r="606218" spans="2:2" x14ac:dyDescent="0.15">
      <c r="B606218" t="s">
        <v>141</v>
      </c>
    </row>
    <row r="606219" spans="2:2" x14ac:dyDescent="0.15">
      <c r="B606219" t="s">
        <v>142</v>
      </c>
    </row>
    <row r="606220" spans="2:2" x14ac:dyDescent="0.15">
      <c r="B606220" t="s">
        <v>143</v>
      </c>
    </row>
    <row r="606221" spans="2:2" x14ac:dyDescent="0.15">
      <c r="B606221" t="s">
        <v>144</v>
      </c>
    </row>
    <row r="606222" spans="2:2" x14ac:dyDescent="0.15">
      <c r="B606222" t="s">
        <v>145</v>
      </c>
    </row>
    <row r="606223" spans="2:2" x14ac:dyDescent="0.15">
      <c r="B606223" t="s">
        <v>157</v>
      </c>
    </row>
    <row r="606224" spans="2:2" x14ac:dyDescent="0.15">
      <c r="B606224" t="s">
        <v>158</v>
      </c>
    </row>
    <row r="606225" spans="2:2" x14ac:dyDescent="0.15">
      <c r="B606225" t="s">
        <v>159</v>
      </c>
    </row>
    <row r="606226" spans="2:2" x14ac:dyDescent="0.15">
      <c r="B606226" t="s">
        <v>160</v>
      </c>
    </row>
    <row r="606227" spans="2:2" x14ac:dyDescent="0.15">
      <c r="B606227" t="s">
        <v>161</v>
      </c>
    </row>
    <row r="606228" spans="2:2" x14ac:dyDescent="0.15">
      <c r="B606228" t="s">
        <v>177</v>
      </c>
    </row>
    <row r="606229" spans="2:2" x14ac:dyDescent="0.15">
      <c r="B606229" t="s">
        <v>178</v>
      </c>
    </row>
    <row r="606230" spans="2:2" x14ac:dyDescent="0.15">
      <c r="B606230" t="s">
        <v>179</v>
      </c>
    </row>
    <row r="606231" spans="2:2" x14ac:dyDescent="0.15">
      <c r="B606231" t="s">
        <v>180</v>
      </c>
    </row>
    <row r="606232" spans="2:2" x14ac:dyDescent="0.15">
      <c r="B606232" t="s">
        <v>181</v>
      </c>
    </row>
    <row r="606233" spans="2:2" x14ac:dyDescent="0.15">
      <c r="B606233" t="s">
        <v>182</v>
      </c>
    </row>
    <row r="606234" spans="2:2" x14ac:dyDescent="0.15">
      <c r="B606234" t="s">
        <v>183</v>
      </c>
    </row>
    <row r="606235" spans="2:2" x14ac:dyDescent="0.15">
      <c r="B606235" t="s">
        <v>184</v>
      </c>
    </row>
    <row r="606236" spans="2:2" x14ac:dyDescent="0.15">
      <c r="B606236" t="s">
        <v>185</v>
      </c>
    </row>
    <row r="606237" spans="2:2" x14ac:dyDescent="0.15">
      <c r="B606237" t="s">
        <v>197</v>
      </c>
    </row>
    <row r="606238" spans="2:2" x14ac:dyDescent="0.15">
      <c r="B606238" t="s">
        <v>198</v>
      </c>
    </row>
    <row r="606239" spans="2:2" x14ac:dyDescent="0.15">
      <c r="B606239" t="s">
        <v>199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139</v>
      </c>
    </row>
    <row r="622601" spans="2:2" x14ac:dyDescent="0.15">
      <c r="B622601" t="s">
        <v>140</v>
      </c>
    </row>
    <row r="622602" spans="2:2" x14ac:dyDescent="0.15">
      <c r="B622602" t="s">
        <v>141</v>
      </c>
    </row>
    <row r="622603" spans="2:2" x14ac:dyDescent="0.15">
      <c r="B622603" t="s">
        <v>142</v>
      </c>
    </row>
    <row r="622604" spans="2:2" x14ac:dyDescent="0.15">
      <c r="B622604" t="s">
        <v>143</v>
      </c>
    </row>
    <row r="622605" spans="2:2" x14ac:dyDescent="0.15">
      <c r="B622605" t="s">
        <v>144</v>
      </c>
    </row>
    <row r="622606" spans="2:2" x14ac:dyDescent="0.15">
      <c r="B622606" t="s">
        <v>145</v>
      </c>
    </row>
    <row r="622607" spans="2:2" x14ac:dyDescent="0.15">
      <c r="B622607" t="s">
        <v>157</v>
      </c>
    </row>
    <row r="622608" spans="2:2" x14ac:dyDescent="0.15">
      <c r="B622608" t="s">
        <v>158</v>
      </c>
    </row>
    <row r="622609" spans="2:2" x14ac:dyDescent="0.15">
      <c r="B622609" t="s">
        <v>159</v>
      </c>
    </row>
    <row r="622610" spans="2:2" x14ac:dyDescent="0.15">
      <c r="B622610" t="s">
        <v>160</v>
      </c>
    </row>
    <row r="622611" spans="2:2" x14ac:dyDescent="0.15">
      <c r="B622611" t="s">
        <v>161</v>
      </c>
    </row>
    <row r="622612" spans="2:2" x14ac:dyDescent="0.15">
      <c r="B622612" t="s">
        <v>177</v>
      </c>
    </row>
    <row r="622613" spans="2:2" x14ac:dyDescent="0.15">
      <c r="B622613" t="s">
        <v>178</v>
      </c>
    </row>
    <row r="622614" spans="2:2" x14ac:dyDescent="0.15">
      <c r="B622614" t="s">
        <v>179</v>
      </c>
    </row>
    <row r="622615" spans="2:2" x14ac:dyDescent="0.15">
      <c r="B622615" t="s">
        <v>180</v>
      </c>
    </row>
    <row r="622616" spans="2:2" x14ac:dyDescent="0.15">
      <c r="B622616" t="s">
        <v>181</v>
      </c>
    </row>
    <row r="622617" spans="2:2" x14ac:dyDescent="0.15">
      <c r="B622617" t="s">
        <v>182</v>
      </c>
    </row>
    <row r="622618" spans="2:2" x14ac:dyDescent="0.15">
      <c r="B622618" t="s">
        <v>183</v>
      </c>
    </row>
    <row r="622619" spans="2:2" x14ac:dyDescent="0.15">
      <c r="B622619" t="s">
        <v>184</v>
      </c>
    </row>
    <row r="622620" spans="2:2" x14ac:dyDescent="0.15">
      <c r="B622620" t="s">
        <v>185</v>
      </c>
    </row>
    <row r="622621" spans="2:2" x14ac:dyDescent="0.15">
      <c r="B622621" t="s">
        <v>197</v>
      </c>
    </row>
    <row r="622622" spans="2:2" x14ac:dyDescent="0.15">
      <c r="B622622" t="s">
        <v>198</v>
      </c>
    </row>
    <row r="622623" spans="2:2" x14ac:dyDescent="0.15">
      <c r="B622623" t="s">
        <v>199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139</v>
      </c>
    </row>
    <row r="638985" spans="2:2" x14ac:dyDescent="0.15">
      <c r="B638985" t="s">
        <v>140</v>
      </c>
    </row>
    <row r="638986" spans="2:2" x14ac:dyDescent="0.15">
      <c r="B638986" t="s">
        <v>141</v>
      </c>
    </row>
    <row r="638987" spans="2:2" x14ac:dyDescent="0.15">
      <c r="B638987" t="s">
        <v>142</v>
      </c>
    </row>
    <row r="638988" spans="2:2" x14ac:dyDescent="0.15">
      <c r="B638988" t="s">
        <v>143</v>
      </c>
    </row>
    <row r="638989" spans="2:2" x14ac:dyDescent="0.15">
      <c r="B638989" t="s">
        <v>144</v>
      </c>
    </row>
    <row r="638990" spans="2:2" x14ac:dyDescent="0.15">
      <c r="B638990" t="s">
        <v>145</v>
      </c>
    </row>
    <row r="638991" spans="2:2" x14ac:dyDescent="0.15">
      <c r="B638991" t="s">
        <v>157</v>
      </c>
    </row>
    <row r="638992" spans="2:2" x14ac:dyDescent="0.15">
      <c r="B638992" t="s">
        <v>158</v>
      </c>
    </row>
    <row r="638993" spans="2:2" x14ac:dyDescent="0.15">
      <c r="B638993" t="s">
        <v>159</v>
      </c>
    </row>
    <row r="638994" spans="2:2" x14ac:dyDescent="0.15">
      <c r="B638994" t="s">
        <v>160</v>
      </c>
    </row>
    <row r="638995" spans="2:2" x14ac:dyDescent="0.15">
      <c r="B638995" t="s">
        <v>161</v>
      </c>
    </row>
    <row r="638996" spans="2:2" x14ac:dyDescent="0.15">
      <c r="B638996" t="s">
        <v>177</v>
      </c>
    </row>
    <row r="638997" spans="2:2" x14ac:dyDescent="0.15">
      <c r="B638997" t="s">
        <v>178</v>
      </c>
    </row>
    <row r="638998" spans="2:2" x14ac:dyDescent="0.15">
      <c r="B638998" t="s">
        <v>179</v>
      </c>
    </row>
    <row r="638999" spans="2:2" x14ac:dyDescent="0.15">
      <c r="B638999" t="s">
        <v>180</v>
      </c>
    </row>
    <row r="639000" spans="2:2" x14ac:dyDescent="0.15">
      <c r="B639000" t="s">
        <v>181</v>
      </c>
    </row>
    <row r="639001" spans="2:2" x14ac:dyDescent="0.15">
      <c r="B639001" t="s">
        <v>182</v>
      </c>
    </row>
    <row r="639002" spans="2:2" x14ac:dyDescent="0.15">
      <c r="B639002" t="s">
        <v>183</v>
      </c>
    </row>
    <row r="639003" spans="2:2" x14ac:dyDescent="0.15">
      <c r="B639003" t="s">
        <v>184</v>
      </c>
    </row>
    <row r="639004" spans="2:2" x14ac:dyDescent="0.15">
      <c r="B639004" t="s">
        <v>185</v>
      </c>
    </row>
    <row r="639005" spans="2:2" x14ac:dyDescent="0.15">
      <c r="B639005" t="s">
        <v>197</v>
      </c>
    </row>
    <row r="639006" spans="2:2" x14ac:dyDescent="0.15">
      <c r="B639006" t="s">
        <v>198</v>
      </c>
    </row>
    <row r="639007" spans="2:2" x14ac:dyDescent="0.15">
      <c r="B639007" t="s">
        <v>199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139</v>
      </c>
    </row>
    <row r="655369" spans="2:2" x14ac:dyDescent="0.15">
      <c r="B655369" t="s">
        <v>140</v>
      </c>
    </row>
    <row r="655370" spans="2:2" x14ac:dyDescent="0.15">
      <c r="B655370" t="s">
        <v>141</v>
      </c>
    </row>
    <row r="655371" spans="2:2" x14ac:dyDescent="0.15">
      <c r="B655371" t="s">
        <v>142</v>
      </c>
    </row>
    <row r="655372" spans="2:2" x14ac:dyDescent="0.15">
      <c r="B655372" t="s">
        <v>143</v>
      </c>
    </row>
    <row r="655373" spans="2:2" x14ac:dyDescent="0.15">
      <c r="B655373" t="s">
        <v>144</v>
      </c>
    </row>
    <row r="655374" spans="2:2" x14ac:dyDescent="0.15">
      <c r="B655374" t="s">
        <v>145</v>
      </c>
    </row>
    <row r="655375" spans="2:2" x14ac:dyDescent="0.15">
      <c r="B655375" t="s">
        <v>157</v>
      </c>
    </row>
    <row r="655376" spans="2:2" x14ac:dyDescent="0.15">
      <c r="B655376" t="s">
        <v>158</v>
      </c>
    </row>
    <row r="655377" spans="2:2" x14ac:dyDescent="0.15">
      <c r="B655377" t="s">
        <v>159</v>
      </c>
    </row>
    <row r="655378" spans="2:2" x14ac:dyDescent="0.15">
      <c r="B655378" t="s">
        <v>160</v>
      </c>
    </row>
    <row r="655379" spans="2:2" x14ac:dyDescent="0.15">
      <c r="B655379" t="s">
        <v>161</v>
      </c>
    </row>
    <row r="655380" spans="2:2" x14ac:dyDescent="0.15">
      <c r="B655380" t="s">
        <v>177</v>
      </c>
    </row>
    <row r="655381" spans="2:2" x14ac:dyDescent="0.15">
      <c r="B655381" t="s">
        <v>178</v>
      </c>
    </row>
    <row r="655382" spans="2:2" x14ac:dyDescent="0.15">
      <c r="B655382" t="s">
        <v>179</v>
      </c>
    </row>
    <row r="655383" spans="2:2" x14ac:dyDescent="0.15">
      <c r="B655383" t="s">
        <v>180</v>
      </c>
    </row>
    <row r="655384" spans="2:2" x14ac:dyDescent="0.15">
      <c r="B655384" t="s">
        <v>181</v>
      </c>
    </row>
    <row r="655385" spans="2:2" x14ac:dyDescent="0.15">
      <c r="B655385" t="s">
        <v>182</v>
      </c>
    </row>
    <row r="655386" spans="2:2" x14ac:dyDescent="0.15">
      <c r="B655386" t="s">
        <v>183</v>
      </c>
    </row>
    <row r="655387" spans="2:2" x14ac:dyDescent="0.15">
      <c r="B655387" t="s">
        <v>184</v>
      </c>
    </row>
    <row r="655388" spans="2:2" x14ac:dyDescent="0.15">
      <c r="B655388" t="s">
        <v>185</v>
      </c>
    </row>
    <row r="655389" spans="2:2" x14ac:dyDescent="0.15">
      <c r="B655389" t="s">
        <v>197</v>
      </c>
    </row>
    <row r="655390" spans="2:2" x14ac:dyDescent="0.15">
      <c r="B655390" t="s">
        <v>198</v>
      </c>
    </row>
    <row r="655391" spans="2:2" x14ac:dyDescent="0.15">
      <c r="B655391" t="s">
        <v>199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139</v>
      </c>
    </row>
    <row r="671753" spans="2:2" x14ac:dyDescent="0.15">
      <c r="B671753" t="s">
        <v>140</v>
      </c>
    </row>
    <row r="671754" spans="2:2" x14ac:dyDescent="0.15">
      <c r="B671754" t="s">
        <v>141</v>
      </c>
    </row>
    <row r="671755" spans="2:2" x14ac:dyDescent="0.15">
      <c r="B671755" t="s">
        <v>142</v>
      </c>
    </row>
    <row r="671756" spans="2:2" x14ac:dyDescent="0.15">
      <c r="B671756" t="s">
        <v>143</v>
      </c>
    </row>
    <row r="671757" spans="2:2" x14ac:dyDescent="0.15">
      <c r="B671757" t="s">
        <v>144</v>
      </c>
    </row>
    <row r="671758" spans="2:2" x14ac:dyDescent="0.15">
      <c r="B671758" t="s">
        <v>145</v>
      </c>
    </row>
    <row r="671759" spans="2:2" x14ac:dyDescent="0.15">
      <c r="B671759" t="s">
        <v>157</v>
      </c>
    </row>
    <row r="671760" spans="2:2" x14ac:dyDescent="0.15">
      <c r="B671760" t="s">
        <v>158</v>
      </c>
    </row>
    <row r="671761" spans="2:2" x14ac:dyDescent="0.15">
      <c r="B671761" t="s">
        <v>159</v>
      </c>
    </row>
    <row r="671762" spans="2:2" x14ac:dyDescent="0.15">
      <c r="B671762" t="s">
        <v>160</v>
      </c>
    </row>
    <row r="671763" spans="2:2" x14ac:dyDescent="0.15">
      <c r="B671763" t="s">
        <v>161</v>
      </c>
    </row>
    <row r="671764" spans="2:2" x14ac:dyDescent="0.15">
      <c r="B671764" t="s">
        <v>177</v>
      </c>
    </row>
    <row r="671765" spans="2:2" x14ac:dyDescent="0.15">
      <c r="B671765" t="s">
        <v>178</v>
      </c>
    </row>
    <row r="671766" spans="2:2" x14ac:dyDescent="0.15">
      <c r="B671766" t="s">
        <v>179</v>
      </c>
    </row>
    <row r="671767" spans="2:2" x14ac:dyDescent="0.15">
      <c r="B671767" t="s">
        <v>180</v>
      </c>
    </row>
    <row r="671768" spans="2:2" x14ac:dyDescent="0.15">
      <c r="B671768" t="s">
        <v>181</v>
      </c>
    </row>
    <row r="671769" spans="2:2" x14ac:dyDescent="0.15">
      <c r="B671769" t="s">
        <v>182</v>
      </c>
    </row>
    <row r="671770" spans="2:2" x14ac:dyDescent="0.15">
      <c r="B671770" t="s">
        <v>183</v>
      </c>
    </row>
    <row r="671771" spans="2:2" x14ac:dyDescent="0.15">
      <c r="B671771" t="s">
        <v>184</v>
      </c>
    </row>
    <row r="671772" spans="2:2" x14ac:dyDescent="0.15">
      <c r="B671772" t="s">
        <v>185</v>
      </c>
    </row>
    <row r="671773" spans="2:2" x14ac:dyDescent="0.15">
      <c r="B671773" t="s">
        <v>197</v>
      </c>
    </row>
    <row r="671774" spans="2:2" x14ac:dyDescent="0.15">
      <c r="B671774" t="s">
        <v>198</v>
      </c>
    </row>
    <row r="671775" spans="2:2" x14ac:dyDescent="0.15">
      <c r="B671775" t="s">
        <v>199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139</v>
      </c>
    </row>
    <row r="688137" spans="2:2" x14ac:dyDescent="0.15">
      <c r="B688137" t="s">
        <v>140</v>
      </c>
    </row>
    <row r="688138" spans="2:2" x14ac:dyDescent="0.15">
      <c r="B688138" t="s">
        <v>141</v>
      </c>
    </row>
    <row r="688139" spans="2:2" x14ac:dyDescent="0.15">
      <c r="B688139" t="s">
        <v>142</v>
      </c>
    </row>
    <row r="688140" spans="2:2" x14ac:dyDescent="0.15">
      <c r="B688140" t="s">
        <v>143</v>
      </c>
    </row>
    <row r="688141" spans="2:2" x14ac:dyDescent="0.15">
      <c r="B688141" t="s">
        <v>144</v>
      </c>
    </row>
    <row r="688142" spans="2:2" x14ac:dyDescent="0.15">
      <c r="B688142" t="s">
        <v>145</v>
      </c>
    </row>
    <row r="688143" spans="2:2" x14ac:dyDescent="0.15">
      <c r="B688143" t="s">
        <v>157</v>
      </c>
    </row>
    <row r="688144" spans="2:2" x14ac:dyDescent="0.15">
      <c r="B688144" t="s">
        <v>158</v>
      </c>
    </row>
    <row r="688145" spans="2:2" x14ac:dyDescent="0.15">
      <c r="B688145" t="s">
        <v>159</v>
      </c>
    </row>
    <row r="688146" spans="2:2" x14ac:dyDescent="0.15">
      <c r="B688146" t="s">
        <v>160</v>
      </c>
    </row>
    <row r="688147" spans="2:2" x14ac:dyDescent="0.15">
      <c r="B688147" t="s">
        <v>161</v>
      </c>
    </row>
    <row r="688148" spans="2:2" x14ac:dyDescent="0.15">
      <c r="B688148" t="s">
        <v>177</v>
      </c>
    </row>
    <row r="688149" spans="2:2" x14ac:dyDescent="0.15">
      <c r="B688149" t="s">
        <v>178</v>
      </c>
    </row>
    <row r="688150" spans="2:2" x14ac:dyDescent="0.15">
      <c r="B688150" t="s">
        <v>179</v>
      </c>
    </row>
    <row r="688151" spans="2:2" x14ac:dyDescent="0.15">
      <c r="B688151" t="s">
        <v>180</v>
      </c>
    </row>
    <row r="688152" spans="2:2" x14ac:dyDescent="0.15">
      <c r="B688152" t="s">
        <v>181</v>
      </c>
    </row>
    <row r="688153" spans="2:2" x14ac:dyDescent="0.15">
      <c r="B688153" t="s">
        <v>182</v>
      </c>
    </row>
    <row r="688154" spans="2:2" x14ac:dyDescent="0.15">
      <c r="B688154" t="s">
        <v>183</v>
      </c>
    </row>
    <row r="688155" spans="2:2" x14ac:dyDescent="0.15">
      <c r="B688155" t="s">
        <v>184</v>
      </c>
    </row>
    <row r="688156" spans="2:2" x14ac:dyDescent="0.15">
      <c r="B688156" t="s">
        <v>185</v>
      </c>
    </row>
    <row r="688157" spans="2:2" x14ac:dyDescent="0.15">
      <c r="B688157" t="s">
        <v>197</v>
      </c>
    </row>
    <row r="688158" spans="2:2" x14ac:dyDescent="0.15">
      <c r="B688158" t="s">
        <v>198</v>
      </c>
    </row>
    <row r="688159" spans="2:2" x14ac:dyDescent="0.15">
      <c r="B688159" t="s">
        <v>199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139</v>
      </c>
    </row>
    <row r="704521" spans="2:2" x14ac:dyDescent="0.15">
      <c r="B704521" t="s">
        <v>140</v>
      </c>
    </row>
    <row r="704522" spans="2:2" x14ac:dyDescent="0.15">
      <c r="B704522" t="s">
        <v>141</v>
      </c>
    </row>
    <row r="704523" spans="2:2" x14ac:dyDescent="0.15">
      <c r="B704523" t="s">
        <v>142</v>
      </c>
    </row>
    <row r="704524" spans="2:2" x14ac:dyDescent="0.15">
      <c r="B704524" t="s">
        <v>143</v>
      </c>
    </row>
    <row r="704525" spans="2:2" x14ac:dyDescent="0.15">
      <c r="B704525" t="s">
        <v>144</v>
      </c>
    </row>
    <row r="704526" spans="2:2" x14ac:dyDescent="0.15">
      <c r="B704526" t="s">
        <v>145</v>
      </c>
    </row>
    <row r="704527" spans="2:2" x14ac:dyDescent="0.15">
      <c r="B704527" t="s">
        <v>157</v>
      </c>
    </row>
    <row r="704528" spans="2:2" x14ac:dyDescent="0.15">
      <c r="B704528" t="s">
        <v>158</v>
      </c>
    </row>
    <row r="704529" spans="2:2" x14ac:dyDescent="0.15">
      <c r="B704529" t="s">
        <v>159</v>
      </c>
    </row>
    <row r="704530" spans="2:2" x14ac:dyDescent="0.15">
      <c r="B704530" t="s">
        <v>160</v>
      </c>
    </row>
    <row r="704531" spans="2:2" x14ac:dyDescent="0.15">
      <c r="B704531" t="s">
        <v>161</v>
      </c>
    </row>
    <row r="704532" spans="2:2" x14ac:dyDescent="0.15">
      <c r="B704532" t="s">
        <v>177</v>
      </c>
    </row>
    <row r="704533" spans="2:2" x14ac:dyDescent="0.15">
      <c r="B704533" t="s">
        <v>178</v>
      </c>
    </row>
    <row r="704534" spans="2:2" x14ac:dyDescent="0.15">
      <c r="B704534" t="s">
        <v>179</v>
      </c>
    </row>
    <row r="704535" spans="2:2" x14ac:dyDescent="0.15">
      <c r="B704535" t="s">
        <v>180</v>
      </c>
    </row>
    <row r="704536" spans="2:2" x14ac:dyDescent="0.15">
      <c r="B704536" t="s">
        <v>181</v>
      </c>
    </row>
    <row r="704537" spans="2:2" x14ac:dyDescent="0.15">
      <c r="B704537" t="s">
        <v>182</v>
      </c>
    </row>
    <row r="704538" spans="2:2" x14ac:dyDescent="0.15">
      <c r="B704538" t="s">
        <v>183</v>
      </c>
    </row>
    <row r="704539" spans="2:2" x14ac:dyDescent="0.15">
      <c r="B704539" t="s">
        <v>184</v>
      </c>
    </row>
    <row r="704540" spans="2:2" x14ac:dyDescent="0.15">
      <c r="B704540" t="s">
        <v>185</v>
      </c>
    </row>
    <row r="704541" spans="2:2" x14ac:dyDescent="0.15">
      <c r="B704541" t="s">
        <v>197</v>
      </c>
    </row>
    <row r="704542" spans="2:2" x14ac:dyDescent="0.15">
      <c r="B704542" t="s">
        <v>198</v>
      </c>
    </row>
    <row r="704543" spans="2:2" x14ac:dyDescent="0.15">
      <c r="B704543" t="s">
        <v>199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139</v>
      </c>
    </row>
    <row r="720905" spans="2:2" x14ac:dyDescent="0.15">
      <c r="B720905" t="s">
        <v>140</v>
      </c>
    </row>
    <row r="720906" spans="2:2" x14ac:dyDescent="0.15">
      <c r="B720906" t="s">
        <v>141</v>
      </c>
    </row>
    <row r="720907" spans="2:2" x14ac:dyDescent="0.15">
      <c r="B720907" t="s">
        <v>142</v>
      </c>
    </row>
    <row r="720908" spans="2:2" x14ac:dyDescent="0.15">
      <c r="B720908" t="s">
        <v>143</v>
      </c>
    </row>
    <row r="720909" spans="2:2" x14ac:dyDescent="0.15">
      <c r="B720909" t="s">
        <v>144</v>
      </c>
    </row>
    <row r="720910" spans="2:2" x14ac:dyDescent="0.15">
      <c r="B720910" t="s">
        <v>145</v>
      </c>
    </row>
    <row r="720911" spans="2:2" x14ac:dyDescent="0.15">
      <c r="B720911" t="s">
        <v>157</v>
      </c>
    </row>
    <row r="720912" spans="2:2" x14ac:dyDescent="0.15">
      <c r="B720912" t="s">
        <v>158</v>
      </c>
    </row>
    <row r="720913" spans="2:2" x14ac:dyDescent="0.15">
      <c r="B720913" t="s">
        <v>159</v>
      </c>
    </row>
    <row r="720914" spans="2:2" x14ac:dyDescent="0.15">
      <c r="B720914" t="s">
        <v>160</v>
      </c>
    </row>
    <row r="720915" spans="2:2" x14ac:dyDescent="0.15">
      <c r="B720915" t="s">
        <v>161</v>
      </c>
    </row>
    <row r="720916" spans="2:2" x14ac:dyDescent="0.15">
      <c r="B720916" t="s">
        <v>177</v>
      </c>
    </row>
    <row r="720917" spans="2:2" x14ac:dyDescent="0.15">
      <c r="B720917" t="s">
        <v>178</v>
      </c>
    </row>
    <row r="720918" spans="2:2" x14ac:dyDescent="0.15">
      <c r="B720918" t="s">
        <v>179</v>
      </c>
    </row>
    <row r="720919" spans="2:2" x14ac:dyDescent="0.15">
      <c r="B720919" t="s">
        <v>180</v>
      </c>
    </row>
    <row r="720920" spans="2:2" x14ac:dyDescent="0.15">
      <c r="B720920" t="s">
        <v>181</v>
      </c>
    </row>
    <row r="720921" spans="2:2" x14ac:dyDescent="0.15">
      <c r="B720921" t="s">
        <v>182</v>
      </c>
    </row>
    <row r="720922" spans="2:2" x14ac:dyDescent="0.15">
      <c r="B720922" t="s">
        <v>183</v>
      </c>
    </row>
    <row r="720923" spans="2:2" x14ac:dyDescent="0.15">
      <c r="B720923" t="s">
        <v>184</v>
      </c>
    </row>
    <row r="720924" spans="2:2" x14ac:dyDescent="0.15">
      <c r="B720924" t="s">
        <v>185</v>
      </c>
    </row>
    <row r="720925" spans="2:2" x14ac:dyDescent="0.15">
      <c r="B720925" t="s">
        <v>197</v>
      </c>
    </row>
    <row r="720926" spans="2:2" x14ac:dyDescent="0.15">
      <c r="B720926" t="s">
        <v>198</v>
      </c>
    </row>
    <row r="720927" spans="2:2" x14ac:dyDescent="0.15">
      <c r="B720927" t="s">
        <v>199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139</v>
      </c>
    </row>
    <row r="737289" spans="2:2" x14ac:dyDescent="0.15">
      <c r="B737289" t="s">
        <v>140</v>
      </c>
    </row>
    <row r="737290" spans="2:2" x14ac:dyDescent="0.15">
      <c r="B737290" t="s">
        <v>141</v>
      </c>
    </row>
    <row r="737291" spans="2:2" x14ac:dyDescent="0.15">
      <c r="B737291" t="s">
        <v>142</v>
      </c>
    </row>
    <row r="737292" spans="2:2" x14ac:dyDescent="0.15">
      <c r="B737292" t="s">
        <v>143</v>
      </c>
    </row>
    <row r="737293" spans="2:2" x14ac:dyDescent="0.15">
      <c r="B737293" t="s">
        <v>144</v>
      </c>
    </row>
    <row r="737294" spans="2:2" x14ac:dyDescent="0.15">
      <c r="B737294" t="s">
        <v>145</v>
      </c>
    </row>
    <row r="737295" spans="2:2" x14ac:dyDescent="0.15">
      <c r="B737295" t="s">
        <v>157</v>
      </c>
    </row>
    <row r="737296" spans="2:2" x14ac:dyDescent="0.15">
      <c r="B737296" t="s">
        <v>158</v>
      </c>
    </row>
    <row r="737297" spans="2:2" x14ac:dyDescent="0.15">
      <c r="B737297" t="s">
        <v>159</v>
      </c>
    </row>
    <row r="737298" spans="2:2" x14ac:dyDescent="0.15">
      <c r="B737298" t="s">
        <v>160</v>
      </c>
    </row>
    <row r="737299" spans="2:2" x14ac:dyDescent="0.15">
      <c r="B737299" t="s">
        <v>161</v>
      </c>
    </row>
    <row r="737300" spans="2:2" x14ac:dyDescent="0.15">
      <c r="B737300" t="s">
        <v>177</v>
      </c>
    </row>
    <row r="737301" spans="2:2" x14ac:dyDescent="0.15">
      <c r="B737301" t="s">
        <v>178</v>
      </c>
    </row>
    <row r="737302" spans="2:2" x14ac:dyDescent="0.15">
      <c r="B737302" t="s">
        <v>179</v>
      </c>
    </row>
    <row r="737303" spans="2:2" x14ac:dyDescent="0.15">
      <c r="B737303" t="s">
        <v>180</v>
      </c>
    </row>
    <row r="737304" spans="2:2" x14ac:dyDescent="0.15">
      <c r="B737304" t="s">
        <v>181</v>
      </c>
    </row>
    <row r="737305" spans="2:2" x14ac:dyDescent="0.15">
      <c r="B737305" t="s">
        <v>182</v>
      </c>
    </row>
    <row r="737306" spans="2:2" x14ac:dyDescent="0.15">
      <c r="B737306" t="s">
        <v>183</v>
      </c>
    </row>
    <row r="737307" spans="2:2" x14ac:dyDescent="0.15">
      <c r="B737307" t="s">
        <v>184</v>
      </c>
    </row>
    <row r="737308" spans="2:2" x14ac:dyDescent="0.15">
      <c r="B737308" t="s">
        <v>185</v>
      </c>
    </row>
    <row r="737309" spans="2:2" x14ac:dyDescent="0.15">
      <c r="B737309" t="s">
        <v>197</v>
      </c>
    </row>
    <row r="737310" spans="2:2" x14ac:dyDescent="0.15">
      <c r="B737310" t="s">
        <v>198</v>
      </c>
    </row>
    <row r="737311" spans="2:2" x14ac:dyDescent="0.15">
      <c r="B737311" t="s">
        <v>199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139</v>
      </c>
    </row>
    <row r="753673" spans="2:2" x14ac:dyDescent="0.15">
      <c r="B753673" t="s">
        <v>140</v>
      </c>
    </row>
    <row r="753674" spans="2:2" x14ac:dyDescent="0.15">
      <c r="B753674" t="s">
        <v>141</v>
      </c>
    </row>
    <row r="753675" spans="2:2" x14ac:dyDescent="0.15">
      <c r="B753675" t="s">
        <v>142</v>
      </c>
    </row>
    <row r="753676" spans="2:2" x14ac:dyDescent="0.15">
      <c r="B753676" t="s">
        <v>143</v>
      </c>
    </row>
    <row r="753677" spans="2:2" x14ac:dyDescent="0.15">
      <c r="B753677" t="s">
        <v>144</v>
      </c>
    </row>
    <row r="753678" spans="2:2" x14ac:dyDescent="0.15">
      <c r="B753678" t="s">
        <v>145</v>
      </c>
    </row>
    <row r="753679" spans="2:2" x14ac:dyDescent="0.15">
      <c r="B753679" t="s">
        <v>157</v>
      </c>
    </row>
    <row r="753680" spans="2:2" x14ac:dyDescent="0.15">
      <c r="B753680" t="s">
        <v>158</v>
      </c>
    </row>
    <row r="753681" spans="2:2" x14ac:dyDescent="0.15">
      <c r="B753681" t="s">
        <v>159</v>
      </c>
    </row>
    <row r="753682" spans="2:2" x14ac:dyDescent="0.15">
      <c r="B753682" t="s">
        <v>160</v>
      </c>
    </row>
    <row r="753683" spans="2:2" x14ac:dyDescent="0.15">
      <c r="B753683" t="s">
        <v>161</v>
      </c>
    </row>
    <row r="753684" spans="2:2" x14ac:dyDescent="0.15">
      <c r="B753684" t="s">
        <v>177</v>
      </c>
    </row>
    <row r="753685" spans="2:2" x14ac:dyDescent="0.15">
      <c r="B753685" t="s">
        <v>178</v>
      </c>
    </row>
    <row r="753686" spans="2:2" x14ac:dyDescent="0.15">
      <c r="B753686" t="s">
        <v>179</v>
      </c>
    </row>
    <row r="753687" spans="2:2" x14ac:dyDescent="0.15">
      <c r="B753687" t="s">
        <v>180</v>
      </c>
    </row>
    <row r="753688" spans="2:2" x14ac:dyDescent="0.15">
      <c r="B753688" t="s">
        <v>181</v>
      </c>
    </row>
    <row r="753689" spans="2:2" x14ac:dyDescent="0.15">
      <c r="B753689" t="s">
        <v>182</v>
      </c>
    </row>
    <row r="753690" spans="2:2" x14ac:dyDescent="0.15">
      <c r="B753690" t="s">
        <v>183</v>
      </c>
    </row>
    <row r="753691" spans="2:2" x14ac:dyDescent="0.15">
      <c r="B753691" t="s">
        <v>184</v>
      </c>
    </row>
    <row r="753692" spans="2:2" x14ac:dyDescent="0.15">
      <c r="B753692" t="s">
        <v>185</v>
      </c>
    </row>
    <row r="753693" spans="2:2" x14ac:dyDescent="0.15">
      <c r="B753693" t="s">
        <v>197</v>
      </c>
    </row>
    <row r="753694" spans="2:2" x14ac:dyDescent="0.15">
      <c r="B753694" t="s">
        <v>198</v>
      </c>
    </row>
    <row r="753695" spans="2:2" x14ac:dyDescent="0.15">
      <c r="B753695" t="s">
        <v>199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139</v>
      </c>
    </row>
    <row r="770057" spans="2:2" x14ac:dyDescent="0.15">
      <c r="B770057" t="s">
        <v>140</v>
      </c>
    </row>
    <row r="770058" spans="2:2" x14ac:dyDescent="0.15">
      <c r="B770058" t="s">
        <v>141</v>
      </c>
    </row>
    <row r="770059" spans="2:2" x14ac:dyDescent="0.15">
      <c r="B770059" t="s">
        <v>142</v>
      </c>
    </row>
    <row r="770060" spans="2:2" x14ac:dyDescent="0.15">
      <c r="B770060" t="s">
        <v>143</v>
      </c>
    </row>
    <row r="770061" spans="2:2" x14ac:dyDescent="0.15">
      <c r="B770061" t="s">
        <v>144</v>
      </c>
    </row>
    <row r="770062" spans="2:2" x14ac:dyDescent="0.15">
      <c r="B770062" t="s">
        <v>145</v>
      </c>
    </row>
    <row r="770063" spans="2:2" x14ac:dyDescent="0.15">
      <c r="B770063" t="s">
        <v>157</v>
      </c>
    </row>
    <row r="770064" spans="2:2" x14ac:dyDescent="0.15">
      <c r="B770064" t="s">
        <v>158</v>
      </c>
    </row>
    <row r="770065" spans="2:2" x14ac:dyDescent="0.15">
      <c r="B770065" t="s">
        <v>159</v>
      </c>
    </row>
    <row r="770066" spans="2:2" x14ac:dyDescent="0.15">
      <c r="B770066" t="s">
        <v>160</v>
      </c>
    </row>
    <row r="770067" spans="2:2" x14ac:dyDescent="0.15">
      <c r="B770067" t="s">
        <v>161</v>
      </c>
    </row>
    <row r="770068" spans="2:2" x14ac:dyDescent="0.15">
      <c r="B770068" t="s">
        <v>177</v>
      </c>
    </row>
    <row r="770069" spans="2:2" x14ac:dyDescent="0.15">
      <c r="B770069" t="s">
        <v>178</v>
      </c>
    </row>
    <row r="770070" spans="2:2" x14ac:dyDescent="0.15">
      <c r="B770070" t="s">
        <v>179</v>
      </c>
    </row>
    <row r="770071" spans="2:2" x14ac:dyDescent="0.15">
      <c r="B770071" t="s">
        <v>180</v>
      </c>
    </row>
    <row r="770072" spans="2:2" x14ac:dyDescent="0.15">
      <c r="B770072" t="s">
        <v>181</v>
      </c>
    </row>
    <row r="770073" spans="2:2" x14ac:dyDescent="0.15">
      <c r="B770073" t="s">
        <v>182</v>
      </c>
    </row>
    <row r="770074" spans="2:2" x14ac:dyDescent="0.15">
      <c r="B770074" t="s">
        <v>183</v>
      </c>
    </row>
    <row r="770075" spans="2:2" x14ac:dyDescent="0.15">
      <c r="B770075" t="s">
        <v>184</v>
      </c>
    </row>
    <row r="770076" spans="2:2" x14ac:dyDescent="0.15">
      <c r="B770076" t="s">
        <v>185</v>
      </c>
    </row>
    <row r="770077" spans="2:2" x14ac:dyDescent="0.15">
      <c r="B770077" t="s">
        <v>197</v>
      </c>
    </row>
    <row r="770078" spans="2:2" x14ac:dyDescent="0.15">
      <c r="B770078" t="s">
        <v>198</v>
      </c>
    </row>
    <row r="770079" spans="2:2" x14ac:dyDescent="0.15">
      <c r="B770079" t="s">
        <v>199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139</v>
      </c>
    </row>
    <row r="786441" spans="2:2" x14ac:dyDescent="0.15">
      <c r="B786441" t="s">
        <v>140</v>
      </c>
    </row>
    <row r="786442" spans="2:2" x14ac:dyDescent="0.15">
      <c r="B786442" t="s">
        <v>141</v>
      </c>
    </row>
    <row r="786443" spans="2:2" x14ac:dyDescent="0.15">
      <c r="B786443" t="s">
        <v>142</v>
      </c>
    </row>
    <row r="786444" spans="2:2" x14ac:dyDescent="0.15">
      <c r="B786444" t="s">
        <v>143</v>
      </c>
    </row>
    <row r="786445" spans="2:2" x14ac:dyDescent="0.15">
      <c r="B786445" t="s">
        <v>144</v>
      </c>
    </row>
    <row r="786446" spans="2:2" x14ac:dyDescent="0.15">
      <c r="B786446" t="s">
        <v>145</v>
      </c>
    </row>
    <row r="786447" spans="2:2" x14ac:dyDescent="0.15">
      <c r="B786447" t="s">
        <v>157</v>
      </c>
    </row>
    <row r="786448" spans="2:2" x14ac:dyDescent="0.15">
      <c r="B786448" t="s">
        <v>158</v>
      </c>
    </row>
    <row r="786449" spans="2:2" x14ac:dyDescent="0.15">
      <c r="B786449" t="s">
        <v>159</v>
      </c>
    </row>
    <row r="786450" spans="2:2" x14ac:dyDescent="0.15">
      <c r="B786450" t="s">
        <v>160</v>
      </c>
    </row>
    <row r="786451" spans="2:2" x14ac:dyDescent="0.15">
      <c r="B786451" t="s">
        <v>161</v>
      </c>
    </row>
    <row r="786452" spans="2:2" x14ac:dyDescent="0.15">
      <c r="B786452" t="s">
        <v>177</v>
      </c>
    </row>
    <row r="786453" spans="2:2" x14ac:dyDescent="0.15">
      <c r="B786453" t="s">
        <v>178</v>
      </c>
    </row>
    <row r="786454" spans="2:2" x14ac:dyDescent="0.15">
      <c r="B786454" t="s">
        <v>179</v>
      </c>
    </row>
    <row r="786455" spans="2:2" x14ac:dyDescent="0.15">
      <c r="B786455" t="s">
        <v>180</v>
      </c>
    </row>
    <row r="786456" spans="2:2" x14ac:dyDescent="0.15">
      <c r="B786456" t="s">
        <v>181</v>
      </c>
    </row>
    <row r="786457" spans="2:2" x14ac:dyDescent="0.15">
      <c r="B786457" t="s">
        <v>182</v>
      </c>
    </row>
    <row r="786458" spans="2:2" x14ac:dyDescent="0.15">
      <c r="B786458" t="s">
        <v>183</v>
      </c>
    </row>
    <row r="786459" spans="2:2" x14ac:dyDescent="0.15">
      <c r="B786459" t="s">
        <v>184</v>
      </c>
    </row>
    <row r="786460" spans="2:2" x14ac:dyDescent="0.15">
      <c r="B786460" t="s">
        <v>185</v>
      </c>
    </row>
    <row r="786461" spans="2:2" x14ac:dyDescent="0.15">
      <c r="B786461" t="s">
        <v>197</v>
      </c>
    </row>
    <row r="786462" spans="2:2" x14ac:dyDescent="0.15">
      <c r="B786462" t="s">
        <v>198</v>
      </c>
    </row>
    <row r="786463" spans="2:2" x14ac:dyDescent="0.15">
      <c r="B786463" t="s">
        <v>199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139</v>
      </c>
    </row>
    <row r="802825" spans="2:2" x14ac:dyDescent="0.15">
      <c r="B802825" t="s">
        <v>140</v>
      </c>
    </row>
    <row r="802826" spans="2:2" x14ac:dyDescent="0.15">
      <c r="B802826" t="s">
        <v>141</v>
      </c>
    </row>
    <row r="802827" spans="2:2" x14ac:dyDescent="0.15">
      <c r="B802827" t="s">
        <v>142</v>
      </c>
    </row>
    <row r="802828" spans="2:2" x14ac:dyDescent="0.15">
      <c r="B802828" t="s">
        <v>143</v>
      </c>
    </row>
    <row r="802829" spans="2:2" x14ac:dyDescent="0.15">
      <c r="B802829" t="s">
        <v>144</v>
      </c>
    </row>
    <row r="802830" spans="2:2" x14ac:dyDescent="0.15">
      <c r="B802830" t="s">
        <v>145</v>
      </c>
    </row>
    <row r="802831" spans="2:2" x14ac:dyDescent="0.15">
      <c r="B802831" t="s">
        <v>157</v>
      </c>
    </row>
    <row r="802832" spans="2:2" x14ac:dyDescent="0.15">
      <c r="B802832" t="s">
        <v>158</v>
      </c>
    </row>
    <row r="802833" spans="2:2" x14ac:dyDescent="0.15">
      <c r="B802833" t="s">
        <v>159</v>
      </c>
    </row>
    <row r="802834" spans="2:2" x14ac:dyDescent="0.15">
      <c r="B802834" t="s">
        <v>160</v>
      </c>
    </row>
    <row r="802835" spans="2:2" x14ac:dyDescent="0.15">
      <c r="B802835" t="s">
        <v>161</v>
      </c>
    </row>
    <row r="802836" spans="2:2" x14ac:dyDescent="0.15">
      <c r="B802836" t="s">
        <v>177</v>
      </c>
    </row>
    <row r="802837" spans="2:2" x14ac:dyDescent="0.15">
      <c r="B802837" t="s">
        <v>178</v>
      </c>
    </row>
    <row r="802838" spans="2:2" x14ac:dyDescent="0.15">
      <c r="B802838" t="s">
        <v>179</v>
      </c>
    </row>
    <row r="802839" spans="2:2" x14ac:dyDescent="0.15">
      <c r="B802839" t="s">
        <v>180</v>
      </c>
    </row>
    <row r="802840" spans="2:2" x14ac:dyDescent="0.15">
      <c r="B802840" t="s">
        <v>181</v>
      </c>
    </row>
    <row r="802841" spans="2:2" x14ac:dyDescent="0.15">
      <c r="B802841" t="s">
        <v>182</v>
      </c>
    </row>
    <row r="802842" spans="2:2" x14ac:dyDescent="0.15">
      <c r="B802842" t="s">
        <v>183</v>
      </c>
    </row>
    <row r="802843" spans="2:2" x14ac:dyDescent="0.15">
      <c r="B802843" t="s">
        <v>184</v>
      </c>
    </row>
    <row r="802844" spans="2:2" x14ac:dyDescent="0.15">
      <c r="B802844" t="s">
        <v>185</v>
      </c>
    </row>
    <row r="802845" spans="2:2" x14ac:dyDescent="0.15">
      <c r="B802845" t="s">
        <v>197</v>
      </c>
    </row>
    <row r="802846" spans="2:2" x14ac:dyDescent="0.15">
      <c r="B802846" t="s">
        <v>198</v>
      </c>
    </row>
    <row r="802847" spans="2:2" x14ac:dyDescent="0.15">
      <c r="B802847" t="s">
        <v>199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139</v>
      </c>
    </row>
    <row r="819209" spans="2:2" x14ac:dyDescent="0.15">
      <c r="B819209" t="s">
        <v>140</v>
      </c>
    </row>
    <row r="819210" spans="2:2" x14ac:dyDescent="0.15">
      <c r="B819210" t="s">
        <v>141</v>
      </c>
    </row>
    <row r="819211" spans="2:2" x14ac:dyDescent="0.15">
      <c r="B819211" t="s">
        <v>142</v>
      </c>
    </row>
    <row r="819212" spans="2:2" x14ac:dyDescent="0.15">
      <c r="B819212" t="s">
        <v>143</v>
      </c>
    </row>
    <row r="819213" spans="2:2" x14ac:dyDescent="0.15">
      <c r="B819213" t="s">
        <v>144</v>
      </c>
    </row>
    <row r="819214" spans="2:2" x14ac:dyDescent="0.15">
      <c r="B819214" t="s">
        <v>145</v>
      </c>
    </row>
    <row r="819215" spans="2:2" x14ac:dyDescent="0.15">
      <c r="B819215" t="s">
        <v>157</v>
      </c>
    </row>
    <row r="819216" spans="2:2" x14ac:dyDescent="0.15">
      <c r="B819216" t="s">
        <v>158</v>
      </c>
    </row>
    <row r="819217" spans="2:2" x14ac:dyDescent="0.15">
      <c r="B819217" t="s">
        <v>159</v>
      </c>
    </row>
    <row r="819218" spans="2:2" x14ac:dyDescent="0.15">
      <c r="B819218" t="s">
        <v>160</v>
      </c>
    </row>
    <row r="819219" spans="2:2" x14ac:dyDescent="0.15">
      <c r="B819219" t="s">
        <v>161</v>
      </c>
    </row>
    <row r="819220" spans="2:2" x14ac:dyDescent="0.15">
      <c r="B819220" t="s">
        <v>177</v>
      </c>
    </row>
    <row r="819221" spans="2:2" x14ac:dyDescent="0.15">
      <c r="B819221" t="s">
        <v>178</v>
      </c>
    </row>
    <row r="819222" spans="2:2" x14ac:dyDescent="0.15">
      <c r="B819222" t="s">
        <v>179</v>
      </c>
    </row>
    <row r="819223" spans="2:2" x14ac:dyDescent="0.15">
      <c r="B819223" t="s">
        <v>180</v>
      </c>
    </row>
    <row r="819224" spans="2:2" x14ac:dyDescent="0.15">
      <c r="B819224" t="s">
        <v>181</v>
      </c>
    </row>
    <row r="819225" spans="2:2" x14ac:dyDescent="0.15">
      <c r="B819225" t="s">
        <v>182</v>
      </c>
    </row>
    <row r="819226" spans="2:2" x14ac:dyDescent="0.15">
      <c r="B819226" t="s">
        <v>183</v>
      </c>
    </row>
    <row r="819227" spans="2:2" x14ac:dyDescent="0.15">
      <c r="B819227" t="s">
        <v>184</v>
      </c>
    </row>
    <row r="819228" spans="2:2" x14ac:dyDescent="0.15">
      <c r="B819228" t="s">
        <v>185</v>
      </c>
    </row>
    <row r="819229" spans="2:2" x14ac:dyDescent="0.15">
      <c r="B819229" t="s">
        <v>197</v>
      </c>
    </row>
    <row r="819230" spans="2:2" x14ac:dyDescent="0.15">
      <c r="B819230" t="s">
        <v>198</v>
      </c>
    </row>
    <row r="819231" spans="2:2" x14ac:dyDescent="0.15">
      <c r="B819231" t="s">
        <v>199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139</v>
      </c>
    </row>
    <row r="835593" spans="2:2" x14ac:dyDescent="0.15">
      <c r="B835593" t="s">
        <v>140</v>
      </c>
    </row>
    <row r="835594" spans="2:2" x14ac:dyDescent="0.15">
      <c r="B835594" t="s">
        <v>141</v>
      </c>
    </row>
    <row r="835595" spans="2:2" x14ac:dyDescent="0.15">
      <c r="B835595" t="s">
        <v>142</v>
      </c>
    </row>
    <row r="835596" spans="2:2" x14ac:dyDescent="0.15">
      <c r="B835596" t="s">
        <v>143</v>
      </c>
    </row>
    <row r="835597" spans="2:2" x14ac:dyDescent="0.15">
      <c r="B835597" t="s">
        <v>144</v>
      </c>
    </row>
    <row r="835598" spans="2:2" x14ac:dyDescent="0.15">
      <c r="B835598" t="s">
        <v>145</v>
      </c>
    </row>
    <row r="835599" spans="2:2" x14ac:dyDescent="0.15">
      <c r="B835599" t="s">
        <v>157</v>
      </c>
    </row>
    <row r="835600" spans="2:2" x14ac:dyDescent="0.15">
      <c r="B835600" t="s">
        <v>158</v>
      </c>
    </row>
    <row r="835601" spans="2:2" x14ac:dyDescent="0.15">
      <c r="B835601" t="s">
        <v>159</v>
      </c>
    </row>
    <row r="835602" spans="2:2" x14ac:dyDescent="0.15">
      <c r="B835602" t="s">
        <v>160</v>
      </c>
    </row>
    <row r="835603" spans="2:2" x14ac:dyDescent="0.15">
      <c r="B835603" t="s">
        <v>161</v>
      </c>
    </row>
    <row r="835604" spans="2:2" x14ac:dyDescent="0.15">
      <c r="B835604" t="s">
        <v>177</v>
      </c>
    </row>
    <row r="835605" spans="2:2" x14ac:dyDescent="0.15">
      <c r="B835605" t="s">
        <v>178</v>
      </c>
    </row>
    <row r="835606" spans="2:2" x14ac:dyDescent="0.15">
      <c r="B835606" t="s">
        <v>179</v>
      </c>
    </row>
    <row r="835607" spans="2:2" x14ac:dyDescent="0.15">
      <c r="B835607" t="s">
        <v>180</v>
      </c>
    </row>
    <row r="835608" spans="2:2" x14ac:dyDescent="0.15">
      <c r="B835608" t="s">
        <v>181</v>
      </c>
    </row>
    <row r="835609" spans="2:2" x14ac:dyDescent="0.15">
      <c r="B835609" t="s">
        <v>182</v>
      </c>
    </row>
    <row r="835610" spans="2:2" x14ac:dyDescent="0.15">
      <c r="B835610" t="s">
        <v>183</v>
      </c>
    </row>
    <row r="835611" spans="2:2" x14ac:dyDescent="0.15">
      <c r="B835611" t="s">
        <v>184</v>
      </c>
    </row>
    <row r="835612" spans="2:2" x14ac:dyDescent="0.15">
      <c r="B835612" t="s">
        <v>185</v>
      </c>
    </row>
    <row r="835613" spans="2:2" x14ac:dyDescent="0.15">
      <c r="B835613" t="s">
        <v>197</v>
      </c>
    </row>
    <row r="835614" spans="2:2" x14ac:dyDescent="0.15">
      <c r="B835614" t="s">
        <v>198</v>
      </c>
    </row>
    <row r="835615" spans="2:2" x14ac:dyDescent="0.15">
      <c r="B835615" t="s">
        <v>199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139</v>
      </c>
    </row>
    <row r="851977" spans="2:2" x14ac:dyDescent="0.15">
      <c r="B851977" t="s">
        <v>140</v>
      </c>
    </row>
    <row r="851978" spans="2:2" x14ac:dyDescent="0.15">
      <c r="B851978" t="s">
        <v>141</v>
      </c>
    </row>
    <row r="851979" spans="2:2" x14ac:dyDescent="0.15">
      <c r="B851979" t="s">
        <v>142</v>
      </c>
    </row>
    <row r="851980" spans="2:2" x14ac:dyDescent="0.15">
      <c r="B851980" t="s">
        <v>143</v>
      </c>
    </row>
    <row r="851981" spans="2:2" x14ac:dyDescent="0.15">
      <c r="B851981" t="s">
        <v>144</v>
      </c>
    </row>
    <row r="851982" spans="2:2" x14ac:dyDescent="0.15">
      <c r="B851982" t="s">
        <v>145</v>
      </c>
    </row>
    <row r="851983" spans="2:2" x14ac:dyDescent="0.15">
      <c r="B851983" t="s">
        <v>157</v>
      </c>
    </row>
    <row r="851984" spans="2:2" x14ac:dyDescent="0.15">
      <c r="B851984" t="s">
        <v>158</v>
      </c>
    </row>
    <row r="851985" spans="2:2" x14ac:dyDescent="0.15">
      <c r="B851985" t="s">
        <v>159</v>
      </c>
    </row>
    <row r="851986" spans="2:2" x14ac:dyDescent="0.15">
      <c r="B851986" t="s">
        <v>160</v>
      </c>
    </row>
    <row r="851987" spans="2:2" x14ac:dyDescent="0.15">
      <c r="B851987" t="s">
        <v>161</v>
      </c>
    </row>
    <row r="851988" spans="2:2" x14ac:dyDescent="0.15">
      <c r="B851988" t="s">
        <v>177</v>
      </c>
    </row>
    <row r="851989" spans="2:2" x14ac:dyDescent="0.15">
      <c r="B851989" t="s">
        <v>178</v>
      </c>
    </row>
    <row r="851990" spans="2:2" x14ac:dyDescent="0.15">
      <c r="B851990" t="s">
        <v>179</v>
      </c>
    </row>
    <row r="851991" spans="2:2" x14ac:dyDescent="0.15">
      <c r="B851991" t="s">
        <v>180</v>
      </c>
    </row>
    <row r="851992" spans="2:2" x14ac:dyDescent="0.15">
      <c r="B851992" t="s">
        <v>181</v>
      </c>
    </row>
    <row r="851993" spans="2:2" x14ac:dyDescent="0.15">
      <c r="B851993" t="s">
        <v>182</v>
      </c>
    </row>
    <row r="851994" spans="2:2" x14ac:dyDescent="0.15">
      <c r="B851994" t="s">
        <v>183</v>
      </c>
    </row>
    <row r="851995" spans="2:2" x14ac:dyDescent="0.15">
      <c r="B851995" t="s">
        <v>184</v>
      </c>
    </row>
    <row r="851996" spans="2:2" x14ac:dyDescent="0.15">
      <c r="B851996" t="s">
        <v>185</v>
      </c>
    </row>
    <row r="851997" spans="2:2" x14ac:dyDescent="0.15">
      <c r="B851997" t="s">
        <v>197</v>
      </c>
    </row>
    <row r="851998" spans="2:2" x14ac:dyDescent="0.15">
      <c r="B851998" t="s">
        <v>198</v>
      </c>
    </row>
    <row r="851999" spans="2:2" x14ac:dyDescent="0.15">
      <c r="B851999" t="s">
        <v>199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139</v>
      </c>
    </row>
    <row r="868361" spans="2:2" x14ac:dyDescent="0.15">
      <c r="B868361" t="s">
        <v>140</v>
      </c>
    </row>
    <row r="868362" spans="2:2" x14ac:dyDescent="0.15">
      <c r="B868362" t="s">
        <v>141</v>
      </c>
    </row>
    <row r="868363" spans="2:2" x14ac:dyDescent="0.15">
      <c r="B868363" t="s">
        <v>142</v>
      </c>
    </row>
    <row r="868364" spans="2:2" x14ac:dyDescent="0.15">
      <c r="B868364" t="s">
        <v>143</v>
      </c>
    </row>
    <row r="868365" spans="2:2" x14ac:dyDescent="0.15">
      <c r="B868365" t="s">
        <v>144</v>
      </c>
    </row>
    <row r="868366" spans="2:2" x14ac:dyDescent="0.15">
      <c r="B868366" t="s">
        <v>145</v>
      </c>
    </row>
    <row r="868367" spans="2:2" x14ac:dyDescent="0.15">
      <c r="B868367" t="s">
        <v>157</v>
      </c>
    </row>
    <row r="868368" spans="2:2" x14ac:dyDescent="0.15">
      <c r="B868368" t="s">
        <v>158</v>
      </c>
    </row>
    <row r="868369" spans="2:2" x14ac:dyDescent="0.15">
      <c r="B868369" t="s">
        <v>159</v>
      </c>
    </row>
    <row r="868370" spans="2:2" x14ac:dyDescent="0.15">
      <c r="B868370" t="s">
        <v>160</v>
      </c>
    </row>
    <row r="868371" spans="2:2" x14ac:dyDescent="0.15">
      <c r="B868371" t="s">
        <v>161</v>
      </c>
    </row>
    <row r="868372" spans="2:2" x14ac:dyDescent="0.15">
      <c r="B868372" t="s">
        <v>177</v>
      </c>
    </row>
    <row r="868373" spans="2:2" x14ac:dyDescent="0.15">
      <c r="B868373" t="s">
        <v>178</v>
      </c>
    </row>
    <row r="868374" spans="2:2" x14ac:dyDescent="0.15">
      <c r="B868374" t="s">
        <v>179</v>
      </c>
    </row>
    <row r="868375" spans="2:2" x14ac:dyDescent="0.15">
      <c r="B868375" t="s">
        <v>180</v>
      </c>
    </row>
    <row r="868376" spans="2:2" x14ac:dyDescent="0.15">
      <c r="B868376" t="s">
        <v>181</v>
      </c>
    </row>
    <row r="868377" spans="2:2" x14ac:dyDescent="0.15">
      <c r="B868377" t="s">
        <v>182</v>
      </c>
    </row>
    <row r="868378" spans="2:2" x14ac:dyDescent="0.15">
      <c r="B868378" t="s">
        <v>183</v>
      </c>
    </row>
    <row r="868379" spans="2:2" x14ac:dyDescent="0.15">
      <c r="B868379" t="s">
        <v>184</v>
      </c>
    </row>
    <row r="868380" spans="2:2" x14ac:dyDescent="0.15">
      <c r="B868380" t="s">
        <v>185</v>
      </c>
    </row>
    <row r="868381" spans="2:2" x14ac:dyDescent="0.15">
      <c r="B868381" t="s">
        <v>197</v>
      </c>
    </row>
    <row r="868382" spans="2:2" x14ac:dyDescent="0.15">
      <c r="B868382" t="s">
        <v>198</v>
      </c>
    </row>
    <row r="868383" spans="2:2" x14ac:dyDescent="0.15">
      <c r="B868383" t="s">
        <v>199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139</v>
      </c>
    </row>
    <row r="884745" spans="2:2" x14ac:dyDescent="0.15">
      <c r="B884745" t="s">
        <v>140</v>
      </c>
    </row>
    <row r="884746" spans="2:2" x14ac:dyDescent="0.15">
      <c r="B884746" t="s">
        <v>141</v>
      </c>
    </row>
    <row r="884747" spans="2:2" x14ac:dyDescent="0.15">
      <c r="B884747" t="s">
        <v>142</v>
      </c>
    </row>
    <row r="884748" spans="2:2" x14ac:dyDescent="0.15">
      <c r="B884748" t="s">
        <v>143</v>
      </c>
    </row>
    <row r="884749" spans="2:2" x14ac:dyDescent="0.15">
      <c r="B884749" t="s">
        <v>144</v>
      </c>
    </row>
    <row r="884750" spans="2:2" x14ac:dyDescent="0.15">
      <c r="B884750" t="s">
        <v>145</v>
      </c>
    </row>
    <row r="884751" spans="2:2" x14ac:dyDescent="0.15">
      <c r="B884751" t="s">
        <v>157</v>
      </c>
    </row>
    <row r="884752" spans="2:2" x14ac:dyDescent="0.15">
      <c r="B884752" t="s">
        <v>158</v>
      </c>
    </row>
    <row r="884753" spans="2:2" x14ac:dyDescent="0.15">
      <c r="B884753" t="s">
        <v>159</v>
      </c>
    </row>
    <row r="884754" spans="2:2" x14ac:dyDescent="0.15">
      <c r="B884754" t="s">
        <v>160</v>
      </c>
    </row>
    <row r="884755" spans="2:2" x14ac:dyDescent="0.15">
      <c r="B884755" t="s">
        <v>161</v>
      </c>
    </row>
    <row r="884756" spans="2:2" x14ac:dyDescent="0.15">
      <c r="B884756" t="s">
        <v>177</v>
      </c>
    </row>
    <row r="884757" spans="2:2" x14ac:dyDescent="0.15">
      <c r="B884757" t="s">
        <v>178</v>
      </c>
    </row>
    <row r="884758" spans="2:2" x14ac:dyDescent="0.15">
      <c r="B884758" t="s">
        <v>179</v>
      </c>
    </row>
    <row r="884759" spans="2:2" x14ac:dyDescent="0.15">
      <c r="B884759" t="s">
        <v>180</v>
      </c>
    </row>
    <row r="884760" spans="2:2" x14ac:dyDescent="0.15">
      <c r="B884760" t="s">
        <v>181</v>
      </c>
    </row>
    <row r="884761" spans="2:2" x14ac:dyDescent="0.15">
      <c r="B884761" t="s">
        <v>182</v>
      </c>
    </row>
    <row r="884762" spans="2:2" x14ac:dyDescent="0.15">
      <c r="B884762" t="s">
        <v>183</v>
      </c>
    </row>
    <row r="884763" spans="2:2" x14ac:dyDescent="0.15">
      <c r="B884763" t="s">
        <v>184</v>
      </c>
    </row>
    <row r="884764" spans="2:2" x14ac:dyDescent="0.15">
      <c r="B884764" t="s">
        <v>185</v>
      </c>
    </row>
    <row r="884765" spans="2:2" x14ac:dyDescent="0.15">
      <c r="B884765" t="s">
        <v>197</v>
      </c>
    </row>
    <row r="884766" spans="2:2" x14ac:dyDescent="0.15">
      <c r="B884766" t="s">
        <v>198</v>
      </c>
    </row>
    <row r="884767" spans="2:2" x14ac:dyDescent="0.15">
      <c r="B884767" t="s">
        <v>199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139</v>
      </c>
    </row>
    <row r="901129" spans="2:2" x14ac:dyDescent="0.15">
      <c r="B901129" t="s">
        <v>140</v>
      </c>
    </row>
    <row r="901130" spans="2:2" x14ac:dyDescent="0.15">
      <c r="B901130" t="s">
        <v>141</v>
      </c>
    </row>
    <row r="901131" spans="2:2" x14ac:dyDescent="0.15">
      <c r="B901131" t="s">
        <v>142</v>
      </c>
    </row>
    <row r="901132" spans="2:2" x14ac:dyDescent="0.15">
      <c r="B901132" t="s">
        <v>143</v>
      </c>
    </row>
    <row r="901133" spans="2:2" x14ac:dyDescent="0.15">
      <c r="B901133" t="s">
        <v>144</v>
      </c>
    </row>
    <row r="901134" spans="2:2" x14ac:dyDescent="0.15">
      <c r="B901134" t="s">
        <v>145</v>
      </c>
    </row>
    <row r="901135" spans="2:2" x14ac:dyDescent="0.15">
      <c r="B901135" t="s">
        <v>157</v>
      </c>
    </row>
    <row r="901136" spans="2:2" x14ac:dyDescent="0.15">
      <c r="B901136" t="s">
        <v>158</v>
      </c>
    </row>
    <row r="901137" spans="2:2" x14ac:dyDescent="0.15">
      <c r="B901137" t="s">
        <v>159</v>
      </c>
    </row>
    <row r="901138" spans="2:2" x14ac:dyDescent="0.15">
      <c r="B901138" t="s">
        <v>160</v>
      </c>
    </row>
    <row r="901139" spans="2:2" x14ac:dyDescent="0.15">
      <c r="B901139" t="s">
        <v>161</v>
      </c>
    </row>
    <row r="901140" spans="2:2" x14ac:dyDescent="0.15">
      <c r="B901140" t="s">
        <v>177</v>
      </c>
    </row>
    <row r="901141" spans="2:2" x14ac:dyDescent="0.15">
      <c r="B901141" t="s">
        <v>178</v>
      </c>
    </row>
    <row r="901142" spans="2:2" x14ac:dyDescent="0.15">
      <c r="B901142" t="s">
        <v>179</v>
      </c>
    </row>
    <row r="901143" spans="2:2" x14ac:dyDescent="0.15">
      <c r="B901143" t="s">
        <v>180</v>
      </c>
    </row>
    <row r="901144" spans="2:2" x14ac:dyDescent="0.15">
      <c r="B901144" t="s">
        <v>181</v>
      </c>
    </row>
    <row r="901145" spans="2:2" x14ac:dyDescent="0.15">
      <c r="B901145" t="s">
        <v>182</v>
      </c>
    </row>
    <row r="901146" spans="2:2" x14ac:dyDescent="0.15">
      <c r="B901146" t="s">
        <v>183</v>
      </c>
    </row>
    <row r="901147" spans="2:2" x14ac:dyDescent="0.15">
      <c r="B901147" t="s">
        <v>184</v>
      </c>
    </row>
    <row r="901148" spans="2:2" x14ac:dyDescent="0.15">
      <c r="B901148" t="s">
        <v>185</v>
      </c>
    </row>
    <row r="901149" spans="2:2" x14ac:dyDescent="0.15">
      <c r="B901149" t="s">
        <v>197</v>
      </c>
    </row>
    <row r="901150" spans="2:2" x14ac:dyDescent="0.15">
      <c r="B901150" t="s">
        <v>198</v>
      </c>
    </row>
    <row r="901151" spans="2:2" x14ac:dyDescent="0.15">
      <c r="B901151" t="s">
        <v>199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139</v>
      </c>
    </row>
    <row r="917513" spans="2:2" x14ac:dyDescent="0.15">
      <c r="B917513" t="s">
        <v>140</v>
      </c>
    </row>
    <row r="917514" spans="2:2" x14ac:dyDescent="0.15">
      <c r="B917514" t="s">
        <v>141</v>
      </c>
    </row>
    <row r="917515" spans="2:2" x14ac:dyDescent="0.15">
      <c r="B917515" t="s">
        <v>142</v>
      </c>
    </row>
    <row r="917516" spans="2:2" x14ac:dyDescent="0.15">
      <c r="B917516" t="s">
        <v>143</v>
      </c>
    </row>
    <row r="917517" spans="2:2" x14ac:dyDescent="0.15">
      <c r="B917517" t="s">
        <v>144</v>
      </c>
    </row>
    <row r="917518" spans="2:2" x14ac:dyDescent="0.15">
      <c r="B917518" t="s">
        <v>145</v>
      </c>
    </row>
    <row r="917519" spans="2:2" x14ac:dyDescent="0.15">
      <c r="B917519" t="s">
        <v>157</v>
      </c>
    </row>
    <row r="917520" spans="2:2" x14ac:dyDescent="0.15">
      <c r="B917520" t="s">
        <v>158</v>
      </c>
    </row>
    <row r="917521" spans="2:2" x14ac:dyDescent="0.15">
      <c r="B917521" t="s">
        <v>159</v>
      </c>
    </row>
    <row r="917522" spans="2:2" x14ac:dyDescent="0.15">
      <c r="B917522" t="s">
        <v>160</v>
      </c>
    </row>
    <row r="917523" spans="2:2" x14ac:dyDescent="0.15">
      <c r="B917523" t="s">
        <v>161</v>
      </c>
    </row>
    <row r="917524" spans="2:2" x14ac:dyDescent="0.15">
      <c r="B917524" t="s">
        <v>177</v>
      </c>
    </row>
    <row r="917525" spans="2:2" x14ac:dyDescent="0.15">
      <c r="B917525" t="s">
        <v>178</v>
      </c>
    </row>
    <row r="917526" spans="2:2" x14ac:dyDescent="0.15">
      <c r="B917526" t="s">
        <v>179</v>
      </c>
    </row>
    <row r="917527" spans="2:2" x14ac:dyDescent="0.15">
      <c r="B917527" t="s">
        <v>180</v>
      </c>
    </row>
    <row r="917528" spans="2:2" x14ac:dyDescent="0.15">
      <c r="B917528" t="s">
        <v>181</v>
      </c>
    </row>
    <row r="917529" spans="2:2" x14ac:dyDescent="0.15">
      <c r="B917529" t="s">
        <v>182</v>
      </c>
    </row>
    <row r="917530" spans="2:2" x14ac:dyDescent="0.15">
      <c r="B917530" t="s">
        <v>183</v>
      </c>
    </row>
    <row r="917531" spans="2:2" x14ac:dyDescent="0.15">
      <c r="B917531" t="s">
        <v>184</v>
      </c>
    </row>
    <row r="917532" spans="2:2" x14ac:dyDescent="0.15">
      <c r="B917532" t="s">
        <v>185</v>
      </c>
    </row>
    <row r="917533" spans="2:2" x14ac:dyDescent="0.15">
      <c r="B917533" t="s">
        <v>197</v>
      </c>
    </row>
    <row r="917534" spans="2:2" x14ac:dyDescent="0.15">
      <c r="B917534" t="s">
        <v>198</v>
      </c>
    </row>
    <row r="917535" spans="2:2" x14ac:dyDescent="0.15">
      <c r="B917535" t="s">
        <v>199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139</v>
      </c>
    </row>
    <row r="933897" spans="2:2" x14ac:dyDescent="0.15">
      <c r="B933897" t="s">
        <v>140</v>
      </c>
    </row>
    <row r="933898" spans="2:2" x14ac:dyDescent="0.15">
      <c r="B933898" t="s">
        <v>141</v>
      </c>
    </row>
    <row r="933899" spans="2:2" x14ac:dyDescent="0.15">
      <c r="B933899" t="s">
        <v>142</v>
      </c>
    </row>
    <row r="933900" spans="2:2" x14ac:dyDescent="0.15">
      <c r="B933900" t="s">
        <v>143</v>
      </c>
    </row>
    <row r="933901" spans="2:2" x14ac:dyDescent="0.15">
      <c r="B933901" t="s">
        <v>144</v>
      </c>
    </row>
    <row r="933902" spans="2:2" x14ac:dyDescent="0.15">
      <c r="B933902" t="s">
        <v>145</v>
      </c>
    </row>
    <row r="933903" spans="2:2" x14ac:dyDescent="0.15">
      <c r="B933903" t="s">
        <v>157</v>
      </c>
    </row>
    <row r="933904" spans="2:2" x14ac:dyDescent="0.15">
      <c r="B933904" t="s">
        <v>158</v>
      </c>
    </row>
    <row r="933905" spans="2:2" x14ac:dyDescent="0.15">
      <c r="B933905" t="s">
        <v>159</v>
      </c>
    </row>
    <row r="933906" spans="2:2" x14ac:dyDescent="0.15">
      <c r="B933906" t="s">
        <v>160</v>
      </c>
    </row>
    <row r="933907" spans="2:2" x14ac:dyDescent="0.15">
      <c r="B933907" t="s">
        <v>161</v>
      </c>
    </row>
    <row r="933908" spans="2:2" x14ac:dyDescent="0.15">
      <c r="B933908" t="s">
        <v>177</v>
      </c>
    </row>
    <row r="933909" spans="2:2" x14ac:dyDescent="0.15">
      <c r="B933909" t="s">
        <v>178</v>
      </c>
    </row>
    <row r="933910" spans="2:2" x14ac:dyDescent="0.15">
      <c r="B933910" t="s">
        <v>179</v>
      </c>
    </row>
    <row r="933911" spans="2:2" x14ac:dyDescent="0.15">
      <c r="B933911" t="s">
        <v>180</v>
      </c>
    </row>
    <row r="933912" spans="2:2" x14ac:dyDescent="0.15">
      <c r="B933912" t="s">
        <v>181</v>
      </c>
    </row>
    <row r="933913" spans="2:2" x14ac:dyDescent="0.15">
      <c r="B933913" t="s">
        <v>182</v>
      </c>
    </row>
    <row r="933914" spans="2:2" x14ac:dyDescent="0.15">
      <c r="B933914" t="s">
        <v>183</v>
      </c>
    </row>
    <row r="933915" spans="2:2" x14ac:dyDescent="0.15">
      <c r="B933915" t="s">
        <v>184</v>
      </c>
    </row>
    <row r="933916" spans="2:2" x14ac:dyDescent="0.15">
      <c r="B933916" t="s">
        <v>185</v>
      </c>
    </row>
    <row r="933917" spans="2:2" x14ac:dyDescent="0.15">
      <c r="B933917" t="s">
        <v>197</v>
      </c>
    </row>
    <row r="933918" spans="2:2" x14ac:dyDescent="0.15">
      <c r="B933918" t="s">
        <v>198</v>
      </c>
    </row>
    <row r="933919" spans="2:2" x14ac:dyDescent="0.15">
      <c r="B933919" t="s">
        <v>199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139</v>
      </c>
    </row>
    <row r="950281" spans="2:2" x14ac:dyDescent="0.15">
      <c r="B950281" t="s">
        <v>140</v>
      </c>
    </row>
    <row r="950282" spans="2:2" x14ac:dyDescent="0.15">
      <c r="B950282" t="s">
        <v>141</v>
      </c>
    </row>
    <row r="950283" spans="2:2" x14ac:dyDescent="0.15">
      <c r="B950283" t="s">
        <v>142</v>
      </c>
    </row>
    <row r="950284" spans="2:2" x14ac:dyDescent="0.15">
      <c r="B950284" t="s">
        <v>143</v>
      </c>
    </row>
    <row r="950285" spans="2:2" x14ac:dyDescent="0.15">
      <c r="B950285" t="s">
        <v>144</v>
      </c>
    </row>
    <row r="950286" spans="2:2" x14ac:dyDescent="0.15">
      <c r="B950286" t="s">
        <v>145</v>
      </c>
    </row>
    <row r="950287" spans="2:2" x14ac:dyDescent="0.15">
      <c r="B950287" t="s">
        <v>157</v>
      </c>
    </row>
    <row r="950288" spans="2:2" x14ac:dyDescent="0.15">
      <c r="B950288" t="s">
        <v>158</v>
      </c>
    </row>
    <row r="950289" spans="2:2" x14ac:dyDescent="0.15">
      <c r="B950289" t="s">
        <v>159</v>
      </c>
    </row>
    <row r="950290" spans="2:2" x14ac:dyDescent="0.15">
      <c r="B950290" t="s">
        <v>160</v>
      </c>
    </row>
    <row r="950291" spans="2:2" x14ac:dyDescent="0.15">
      <c r="B950291" t="s">
        <v>161</v>
      </c>
    </row>
    <row r="950292" spans="2:2" x14ac:dyDescent="0.15">
      <c r="B950292" t="s">
        <v>177</v>
      </c>
    </row>
    <row r="950293" spans="2:2" x14ac:dyDescent="0.15">
      <c r="B950293" t="s">
        <v>178</v>
      </c>
    </row>
    <row r="950294" spans="2:2" x14ac:dyDescent="0.15">
      <c r="B950294" t="s">
        <v>179</v>
      </c>
    </row>
    <row r="950295" spans="2:2" x14ac:dyDescent="0.15">
      <c r="B950295" t="s">
        <v>180</v>
      </c>
    </row>
    <row r="950296" spans="2:2" x14ac:dyDescent="0.15">
      <c r="B950296" t="s">
        <v>181</v>
      </c>
    </row>
    <row r="950297" spans="2:2" x14ac:dyDescent="0.15">
      <c r="B950297" t="s">
        <v>182</v>
      </c>
    </row>
    <row r="950298" spans="2:2" x14ac:dyDescent="0.15">
      <c r="B950298" t="s">
        <v>183</v>
      </c>
    </row>
    <row r="950299" spans="2:2" x14ac:dyDescent="0.15">
      <c r="B950299" t="s">
        <v>184</v>
      </c>
    </row>
    <row r="950300" spans="2:2" x14ac:dyDescent="0.15">
      <c r="B950300" t="s">
        <v>185</v>
      </c>
    </row>
    <row r="950301" spans="2:2" x14ac:dyDescent="0.15">
      <c r="B950301" t="s">
        <v>197</v>
      </c>
    </row>
    <row r="950302" spans="2:2" x14ac:dyDescent="0.15">
      <c r="B950302" t="s">
        <v>198</v>
      </c>
    </row>
    <row r="950303" spans="2:2" x14ac:dyDescent="0.15">
      <c r="B950303" t="s">
        <v>199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139</v>
      </c>
    </row>
    <row r="966665" spans="2:2" x14ac:dyDescent="0.15">
      <c r="B966665" t="s">
        <v>140</v>
      </c>
    </row>
    <row r="966666" spans="2:2" x14ac:dyDescent="0.15">
      <c r="B966666" t="s">
        <v>141</v>
      </c>
    </row>
    <row r="966667" spans="2:2" x14ac:dyDescent="0.15">
      <c r="B966667" t="s">
        <v>142</v>
      </c>
    </row>
    <row r="966668" spans="2:2" x14ac:dyDescent="0.15">
      <c r="B966668" t="s">
        <v>143</v>
      </c>
    </row>
    <row r="966669" spans="2:2" x14ac:dyDescent="0.15">
      <c r="B966669" t="s">
        <v>144</v>
      </c>
    </row>
    <row r="966670" spans="2:2" x14ac:dyDescent="0.15">
      <c r="B966670" t="s">
        <v>145</v>
      </c>
    </row>
    <row r="966671" spans="2:2" x14ac:dyDescent="0.15">
      <c r="B966671" t="s">
        <v>157</v>
      </c>
    </row>
    <row r="966672" spans="2:2" x14ac:dyDescent="0.15">
      <c r="B966672" t="s">
        <v>158</v>
      </c>
    </row>
    <row r="966673" spans="2:2" x14ac:dyDescent="0.15">
      <c r="B966673" t="s">
        <v>159</v>
      </c>
    </row>
    <row r="966674" spans="2:2" x14ac:dyDescent="0.15">
      <c r="B966674" t="s">
        <v>160</v>
      </c>
    </row>
    <row r="966675" spans="2:2" x14ac:dyDescent="0.15">
      <c r="B966675" t="s">
        <v>161</v>
      </c>
    </row>
    <row r="966676" spans="2:2" x14ac:dyDescent="0.15">
      <c r="B966676" t="s">
        <v>177</v>
      </c>
    </row>
    <row r="966677" spans="2:2" x14ac:dyDescent="0.15">
      <c r="B966677" t="s">
        <v>178</v>
      </c>
    </row>
    <row r="966678" spans="2:2" x14ac:dyDescent="0.15">
      <c r="B966678" t="s">
        <v>179</v>
      </c>
    </row>
    <row r="966679" spans="2:2" x14ac:dyDescent="0.15">
      <c r="B966679" t="s">
        <v>180</v>
      </c>
    </row>
    <row r="966680" spans="2:2" x14ac:dyDescent="0.15">
      <c r="B966680" t="s">
        <v>181</v>
      </c>
    </row>
    <row r="966681" spans="2:2" x14ac:dyDescent="0.15">
      <c r="B966681" t="s">
        <v>182</v>
      </c>
    </row>
    <row r="966682" spans="2:2" x14ac:dyDescent="0.15">
      <c r="B966682" t="s">
        <v>183</v>
      </c>
    </row>
    <row r="966683" spans="2:2" x14ac:dyDescent="0.15">
      <c r="B966683" t="s">
        <v>184</v>
      </c>
    </row>
    <row r="966684" spans="2:2" x14ac:dyDescent="0.15">
      <c r="B966684" t="s">
        <v>185</v>
      </c>
    </row>
    <row r="966685" spans="2:2" x14ac:dyDescent="0.15">
      <c r="B966685" t="s">
        <v>197</v>
      </c>
    </row>
    <row r="966686" spans="2:2" x14ac:dyDescent="0.15">
      <c r="B966686" t="s">
        <v>198</v>
      </c>
    </row>
    <row r="966687" spans="2:2" x14ac:dyDescent="0.15">
      <c r="B966687" t="s">
        <v>199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139</v>
      </c>
    </row>
    <row r="983049" spans="2:2" x14ac:dyDescent="0.15">
      <c r="B983049" t="s">
        <v>140</v>
      </c>
    </row>
    <row r="983050" spans="2:2" x14ac:dyDescent="0.15">
      <c r="B983050" t="s">
        <v>141</v>
      </c>
    </row>
    <row r="983051" spans="2:2" x14ac:dyDescent="0.15">
      <c r="B983051" t="s">
        <v>142</v>
      </c>
    </row>
    <row r="983052" spans="2:2" x14ac:dyDescent="0.15">
      <c r="B983052" t="s">
        <v>143</v>
      </c>
    </row>
    <row r="983053" spans="2:2" x14ac:dyDescent="0.15">
      <c r="B983053" t="s">
        <v>144</v>
      </c>
    </row>
    <row r="983054" spans="2:2" x14ac:dyDescent="0.15">
      <c r="B983054" t="s">
        <v>145</v>
      </c>
    </row>
    <row r="983055" spans="2:2" x14ac:dyDescent="0.15">
      <c r="B983055" t="s">
        <v>157</v>
      </c>
    </row>
    <row r="983056" spans="2:2" x14ac:dyDescent="0.15">
      <c r="B983056" t="s">
        <v>158</v>
      </c>
    </row>
    <row r="983057" spans="2:2" x14ac:dyDescent="0.15">
      <c r="B983057" t="s">
        <v>159</v>
      </c>
    </row>
    <row r="983058" spans="2:2" x14ac:dyDescent="0.15">
      <c r="B983058" t="s">
        <v>160</v>
      </c>
    </row>
    <row r="983059" spans="2:2" x14ac:dyDescent="0.15">
      <c r="B983059" t="s">
        <v>161</v>
      </c>
    </row>
    <row r="983060" spans="2:2" x14ac:dyDescent="0.15">
      <c r="B983060" t="s">
        <v>177</v>
      </c>
    </row>
    <row r="983061" spans="2:2" x14ac:dyDescent="0.15">
      <c r="B983061" t="s">
        <v>178</v>
      </c>
    </row>
    <row r="983062" spans="2:2" x14ac:dyDescent="0.15">
      <c r="B983062" t="s">
        <v>179</v>
      </c>
    </row>
    <row r="983063" spans="2:2" x14ac:dyDescent="0.15">
      <c r="B983063" t="s">
        <v>180</v>
      </c>
    </row>
    <row r="983064" spans="2:2" x14ac:dyDescent="0.15">
      <c r="B983064" t="s">
        <v>181</v>
      </c>
    </row>
    <row r="983065" spans="2:2" x14ac:dyDescent="0.15">
      <c r="B983065" t="s">
        <v>182</v>
      </c>
    </row>
    <row r="983066" spans="2:2" x14ac:dyDescent="0.15">
      <c r="B983066" t="s">
        <v>183</v>
      </c>
    </row>
    <row r="983067" spans="2:2" x14ac:dyDescent="0.15">
      <c r="B983067" t="s">
        <v>184</v>
      </c>
    </row>
    <row r="983068" spans="2:2" x14ac:dyDescent="0.15">
      <c r="B983068" t="s">
        <v>185</v>
      </c>
    </row>
    <row r="983069" spans="2:2" x14ac:dyDescent="0.15">
      <c r="B983069" t="s">
        <v>197</v>
      </c>
    </row>
    <row r="983070" spans="2:2" x14ac:dyDescent="0.15">
      <c r="B983070" t="s">
        <v>198</v>
      </c>
    </row>
    <row r="983071" spans="2:2" x14ac:dyDescent="0.15">
      <c r="B983071" t="s">
        <v>199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139</v>
      </c>
    </row>
    <row r="999433" spans="2:2" x14ac:dyDescent="0.15">
      <c r="B999433" t="s">
        <v>140</v>
      </c>
    </row>
    <row r="999434" spans="2:2" x14ac:dyDescent="0.15">
      <c r="B999434" t="s">
        <v>141</v>
      </c>
    </row>
    <row r="999435" spans="2:2" x14ac:dyDescent="0.15">
      <c r="B999435" t="s">
        <v>142</v>
      </c>
    </row>
    <row r="999436" spans="2:2" x14ac:dyDescent="0.15">
      <c r="B999436" t="s">
        <v>143</v>
      </c>
    </row>
    <row r="999437" spans="2:2" x14ac:dyDescent="0.15">
      <c r="B999437" t="s">
        <v>144</v>
      </c>
    </row>
    <row r="999438" spans="2:2" x14ac:dyDescent="0.15">
      <c r="B999438" t="s">
        <v>145</v>
      </c>
    </row>
    <row r="999439" spans="2:2" x14ac:dyDescent="0.15">
      <c r="B999439" t="s">
        <v>157</v>
      </c>
    </row>
    <row r="999440" spans="2:2" x14ac:dyDescent="0.15">
      <c r="B999440" t="s">
        <v>158</v>
      </c>
    </row>
    <row r="999441" spans="2:2" x14ac:dyDescent="0.15">
      <c r="B999441" t="s">
        <v>159</v>
      </c>
    </row>
    <row r="999442" spans="2:2" x14ac:dyDescent="0.15">
      <c r="B999442" t="s">
        <v>160</v>
      </c>
    </row>
    <row r="999443" spans="2:2" x14ac:dyDescent="0.15">
      <c r="B999443" t="s">
        <v>161</v>
      </c>
    </row>
    <row r="999444" spans="2:2" x14ac:dyDescent="0.15">
      <c r="B999444" t="s">
        <v>177</v>
      </c>
    </row>
    <row r="999445" spans="2:2" x14ac:dyDescent="0.15">
      <c r="B999445" t="s">
        <v>178</v>
      </c>
    </row>
    <row r="999446" spans="2:2" x14ac:dyDescent="0.15">
      <c r="B999446" t="s">
        <v>179</v>
      </c>
    </row>
    <row r="999447" spans="2:2" x14ac:dyDescent="0.15">
      <c r="B999447" t="s">
        <v>180</v>
      </c>
    </row>
    <row r="999448" spans="2:2" x14ac:dyDescent="0.15">
      <c r="B999448" t="s">
        <v>181</v>
      </c>
    </row>
    <row r="999449" spans="2:2" x14ac:dyDescent="0.15">
      <c r="B999449" t="s">
        <v>182</v>
      </c>
    </row>
    <row r="999450" spans="2:2" x14ac:dyDescent="0.15">
      <c r="B999450" t="s">
        <v>183</v>
      </c>
    </row>
    <row r="999451" spans="2:2" x14ac:dyDescent="0.15">
      <c r="B999451" t="s">
        <v>184</v>
      </c>
    </row>
    <row r="999452" spans="2:2" x14ac:dyDescent="0.15">
      <c r="B999452" t="s">
        <v>185</v>
      </c>
    </row>
    <row r="999453" spans="2:2" x14ac:dyDescent="0.15">
      <c r="B999453" t="s">
        <v>197</v>
      </c>
    </row>
    <row r="999454" spans="2:2" x14ac:dyDescent="0.15">
      <c r="B999454" t="s">
        <v>198</v>
      </c>
    </row>
    <row r="999455" spans="2:2" x14ac:dyDescent="0.15">
      <c r="B999455" t="s">
        <v>199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139</v>
      </c>
    </row>
    <row r="1015817" spans="2:2" x14ac:dyDescent="0.15">
      <c r="B1015817" t="s">
        <v>140</v>
      </c>
    </row>
    <row r="1015818" spans="2:2" x14ac:dyDescent="0.15">
      <c r="B1015818" t="s">
        <v>141</v>
      </c>
    </row>
    <row r="1015819" spans="2:2" x14ac:dyDescent="0.15">
      <c r="B1015819" t="s">
        <v>142</v>
      </c>
    </row>
    <row r="1015820" spans="2:2" x14ac:dyDescent="0.15">
      <c r="B1015820" t="s">
        <v>143</v>
      </c>
    </row>
    <row r="1015821" spans="2:2" x14ac:dyDescent="0.15">
      <c r="B1015821" t="s">
        <v>144</v>
      </c>
    </row>
    <row r="1015822" spans="2:2" x14ac:dyDescent="0.15">
      <c r="B1015822" t="s">
        <v>145</v>
      </c>
    </row>
    <row r="1015823" spans="2:2" x14ac:dyDescent="0.15">
      <c r="B1015823" t="s">
        <v>157</v>
      </c>
    </row>
    <row r="1015824" spans="2:2" x14ac:dyDescent="0.15">
      <c r="B1015824" t="s">
        <v>158</v>
      </c>
    </row>
    <row r="1015825" spans="2:2" x14ac:dyDescent="0.15">
      <c r="B1015825" t="s">
        <v>159</v>
      </c>
    </row>
    <row r="1015826" spans="2:2" x14ac:dyDescent="0.15">
      <c r="B1015826" t="s">
        <v>160</v>
      </c>
    </row>
    <row r="1015827" spans="2:2" x14ac:dyDescent="0.15">
      <c r="B1015827" t="s">
        <v>161</v>
      </c>
    </row>
    <row r="1015828" spans="2:2" x14ac:dyDescent="0.15">
      <c r="B1015828" t="s">
        <v>177</v>
      </c>
    </row>
    <row r="1015829" spans="2:2" x14ac:dyDescent="0.15">
      <c r="B1015829" t="s">
        <v>178</v>
      </c>
    </row>
    <row r="1015830" spans="2:2" x14ac:dyDescent="0.15">
      <c r="B1015830" t="s">
        <v>179</v>
      </c>
    </row>
    <row r="1015831" spans="2:2" x14ac:dyDescent="0.15">
      <c r="B1015831" t="s">
        <v>180</v>
      </c>
    </row>
    <row r="1015832" spans="2:2" x14ac:dyDescent="0.15">
      <c r="B1015832" t="s">
        <v>181</v>
      </c>
    </row>
    <row r="1015833" spans="2:2" x14ac:dyDescent="0.15">
      <c r="B1015833" t="s">
        <v>182</v>
      </c>
    </row>
    <row r="1015834" spans="2:2" x14ac:dyDescent="0.15">
      <c r="B1015834" t="s">
        <v>183</v>
      </c>
    </row>
    <row r="1015835" spans="2:2" x14ac:dyDescent="0.15">
      <c r="B1015835" t="s">
        <v>184</v>
      </c>
    </row>
    <row r="1015836" spans="2:2" x14ac:dyDescent="0.15">
      <c r="B1015836" t="s">
        <v>185</v>
      </c>
    </row>
    <row r="1015837" spans="2:2" x14ac:dyDescent="0.15">
      <c r="B1015837" t="s">
        <v>197</v>
      </c>
    </row>
    <row r="1015838" spans="2:2" x14ac:dyDescent="0.15">
      <c r="B1015838" t="s">
        <v>198</v>
      </c>
    </row>
    <row r="1015839" spans="2:2" x14ac:dyDescent="0.15">
      <c r="B1015839" t="s">
        <v>199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139</v>
      </c>
    </row>
    <row r="1032201" spans="2:2" x14ac:dyDescent="0.15">
      <c r="B1032201" t="s">
        <v>140</v>
      </c>
    </row>
    <row r="1032202" spans="2:2" x14ac:dyDescent="0.15">
      <c r="B1032202" t="s">
        <v>141</v>
      </c>
    </row>
    <row r="1032203" spans="2:2" x14ac:dyDescent="0.15">
      <c r="B1032203" t="s">
        <v>142</v>
      </c>
    </row>
    <row r="1032204" spans="2:2" x14ac:dyDescent="0.15">
      <c r="B1032204" t="s">
        <v>143</v>
      </c>
    </row>
    <row r="1032205" spans="2:2" x14ac:dyDescent="0.15">
      <c r="B1032205" t="s">
        <v>144</v>
      </c>
    </row>
    <row r="1032206" spans="2:2" x14ac:dyDescent="0.15">
      <c r="B1032206" t="s">
        <v>145</v>
      </c>
    </row>
    <row r="1032207" spans="2:2" x14ac:dyDescent="0.15">
      <c r="B1032207" t="s">
        <v>157</v>
      </c>
    </row>
    <row r="1032208" spans="2:2" x14ac:dyDescent="0.15">
      <c r="B1032208" t="s">
        <v>158</v>
      </c>
    </row>
    <row r="1032209" spans="2:2" x14ac:dyDescent="0.15">
      <c r="B1032209" t="s">
        <v>159</v>
      </c>
    </row>
    <row r="1032210" spans="2:2" x14ac:dyDescent="0.15">
      <c r="B1032210" t="s">
        <v>160</v>
      </c>
    </row>
    <row r="1032211" spans="2:2" x14ac:dyDescent="0.15">
      <c r="B1032211" t="s">
        <v>161</v>
      </c>
    </row>
    <row r="1032212" spans="2:2" x14ac:dyDescent="0.15">
      <c r="B1032212" t="s">
        <v>177</v>
      </c>
    </row>
    <row r="1032213" spans="2:2" x14ac:dyDescent="0.15">
      <c r="B1032213" t="s">
        <v>178</v>
      </c>
    </row>
    <row r="1032214" spans="2:2" x14ac:dyDescent="0.15">
      <c r="B1032214" t="s">
        <v>179</v>
      </c>
    </row>
    <row r="1032215" spans="2:2" x14ac:dyDescent="0.15">
      <c r="B1032215" t="s">
        <v>180</v>
      </c>
    </row>
    <row r="1032216" spans="2:2" x14ac:dyDescent="0.15">
      <c r="B1032216" t="s">
        <v>181</v>
      </c>
    </row>
    <row r="1032217" spans="2:2" x14ac:dyDescent="0.15">
      <c r="B1032217" t="s">
        <v>182</v>
      </c>
    </row>
    <row r="1032218" spans="2:2" x14ac:dyDescent="0.15">
      <c r="B1032218" t="s">
        <v>183</v>
      </c>
    </row>
    <row r="1032219" spans="2:2" x14ac:dyDescent="0.15">
      <c r="B1032219" t="s">
        <v>184</v>
      </c>
    </row>
    <row r="1032220" spans="2:2" x14ac:dyDescent="0.15">
      <c r="B1032220" t="s">
        <v>185</v>
      </c>
    </row>
    <row r="1032221" spans="2:2" x14ac:dyDescent="0.15">
      <c r="B1032221" t="s">
        <v>197</v>
      </c>
    </row>
    <row r="1032222" spans="2:2" x14ac:dyDescent="0.15">
      <c r="B1032222" t="s">
        <v>198</v>
      </c>
    </row>
    <row r="1032223" spans="2:2" x14ac:dyDescent="0.15">
      <c r="B1032223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11"/>
  <sheetViews>
    <sheetView workbookViewId="0">
      <pane xSplit="5" topLeftCell="I1" activePane="topRight" state="frozen"/>
      <selection pane="topRight" activeCell="AL52" sqref="AI52:AL52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80" x14ac:dyDescent="0.15">
      <c r="D3" t="s">
        <v>215</v>
      </c>
    </row>
    <row r="4" spans="1:80" x14ac:dyDescent="0.15">
      <c r="D4" s="4">
        <v>5</v>
      </c>
    </row>
    <row r="5" spans="1:80" x14ac:dyDescent="0.15">
      <c r="BZ5" t="s">
        <v>347</v>
      </c>
    </row>
    <row r="6" spans="1:80" x14ac:dyDescent="0.15">
      <c r="AM6" s="1"/>
      <c r="BZ6">
        <v>60</v>
      </c>
    </row>
    <row r="7" spans="1:80" x14ac:dyDescent="0.15">
      <c r="A7" t="s">
        <v>100</v>
      </c>
      <c r="D7" t="s">
        <v>132</v>
      </c>
      <c r="BZ7" t="s">
        <v>348</v>
      </c>
    </row>
    <row r="8" spans="1:80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  <c r="BV8" t="s">
        <v>344</v>
      </c>
      <c r="BW8" t="s">
        <v>345</v>
      </c>
      <c r="BX8" t="s">
        <v>346</v>
      </c>
      <c r="BZ8">
        <v>6</v>
      </c>
    </row>
    <row r="9" spans="1:80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970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60</v>
      </c>
      <c r="AE9" s="4">
        <v>6</v>
      </c>
      <c r="AI9" t="s">
        <v>89</v>
      </c>
      <c r="AM9" s="6">
        <f>VLOOKUP(AI9,$B:$C,2,0)</f>
        <v>0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331</v>
      </c>
      <c r="BN9" s="6">
        <f>VLOOKUP(BJ9,$B:$C,2,0)*D4</f>
        <v>10</v>
      </c>
      <c r="BS9" t="s">
        <v>351</v>
      </c>
    </row>
    <row r="10" spans="1:80" x14ac:dyDescent="0.15">
      <c r="B10" t="s">
        <v>91</v>
      </c>
      <c r="C10">
        <v>60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229</v>
      </c>
      <c r="BK10" t="s">
        <v>170</v>
      </c>
      <c r="BL10" t="s">
        <v>9</v>
      </c>
      <c r="BM10" t="s">
        <v>113</v>
      </c>
      <c r="BN10" t="s">
        <v>106</v>
      </c>
      <c r="BS10" t="s">
        <v>43</v>
      </c>
      <c r="BT10" t="s">
        <v>350</v>
      </c>
      <c r="BU10" t="s">
        <v>349</v>
      </c>
      <c r="BV10" t="s">
        <v>343</v>
      </c>
    </row>
    <row r="11" spans="1:80" x14ac:dyDescent="0.15">
      <c r="B11" t="s">
        <v>330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  <c r="BS11">
        <v>1</v>
      </c>
      <c r="BT11">
        <v>10</v>
      </c>
      <c r="BU11">
        <f>VLOOKUP(BT11,Q:R,2,FALSE)</f>
        <v>40</v>
      </c>
      <c r="BV11">
        <v>40</v>
      </c>
      <c r="BW11">
        <f>BV11/2</f>
        <v>20</v>
      </c>
      <c r="BX11">
        <f>BW11/2</f>
        <v>10</v>
      </c>
      <c r="BZ11">
        <f>BV11*$BZ$6/$BZ$8</f>
        <v>400</v>
      </c>
      <c r="CA11">
        <f t="shared" ref="CA11:CB19" si="0">BW11*$BZ$6/$BZ$8</f>
        <v>200</v>
      </c>
      <c r="CB11">
        <f t="shared" si="0"/>
        <v>100</v>
      </c>
    </row>
    <row r="12" spans="1:80" x14ac:dyDescent="0.15">
      <c r="H12">
        <v>1</v>
      </c>
      <c r="I12">
        <f>R12</f>
        <v>4</v>
      </c>
      <c r="J12">
        <f t="shared" ref="J12:J75" si="1">I12*J$9</f>
        <v>3880</v>
      </c>
      <c r="P12">
        <v>1</v>
      </c>
      <c r="Q12" s="4">
        <v>1</v>
      </c>
      <c r="R12">
        <f>VLOOKUP(Q12,标准数值!C:O,6,FALSE)</f>
        <v>4</v>
      </c>
      <c r="S12">
        <f t="shared" ref="S12:S43" si="2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240</v>
      </c>
      <c r="AD12">
        <f>AC12-AC11</f>
        <v>240</v>
      </c>
      <c r="AE12">
        <f>AD12/AE$9</f>
        <v>40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3">VLOOKUP(AJ12,$Q:$R,2,FALSE)</f>
        <v>80</v>
      </c>
      <c r="AM12">
        <f>AL12*AM$9</f>
        <v>0</v>
      </c>
      <c r="AN12">
        <f>AM12-AM11</f>
        <v>0</v>
      </c>
      <c r="AO12">
        <f>INT(AN12/AO$9)</f>
        <v>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4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5">VLOOKUP(BK12,$Q:$R,2,FALSE)</f>
        <v>160</v>
      </c>
      <c r="BN12">
        <f t="shared" ref="BN12:BN19" si="6">BM12*BN$9</f>
        <v>1600</v>
      </c>
      <c r="BS12">
        <v>2</v>
      </c>
      <c r="BT12">
        <v>20</v>
      </c>
      <c r="BU12">
        <f t="shared" ref="BU12:BU19" si="7">VLOOKUP(BT12,Q:R,2,FALSE)</f>
        <v>80</v>
      </c>
      <c r="BV12">
        <v>80</v>
      </c>
      <c r="BW12">
        <f t="shared" ref="BW12:BX19" si="8">BV12/2</f>
        <v>40</v>
      </c>
      <c r="BX12">
        <f t="shared" si="8"/>
        <v>20</v>
      </c>
      <c r="BZ12">
        <f t="shared" ref="BZ12:BZ19" si="9">BV12*$BZ$6/$BZ$8</f>
        <v>800</v>
      </c>
      <c r="CA12">
        <f t="shared" si="0"/>
        <v>400</v>
      </c>
      <c r="CB12">
        <f t="shared" si="0"/>
        <v>200</v>
      </c>
    </row>
    <row r="13" spans="1:80" x14ac:dyDescent="0.15">
      <c r="H13">
        <v>2</v>
      </c>
      <c r="I13">
        <f t="shared" ref="I13:I76" si="10">R13</f>
        <v>8</v>
      </c>
      <c r="J13">
        <f t="shared" si="1"/>
        <v>7760</v>
      </c>
      <c r="P13">
        <v>2</v>
      </c>
      <c r="Q13" s="4">
        <v>2</v>
      </c>
      <c r="R13">
        <f>VLOOKUP(Q13,标准数值!C:O,6,FALSE)</f>
        <v>8</v>
      </c>
      <c r="S13">
        <f t="shared" si="2"/>
        <v>480</v>
      </c>
      <c r="T13">
        <f t="shared" ref="T13:T76" si="11">S13-S12</f>
        <v>240</v>
      </c>
      <c r="U13">
        <f t="shared" ref="U13:U76" si="12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13">VLOOKUP(Z13,Q:R,2,FALSE)</f>
        <v>20</v>
      </c>
      <c r="AC13">
        <f t="shared" ref="AC13:AC31" si="14">AB13*AC$9</f>
        <v>1200</v>
      </c>
      <c r="AD13">
        <f t="shared" ref="AD13:AD31" si="15">AC13-AC12</f>
        <v>960</v>
      </c>
      <c r="AE13">
        <f t="shared" ref="AE13:AE31" si="16">AD13/AE$9</f>
        <v>160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3"/>
        <v>160</v>
      </c>
      <c r="AM13">
        <f t="shared" ref="AM13:AM20" si="17">AL13*AM$9</f>
        <v>0</v>
      </c>
      <c r="AN13">
        <f t="shared" ref="AN13:AN20" si="18">AM13-AM12</f>
        <v>0</v>
      </c>
      <c r="AO13">
        <f t="shared" ref="AO13:AO20" si="19">INT(AN13/AO$9)</f>
        <v>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4"/>
        <v>80</v>
      </c>
      <c r="AW13">
        <f t="shared" ref="AW13:AW20" si="20">AV13*AW$9</f>
        <v>480</v>
      </c>
      <c r="AX13" s="12">
        <f t="shared" ref="AX13:AX20" si="21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22">BD13*BE$9</f>
        <v>1920</v>
      </c>
      <c r="BF13">
        <f t="shared" ref="BF13:BF16" si="23">BE13-BE12</f>
        <v>1440</v>
      </c>
      <c r="BJ13">
        <v>3</v>
      </c>
      <c r="BK13">
        <v>40</v>
      </c>
      <c r="BL13">
        <f>VLOOKUP(BK13,标准数值!C:Q,15,FALSE)</f>
        <v>320</v>
      </c>
      <c r="BM13">
        <f t="shared" si="5"/>
        <v>320</v>
      </c>
      <c r="BN13">
        <f t="shared" si="6"/>
        <v>3200</v>
      </c>
      <c r="BS13">
        <v>3</v>
      </c>
      <c r="BT13">
        <v>30</v>
      </c>
      <c r="BU13">
        <f t="shared" si="7"/>
        <v>160</v>
      </c>
      <c r="BV13">
        <v>160</v>
      </c>
      <c r="BW13">
        <f t="shared" si="8"/>
        <v>80</v>
      </c>
      <c r="BX13">
        <f t="shared" si="8"/>
        <v>40</v>
      </c>
      <c r="BZ13">
        <f t="shared" si="9"/>
        <v>1600</v>
      </c>
      <c r="CA13">
        <f t="shared" si="0"/>
        <v>800</v>
      </c>
      <c r="CB13">
        <f t="shared" si="0"/>
        <v>400</v>
      </c>
    </row>
    <row r="14" spans="1:80" x14ac:dyDescent="0.15">
      <c r="A14" t="s">
        <v>102</v>
      </c>
      <c r="B14" t="s">
        <v>89</v>
      </c>
      <c r="C14">
        <f>C$9*D14</f>
        <v>0</v>
      </c>
      <c r="D14" s="4">
        <v>0</v>
      </c>
      <c r="H14">
        <v>3</v>
      </c>
      <c r="I14">
        <f t="shared" si="10"/>
        <v>12</v>
      </c>
      <c r="J14">
        <f t="shared" si="1"/>
        <v>11640</v>
      </c>
      <c r="P14">
        <v>3</v>
      </c>
      <c r="Q14" s="4">
        <v>3</v>
      </c>
      <c r="R14">
        <f>VLOOKUP(Q14,标准数值!C:O,6,FALSE)</f>
        <v>12</v>
      </c>
      <c r="S14">
        <f t="shared" si="2"/>
        <v>720</v>
      </c>
      <c r="T14">
        <f t="shared" si="11"/>
        <v>240</v>
      </c>
      <c r="U14">
        <f t="shared" si="12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13"/>
        <v>40</v>
      </c>
      <c r="AC14">
        <f t="shared" si="14"/>
        <v>2400</v>
      </c>
      <c r="AD14">
        <f t="shared" si="15"/>
        <v>1200</v>
      </c>
      <c r="AE14">
        <f t="shared" si="16"/>
        <v>200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3"/>
        <v>320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4"/>
        <v>160</v>
      </c>
      <c r="AW14">
        <f t="shared" si="20"/>
        <v>960</v>
      </c>
      <c r="AX14" s="12">
        <f t="shared" si="21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22"/>
        <v>7685.9999999999982</v>
      </c>
      <c r="BF14">
        <f t="shared" si="23"/>
        <v>5765.9999999999982</v>
      </c>
      <c r="BJ14">
        <v>4</v>
      </c>
      <c r="BK14">
        <v>50</v>
      </c>
      <c r="BL14">
        <f>VLOOKUP(BK14,标准数值!C:Q,15,FALSE)</f>
        <v>640</v>
      </c>
      <c r="BM14">
        <f t="shared" si="5"/>
        <v>640</v>
      </c>
      <c r="BN14">
        <f t="shared" si="6"/>
        <v>6400</v>
      </c>
      <c r="BS14">
        <v>4</v>
      </c>
      <c r="BT14">
        <v>40</v>
      </c>
      <c r="BU14">
        <f t="shared" si="7"/>
        <v>320</v>
      </c>
      <c r="BV14">
        <v>320</v>
      </c>
      <c r="BW14">
        <f t="shared" si="8"/>
        <v>160</v>
      </c>
      <c r="BX14">
        <f t="shared" si="8"/>
        <v>80</v>
      </c>
      <c r="BZ14">
        <f t="shared" si="9"/>
        <v>3200</v>
      </c>
      <c r="CA14">
        <f t="shared" si="0"/>
        <v>1600</v>
      </c>
      <c r="CB14">
        <f t="shared" si="0"/>
        <v>800</v>
      </c>
    </row>
    <row r="15" spans="1:80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10"/>
        <v>16</v>
      </c>
      <c r="J15">
        <f t="shared" si="1"/>
        <v>15520</v>
      </c>
      <c r="P15">
        <v>4</v>
      </c>
      <c r="Q15" s="4">
        <v>4</v>
      </c>
      <c r="R15">
        <f>VLOOKUP(Q15,标准数值!C:O,6,FALSE)</f>
        <v>16</v>
      </c>
      <c r="S15">
        <f t="shared" si="2"/>
        <v>960</v>
      </c>
      <c r="T15">
        <f t="shared" si="11"/>
        <v>240</v>
      </c>
      <c r="U15">
        <f t="shared" si="12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13"/>
        <v>60</v>
      </c>
      <c r="AC15">
        <f t="shared" si="14"/>
        <v>3600</v>
      </c>
      <c r="AD15">
        <f t="shared" si="15"/>
        <v>1200</v>
      </c>
      <c r="AE15">
        <f t="shared" si="16"/>
        <v>200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3"/>
        <v>640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4"/>
        <v>320</v>
      </c>
      <c r="AW15">
        <f t="shared" si="20"/>
        <v>1920</v>
      </c>
      <c r="AX15" s="12">
        <f t="shared" si="21"/>
        <v>960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22"/>
        <v>30780.000000000011</v>
      </c>
      <c r="BF15">
        <f t="shared" si="23"/>
        <v>23094.000000000015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5"/>
        <v>1280.9999999999998</v>
      </c>
      <c r="BN15">
        <f t="shared" si="6"/>
        <v>12809.999999999998</v>
      </c>
      <c r="BS15">
        <v>5</v>
      </c>
      <c r="BT15">
        <v>50</v>
      </c>
      <c r="BU15">
        <f t="shared" si="7"/>
        <v>640</v>
      </c>
      <c r="BV15">
        <v>640</v>
      </c>
      <c r="BW15">
        <f t="shared" si="8"/>
        <v>320</v>
      </c>
      <c r="BX15">
        <f t="shared" si="8"/>
        <v>160</v>
      </c>
      <c r="BZ15">
        <f t="shared" si="9"/>
        <v>6400</v>
      </c>
      <c r="CA15">
        <f t="shared" si="0"/>
        <v>3200</v>
      </c>
      <c r="CB15">
        <f t="shared" si="0"/>
        <v>1600</v>
      </c>
    </row>
    <row r="16" spans="1:80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10"/>
        <v>20</v>
      </c>
      <c r="J16">
        <f t="shared" si="1"/>
        <v>19400</v>
      </c>
      <c r="P16">
        <v>5</v>
      </c>
      <c r="Q16" s="4">
        <v>5</v>
      </c>
      <c r="R16">
        <f>VLOOKUP(Q16,标准数值!C:O,6,FALSE)</f>
        <v>20</v>
      </c>
      <c r="S16">
        <f t="shared" si="2"/>
        <v>1200</v>
      </c>
      <c r="T16">
        <f t="shared" si="11"/>
        <v>240</v>
      </c>
      <c r="U16">
        <f t="shared" si="12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13"/>
        <v>80</v>
      </c>
      <c r="AC16">
        <f t="shared" si="14"/>
        <v>4800</v>
      </c>
      <c r="AD16">
        <f t="shared" si="15"/>
        <v>1200</v>
      </c>
      <c r="AE16">
        <f t="shared" si="16"/>
        <v>200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3"/>
        <v>1280.9999999999998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4"/>
        <v>640</v>
      </c>
      <c r="AW16">
        <f t="shared" si="20"/>
        <v>3840</v>
      </c>
      <c r="AX16" s="12">
        <f t="shared" si="21"/>
        <v>1920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22"/>
        <v>61572.000000000022</v>
      </c>
      <c r="BF16">
        <f t="shared" si="23"/>
        <v>30792.000000000011</v>
      </c>
      <c r="BJ16">
        <v>6</v>
      </c>
      <c r="BK16">
        <v>70</v>
      </c>
      <c r="BL16">
        <f>VLOOKUP(BK16,标准数值!C:Q,15,FALSE)</f>
        <v>2564.0000000000005</v>
      </c>
      <c r="BM16">
        <f t="shared" si="5"/>
        <v>2564.0000000000005</v>
      </c>
      <c r="BN16">
        <f t="shared" si="6"/>
        <v>25640.000000000004</v>
      </c>
      <c r="BS16">
        <v>6</v>
      </c>
      <c r="BT16">
        <v>60</v>
      </c>
      <c r="BU16">
        <f t="shared" si="7"/>
        <v>1280.9999999999998</v>
      </c>
      <c r="BV16">
        <v>1280.9999999999998</v>
      </c>
      <c r="BW16">
        <f t="shared" si="8"/>
        <v>640.49999999999989</v>
      </c>
      <c r="BX16">
        <f t="shared" si="8"/>
        <v>320.24999999999994</v>
      </c>
      <c r="BZ16">
        <f t="shared" si="9"/>
        <v>12809.999999999998</v>
      </c>
      <c r="CA16">
        <f t="shared" si="0"/>
        <v>6404.9999999999991</v>
      </c>
      <c r="CB16">
        <f t="shared" si="0"/>
        <v>3202.4999999999995</v>
      </c>
    </row>
    <row r="17" spans="2:80" x14ac:dyDescent="0.15">
      <c r="H17">
        <v>6</v>
      </c>
      <c r="I17">
        <f t="shared" si="10"/>
        <v>24</v>
      </c>
      <c r="J17">
        <f t="shared" si="1"/>
        <v>23280</v>
      </c>
      <c r="P17">
        <v>6</v>
      </c>
      <c r="Q17" s="4">
        <v>6</v>
      </c>
      <c r="R17">
        <f>VLOOKUP(Q17,标准数值!C:O,6,FALSE)</f>
        <v>24</v>
      </c>
      <c r="S17">
        <f t="shared" si="2"/>
        <v>1440</v>
      </c>
      <c r="T17">
        <f t="shared" si="11"/>
        <v>240</v>
      </c>
      <c r="U17">
        <f t="shared" si="12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13"/>
        <v>120</v>
      </c>
      <c r="AC17">
        <f t="shared" si="14"/>
        <v>7200</v>
      </c>
      <c r="AD17">
        <f t="shared" si="15"/>
        <v>2400</v>
      </c>
      <c r="AE17">
        <f t="shared" si="16"/>
        <v>400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3"/>
        <v>2564.0000000000005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4"/>
        <v>1280.9999999999998</v>
      </c>
      <c r="AW17">
        <f t="shared" si="20"/>
        <v>7685.9999999999982</v>
      </c>
      <c r="AX17" s="12">
        <f t="shared" si="21"/>
        <v>3845.9999999999982</v>
      </c>
      <c r="BJ17">
        <v>7</v>
      </c>
      <c r="BK17">
        <v>80</v>
      </c>
      <c r="BL17">
        <f>VLOOKUP(BK17,标准数值!C:Q,15,FALSE)</f>
        <v>5130.0000000000018</v>
      </c>
      <c r="BM17">
        <f t="shared" si="5"/>
        <v>5130.0000000000018</v>
      </c>
      <c r="BN17">
        <f t="shared" si="6"/>
        <v>51300.000000000015</v>
      </c>
      <c r="BS17">
        <v>7</v>
      </c>
      <c r="BT17">
        <v>70</v>
      </c>
      <c r="BU17">
        <f t="shared" si="7"/>
        <v>2564.0000000000005</v>
      </c>
      <c r="BV17">
        <v>2564.0000000000005</v>
      </c>
      <c r="BW17">
        <f t="shared" si="8"/>
        <v>1282.0000000000002</v>
      </c>
      <c r="BX17">
        <f t="shared" si="8"/>
        <v>641.00000000000011</v>
      </c>
      <c r="BZ17">
        <f t="shared" si="9"/>
        <v>25640.000000000004</v>
      </c>
      <c r="CA17">
        <f t="shared" si="0"/>
        <v>12820.000000000002</v>
      </c>
      <c r="CB17">
        <f t="shared" si="0"/>
        <v>6410.0000000000009</v>
      </c>
    </row>
    <row r="18" spans="2:80" x14ac:dyDescent="0.15">
      <c r="H18">
        <v>7</v>
      </c>
      <c r="I18">
        <f t="shared" si="10"/>
        <v>28</v>
      </c>
      <c r="J18">
        <f t="shared" si="1"/>
        <v>27160</v>
      </c>
      <c r="P18">
        <v>7</v>
      </c>
      <c r="Q18" s="4">
        <v>7</v>
      </c>
      <c r="R18">
        <f>VLOOKUP(Q18,标准数值!C:O,6,FALSE)</f>
        <v>28</v>
      </c>
      <c r="S18">
        <f t="shared" si="2"/>
        <v>1680</v>
      </c>
      <c r="T18">
        <f t="shared" si="11"/>
        <v>240</v>
      </c>
      <c r="U18">
        <f t="shared" si="12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13"/>
        <v>160</v>
      </c>
      <c r="AC18">
        <f t="shared" si="14"/>
        <v>9600</v>
      </c>
      <c r="AD18">
        <f t="shared" si="15"/>
        <v>2400</v>
      </c>
      <c r="AE18">
        <f t="shared" si="16"/>
        <v>400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3"/>
        <v>5130.0000000000018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4"/>
        <v>2564.0000000000005</v>
      </c>
      <c r="AW18">
        <f t="shared" si="20"/>
        <v>15384.000000000004</v>
      </c>
      <c r="AX18" s="12">
        <f t="shared" si="21"/>
        <v>7698.0000000000055</v>
      </c>
      <c r="BJ18">
        <v>8</v>
      </c>
      <c r="BK18">
        <v>90</v>
      </c>
      <c r="BL18">
        <f>VLOOKUP(BK18,标准数值!C:Q,15,FALSE)</f>
        <v>10262.000000000004</v>
      </c>
      <c r="BM18">
        <f t="shared" si="5"/>
        <v>10262.000000000004</v>
      </c>
      <c r="BN18">
        <f t="shared" si="6"/>
        <v>102620.00000000003</v>
      </c>
      <c r="BS18">
        <v>8</v>
      </c>
      <c r="BT18">
        <v>80</v>
      </c>
      <c r="BU18">
        <f t="shared" si="7"/>
        <v>5130.0000000000018</v>
      </c>
      <c r="BV18">
        <v>5130.0000000000018</v>
      </c>
      <c r="BW18">
        <f t="shared" si="8"/>
        <v>2565.0000000000009</v>
      </c>
      <c r="BX18">
        <f t="shared" si="8"/>
        <v>1282.5000000000005</v>
      </c>
      <c r="BZ18">
        <f t="shared" si="9"/>
        <v>51300.000000000022</v>
      </c>
      <c r="CA18">
        <f t="shared" si="0"/>
        <v>25650.000000000011</v>
      </c>
      <c r="CB18">
        <f t="shared" si="0"/>
        <v>12825.000000000005</v>
      </c>
    </row>
    <row r="19" spans="2:80" x14ac:dyDescent="0.15">
      <c r="B19" t="s">
        <v>52</v>
      </c>
      <c r="C19">
        <v>60</v>
      </c>
      <c r="H19">
        <v>8</v>
      </c>
      <c r="I19">
        <f t="shared" si="10"/>
        <v>32</v>
      </c>
      <c r="J19">
        <f t="shared" si="1"/>
        <v>31040</v>
      </c>
      <c r="P19">
        <v>8</v>
      </c>
      <c r="Q19" s="4">
        <v>8</v>
      </c>
      <c r="R19">
        <f>VLOOKUP(Q19,标准数值!C:O,6,FALSE)</f>
        <v>32</v>
      </c>
      <c r="S19">
        <f t="shared" si="2"/>
        <v>1920</v>
      </c>
      <c r="T19">
        <f t="shared" si="11"/>
        <v>240</v>
      </c>
      <c r="U19">
        <f t="shared" si="12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13"/>
        <v>240</v>
      </c>
      <c r="AC19">
        <f t="shared" si="14"/>
        <v>14400</v>
      </c>
      <c r="AD19">
        <f t="shared" si="15"/>
        <v>4800</v>
      </c>
      <c r="AE19">
        <f t="shared" si="16"/>
        <v>800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3"/>
        <v>10262.000000000004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4"/>
        <v>5130.0000000000018</v>
      </c>
      <c r="AW19">
        <f t="shared" si="20"/>
        <v>30780.000000000011</v>
      </c>
      <c r="AX19" s="12">
        <f t="shared" si="21"/>
        <v>15396.000000000007</v>
      </c>
      <c r="BJ19">
        <v>9</v>
      </c>
      <c r="BK19">
        <v>100</v>
      </c>
      <c r="BL19">
        <f>VLOOKUP(BK19,标准数值!C:Q,15,FALSE)</f>
        <v>20529.999999999996</v>
      </c>
      <c r="BM19">
        <f t="shared" si="5"/>
        <v>20529.999999999996</v>
      </c>
      <c r="BN19">
        <f t="shared" si="6"/>
        <v>205299.99999999997</v>
      </c>
      <c r="BS19">
        <v>9</v>
      </c>
      <c r="BT19">
        <v>90</v>
      </c>
      <c r="BU19">
        <f t="shared" si="7"/>
        <v>10262.000000000004</v>
      </c>
      <c r="BV19">
        <v>10262.000000000004</v>
      </c>
      <c r="BW19">
        <f t="shared" si="8"/>
        <v>5131.0000000000018</v>
      </c>
      <c r="BX19">
        <f t="shared" si="8"/>
        <v>2565.5000000000009</v>
      </c>
      <c r="BZ19">
        <f t="shared" si="9"/>
        <v>102620.00000000004</v>
      </c>
      <c r="CA19">
        <f t="shared" si="0"/>
        <v>51310.000000000022</v>
      </c>
      <c r="CB19">
        <f t="shared" si="0"/>
        <v>25655.000000000011</v>
      </c>
    </row>
    <row r="20" spans="2:80" x14ac:dyDescent="0.15">
      <c r="H20">
        <v>9</v>
      </c>
      <c r="I20">
        <f t="shared" si="10"/>
        <v>36</v>
      </c>
      <c r="J20">
        <f t="shared" si="1"/>
        <v>34920</v>
      </c>
      <c r="P20">
        <v>9</v>
      </c>
      <c r="Q20" s="4">
        <v>9</v>
      </c>
      <c r="R20">
        <f>VLOOKUP(Q20,标准数值!C:O,6,FALSE)</f>
        <v>36</v>
      </c>
      <c r="S20">
        <f t="shared" si="2"/>
        <v>2160</v>
      </c>
      <c r="T20">
        <f t="shared" si="11"/>
        <v>240</v>
      </c>
      <c r="U20">
        <f t="shared" si="12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13"/>
        <v>320</v>
      </c>
      <c r="AC20">
        <f t="shared" si="14"/>
        <v>19200</v>
      </c>
      <c r="AD20">
        <f t="shared" si="15"/>
        <v>4800</v>
      </c>
      <c r="AE20">
        <f t="shared" si="16"/>
        <v>800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3"/>
        <v>20529.999999999996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4"/>
        <v>10262.000000000004</v>
      </c>
      <c r="AW20">
        <f t="shared" si="20"/>
        <v>61572.000000000022</v>
      </c>
      <c r="AX20" s="12">
        <f t="shared" si="21"/>
        <v>30792.000000000011</v>
      </c>
    </row>
    <row r="21" spans="2:80" x14ac:dyDescent="0.15">
      <c r="H21">
        <v>10</v>
      </c>
      <c r="I21">
        <f t="shared" si="10"/>
        <v>40</v>
      </c>
      <c r="J21">
        <f t="shared" si="1"/>
        <v>38800</v>
      </c>
      <c r="P21">
        <v>10</v>
      </c>
      <c r="Q21" s="4">
        <v>10</v>
      </c>
      <c r="R21">
        <f>VLOOKUP(Q21,标准数值!C:O,6,FALSE)</f>
        <v>40</v>
      </c>
      <c r="S21">
        <f t="shared" si="2"/>
        <v>2400</v>
      </c>
      <c r="T21">
        <f t="shared" si="11"/>
        <v>240</v>
      </c>
      <c r="U21">
        <f t="shared" si="12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13"/>
        <v>480</v>
      </c>
      <c r="AC21">
        <f t="shared" si="14"/>
        <v>28800</v>
      </c>
      <c r="AD21">
        <f t="shared" si="15"/>
        <v>9600</v>
      </c>
      <c r="AE21">
        <f t="shared" si="16"/>
        <v>1600</v>
      </c>
    </row>
    <row r="22" spans="2:80" x14ac:dyDescent="0.15">
      <c r="H22">
        <v>11</v>
      </c>
      <c r="I22">
        <f t="shared" si="10"/>
        <v>44</v>
      </c>
      <c r="J22">
        <f t="shared" si="1"/>
        <v>42680</v>
      </c>
      <c r="P22">
        <v>11</v>
      </c>
      <c r="Q22" s="4">
        <v>11</v>
      </c>
      <c r="R22">
        <f>VLOOKUP(Q22,标准数值!C:O,6,FALSE)</f>
        <v>44</v>
      </c>
      <c r="S22">
        <f t="shared" si="2"/>
        <v>2640</v>
      </c>
      <c r="T22">
        <f t="shared" si="11"/>
        <v>240</v>
      </c>
      <c r="U22">
        <f t="shared" si="12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13"/>
        <v>640</v>
      </c>
      <c r="AC22">
        <f t="shared" si="14"/>
        <v>38400</v>
      </c>
      <c r="AD22">
        <f t="shared" si="15"/>
        <v>9600</v>
      </c>
      <c r="AE22">
        <f t="shared" si="16"/>
        <v>1600</v>
      </c>
    </row>
    <row r="23" spans="2:80" x14ac:dyDescent="0.15">
      <c r="B23" t="s">
        <v>99</v>
      </c>
      <c r="C23">
        <v>0</v>
      </c>
      <c r="H23">
        <v>12</v>
      </c>
      <c r="I23">
        <f t="shared" si="10"/>
        <v>48</v>
      </c>
      <c r="J23">
        <f t="shared" si="1"/>
        <v>46560</v>
      </c>
      <c r="P23">
        <v>12</v>
      </c>
      <c r="Q23" s="4">
        <v>12</v>
      </c>
      <c r="R23">
        <f>VLOOKUP(Q23,标准数值!C:O,6,FALSE)</f>
        <v>48</v>
      </c>
      <c r="S23">
        <f t="shared" si="2"/>
        <v>2880</v>
      </c>
      <c r="T23">
        <f t="shared" si="11"/>
        <v>240</v>
      </c>
      <c r="U23">
        <f t="shared" si="12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13"/>
        <v>960.50000000000011</v>
      </c>
      <c r="AC23">
        <f t="shared" si="14"/>
        <v>57630.000000000007</v>
      </c>
      <c r="AD23">
        <f t="shared" si="15"/>
        <v>19230.000000000007</v>
      </c>
      <c r="AE23">
        <f t="shared" si="16"/>
        <v>3205.0000000000014</v>
      </c>
    </row>
    <row r="24" spans="2:80" x14ac:dyDescent="0.15">
      <c r="H24">
        <v>13</v>
      </c>
      <c r="I24">
        <f t="shared" si="10"/>
        <v>52</v>
      </c>
      <c r="J24">
        <f t="shared" si="1"/>
        <v>50440</v>
      </c>
      <c r="P24">
        <v>13</v>
      </c>
      <c r="Q24" s="4">
        <v>13</v>
      </c>
      <c r="R24">
        <f>VLOOKUP(Q24,标准数值!C:O,6,FALSE)</f>
        <v>52</v>
      </c>
      <c r="S24">
        <f t="shared" si="2"/>
        <v>3120</v>
      </c>
      <c r="T24">
        <f t="shared" si="11"/>
        <v>240</v>
      </c>
      <c r="U24">
        <f t="shared" si="12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13"/>
        <v>1280.9999999999998</v>
      </c>
      <c r="AC24">
        <f t="shared" si="14"/>
        <v>76859.999999999985</v>
      </c>
      <c r="AD24">
        <f t="shared" si="15"/>
        <v>19229.999999999978</v>
      </c>
      <c r="AE24">
        <f t="shared" si="16"/>
        <v>3204.9999999999964</v>
      </c>
    </row>
    <row r="25" spans="2:80" x14ac:dyDescent="0.15">
      <c r="H25">
        <v>14</v>
      </c>
      <c r="I25">
        <f t="shared" si="10"/>
        <v>56</v>
      </c>
      <c r="J25">
        <f t="shared" si="1"/>
        <v>54320</v>
      </c>
      <c r="P25">
        <v>14</v>
      </c>
      <c r="Q25" s="4">
        <v>14</v>
      </c>
      <c r="R25">
        <f>VLOOKUP(Q25,标准数值!C:O,6,FALSE)</f>
        <v>56</v>
      </c>
      <c r="S25">
        <f t="shared" si="2"/>
        <v>3360</v>
      </c>
      <c r="T25">
        <f t="shared" si="11"/>
        <v>240</v>
      </c>
      <c r="U25">
        <f t="shared" si="12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13"/>
        <v>1922.4999999999995</v>
      </c>
      <c r="AC25">
        <f t="shared" si="14"/>
        <v>115349.99999999997</v>
      </c>
      <c r="AD25">
        <f t="shared" si="15"/>
        <v>38489.999999999985</v>
      </c>
      <c r="AE25">
        <f t="shared" si="16"/>
        <v>6414.9999999999973</v>
      </c>
    </row>
    <row r="26" spans="2:80" x14ac:dyDescent="0.15">
      <c r="H26">
        <v>15</v>
      </c>
      <c r="I26">
        <f t="shared" si="10"/>
        <v>60</v>
      </c>
      <c r="J26">
        <f t="shared" si="1"/>
        <v>58200</v>
      </c>
      <c r="P26">
        <v>15</v>
      </c>
      <c r="Q26" s="4">
        <v>15</v>
      </c>
      <c r="R26">
        <f>VLOOKUP(Q26,标准数值!C:O,6,FALSE)</f>
        <v>60</v>
      </c>
      <c r="S26">
        <f t="shared" si="2"/>
        <v>3600</v>
      </c>
      <c r="T26">
        <f t="shared" si="11"/>
        <v>240</v>
      </c>
      <c r="U26">
        <f t="shared" si="12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13"/>
        <v>2564.0000000000005</v>
      </c>
      <c r="AC26">
        <f t="shared" si="14"/>
        <v>153840.00000000003</v>
      </c>
      <c r="AD26">
        <f t="shared" si="15"/>
        <v>38490.000000000058</v>
      </c>
      <c r="AE26">
        <f t="shared" si="16"/>
        <v>6415.00000000001</v>
      </c>
    </row>
    <row r="27" spans="2:80" x14ac:dyDescent="0.15">
      <c r="H27">
        <v>16</v>
      </c>
      <c r="I27">
        <f t="shared" si="10"/>
        <v>64</v>
      </c>
      <c r="J27">
        <f t="shared" si="1"/>
        <v>62080</v>
      </c>
      <c r="P27">
        <v>16</v>
      </c>
      <c r="Q27" s="4">
        <v>16</v>
      </c>
      <c r="R27">
        <f>VLOOKUP(Q27,标准数值!C:O,6,FALSE)</f>
        <v>64</v>
      </c>
      <c r="S27">
        <f t="shared" si="2"/>
        <v>3840</v>
      </c>
      <c r="T27">
        <f t="shared" si="11"/>
        <v>240</v>
      </c>
      <c r="U27">
        <f t="shared" si="12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13"/>
        <v>3847</v>
      </c>
      <c r="AC27">
        <f t="shared" si="14"/>
        <v>230820</v>
      </c>
      <c r="AD27">
        <f t="shared" si="15"/>
        <v>76979.999999999971</v>
      </c>
      <c r="AE27">
        <f t="shared" si="16"/>
        <v>12829.999999999995</v>
      </c>
    </row>
    <row r="28" spans="2:80" x14ac:dyDescent="0.15">
      <c r="H28">
        <v>17</v>
      </c>
      <c r="I28">
        <f t="shared" si="10"/>
        <v>68</v>
      </c>
      <c r="J28">
        <f t="shared" si="1"/>
        <v>65960</v>
      </c>
      <c r="P28">
        <v>17</v>
      </c>
      <c r="Q28" s="4">
        <v>17</v>
      </c>
      <c r="R28">
        <f>VLOOKUP(Q28,标准数值!C:O,6,FALSE)</f>
        <v>68</v>
      </c>
      <c r="S28">
        <f t="shared" si="2"/>
        <v>4080</v>
      </c>
      <c r="T28">
        <f t="shared" si="11"/>
        <v>240</v>
      </c>
      <c r="U28">
        <f t="shared" si="12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13"/>
        <v>5130.0000000000018</v>
      </c>
      <c r="AC28">
        <f t="shared" si="14"/>
        <v>307800.00000000012</v>
      </c>
      <c r="AD28">
        <f t="shared" si="15"/>
        <v>76980.000000000116</v>
      </c>
      <c r="AE28">
        <f t="shared" si="16"/>
        <v>12830.00000000002</v>
      </c>
    </row>
    <row r="29" spans="2:80" x14ac:dyDescent="0.15">
      <c r="H29">
        <v>18</v>
      </c>
      <c r="I29">
        <f t="shared" si="10"/>
        <v>72</v>
      </c>
      <c r="J29">
        <f t="shared" si="1"/>
        <v>69840</v>
      </c>
      <c r="P29">
        <v>18</v>
      </c>
      <c r="Q29" s="4">
        <v>18</v>
      </c>
      <c r="R29">
        <f>VLOOKUP(Q29,标准数值!C:O,6,FALSE)</f>
        <v>72</v>
      </c>
      <c r="S29">
        <f t="shared" si="2"/>
        <v>4320</v>
      </c>
      <c r="T29">
        <f t="shared" si="11"/>
        <v>240</v>
      </c>
      <c r="U29">
        <f t="shared" si="12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13"/>
        <v>7696.0000000000009</v>
      </c>
      <c r="AC29">
        <f t="shared" si="14"/>
        <v>461760.00000000006</v>
      </c>
      <c r="AD29">
        <f t="shared" si="15"/>
        <v>153959.99999999994</v>
      </c>
      <c r="AE29">
        <f t="shared" si="16"/>
        <v>25659.999999999989</v>
      </c>
    </row>
    <row r="30" spans="2:80" x14ac:dyDescent="0.15">
      <c r="H30">
        <v>19</v>
      </c>
      <c r="I30">
        <f t="shared" si="10"/>
        <v>76</v>
      </c>
      <c r="J30">
        <f t="shared" si="1"/>
        <v>73720</v>
      </c>
      <c r="P30">
        <v>19</v>
      </c>
      <c r="Q30" s="4">
        <v>19</v>
      </c>
      <c r="R30">
        <f>VLOOKUP(Q30,标准数值!C:O,6,FALSE)</f>
        <v>76</v>
      </c>
      <c r="S30">
        <f t="shared" si="2"/>
        <v>4560</v>
      </c>
      <c r="T30">
        <f t="shared" si="11"/>
        <v>240</v>
      </c>
      <c r="U30">
        <f t="shared" si="12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13"/>
        <v>10262.000000000004</v>
      </c>
      <c r="AC30">
        <f t="shared" si="14"/>
        <v>615720.00000000023</v>
      </c>
      <c r="AD30">
        <f t="shared" si="15"/>
        <v>153960.00000000017</v>
      </c>
      <c r="AE30">
        <f t="shared" si="16"/>
        <v>25660.000000000029</v>
      </c>
    </row>
    <row r="31" spans="2:80" x14ac:dyDescent="0.15">
      <c r="H31" s="7">
        <v>20</v>
      </c>
      <c r="I31" s="7">
        <f t="shared" si="10"/>
        <v>80</v>
      </c>
      <c r="J31" s="7">
        <f t="shared" si="1"/>
        <v>77600</v>
      </c>
      <c r="K31" t="s">
        <v>121</v>
      </c>
      <c r="P31">
        <v>20</v>
      </c>
      <c r="Q31" s="4">
        <v>20</v>
      </c>
      <c r="R31">
        <f>VLOOKUP(Q31,标准数值!C:O,6,FALSE)</f>
        <v>80</v>
      </c>
      <c r="S31">
        <f t="shared" si="2"/>
        <v>4800</v>
      </c>
      <c r="T31">
        <f t="shared" si="11"/>
        <v>240</v>
      </c>
      <c r="U31">
        <f t="shared" si="12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13"/>
        <v>15396</v>
      </c>
      <c r="AC31">
        <f t="shared" si="14"/>
        <v>923760</v>
      </c>
      <c r="AD31">
        <f t="shared" si="15"/>
        <v>308039.99999999977</v>
      </c>
      <c r="AE31">
        <f t="shared" si="16"/>
        <v>51339.999999999964</v>
      </c>
    </row>
    <row r="32" spans="2:80" x14ac:dyDescent="0.15">
      <c r="H32">
        <v>21</v>
      </c>
      <c r="I32">
        <f t="shared" si="10"/>
        <v>88</v>
      </c>
      <c r="J32">
        <f t="shared" si="1"/>
        <v>85360</v>
      </c>
      <c r="P32">
        <v>21</v>
      </c>
      <c r="Q32" s="4">
        <v>21</v>
      </c>
      <c r="R32">
        <f>VLOOKUP(Q32,标准数值!C:O,6,FALSE)</f>
        <v>88</v>
      </c>
      <c r="S32">
        <f t="shared" si="2"/>
        <v>5280</v>
      </c>
      <c r="T32">
        <f t="shared" si="11"/>
        <v>480</v>
      </c>
      <c r="U32">
        <f t="shared" si="12"/>
        <v>80</v>
      </c>
    </row>
    <row r="33" spans="1:21" x14ac:dyDescent="0.15">
      <c r="H33">
        <v>22</v>
      </c>
      <c r="I33">
        <f t="shared" si="10"/>
        <v>96</v>
      </c>
      <c r="J33">
        <f t="shared" si="1"/>
        <v>93120</v>
      </c>
      <c r="P33">
        <v>22</v>
      </c>
      <c r="Q33" s="4">
        <v>22</v>
      </c>
      <c r="R33">
        <f>VLOOKUP(Q33,标准数值!C:O,6,FALSE)</f>
        <v>96</v>
      </c>
      <c r="S33">
        <f t="shared" si="2"/>
        <v>5760</v>
      </c>
      <c r="T33">
        <f t="shared" si="11"/>
        <v>480</v>
      </c>
      <c r="U33">
        <f t="shared" si="12"/>
        <v>80</v>
      </c>
    </row>
    <row r="34" spans="1:21" x14ac:dyDescent="0.15">
      <c r="H34">
        <v>23</v>
      </c>
      <c r="I34">
        <f t="shared" si="10"/>
        <v>104</v>
      </c>
      <c r="J34">
        <f t="shared" si="1"/>
        <v>100880</v>
      </c>
      <c r="P34">
        <v>23</v>
      </c>
      <c r="Q34" s="4">
        <v>23</v>
      </c>
      <c r="R34">
        <f>VLOOKUP(Q34,标准数值!C:O,6,FALSE)</f>
        <v>104</v>
      </c>
      <c r="S34">
        <f t="shared" si="2"/>
        <v>6240</v>
      </c>
      <c r="T34">
        <f t="shared" si="11"/>
        <v>480</v>
      </c>
      <c r="U34">
        <f t="shared" si="12"/>
        <v>80</v>
      </c>
    </row>
    <row r="35" spans="1:21" x14ac:dyDescent="0.15">
      <c r="H35">
        <v>24</v>
      </c>
      <c r="I35">
        <f t="shared" si="10"/>
        <v>112</v>
      </c>
      <c r="J35">
        <f t="shared" si="1"/>
        <v>108640</v>
      </c>
      <c r="P35">
        <v>24</v>
      </c>
      <c r="Q35" s="4">
        <v>24</v>
      </c>
      <c r="R35">
        <f>VLOOKUP(Q35,标准数值!C:O,6,FALSE)</f>
        <v>112</v>
      </c>
      <c r="S35">
        <f t="shared" si="2"/>
        <v>6720</v>
      </c>
      <c r="T35">
        <f t="shared" si="11"/>
        <v>480</v>
      </c>
      <c r="U35">
        <f t="shared" si="12"/>
        <v>80</v>
      </c>
    </row>
    <row r="36" spans="1:21" x14ac:dyDescent="0.15">
      <c r="A36" t="s">
        <v>90</v>
      </c>
      <c r="H36">
        <v>25</v>
      </c>
      <c r="I36">
        <f t="shared" si="10"/>
        <v>120</v>
      </c>
      <c r="J36">
        <f t="shared" si="1"/>
        <v>116400</v>
      </c>
      <c r="P36">
        <v>25</v>
      </c>
      <c r="Q36" s="4">
        <v>25</v>
      </c>
      <c r="R36">
        <f>VLOOKUP(Q36,标准数值!C:O,6,FALSE)</f>
        <v>120</v>
      </c>
      <c r="S36">
        <f t="shared" si="2"/>
        <v>7200</v>
      </c>
      <c r="T36">
        <f t="shared" si="11"/>
        <v>480</v>
      </c>
      <c r="U36">
        <f t="shared" si="12"/>
        <v>80</v>
      </c>
    </row>
    <row r="37" spans="1:21" x14ac:dyDescent="0.15">
      <c r="A37" t="s">
        <v>91</v>
      </c>
      <c r="H37">
        <v>26</v>
      </c>
      <c r="I37">
        <f t="shared" si="10"/>
        <v>128</v>
      </c>
      <c r="J37">
        <f t="shared" si="1"/>
        <v>124160</v>
      </c>
      <c r="P37">
        <v>26</v>
      </c>
      <c r="Q37" s="4">
        <v>26</v>
      </c>
      <c r="R37">
        <f>VLOOKUP(Q37,标准数值!C:O,6,FALSE)</f>
        <v>128</v>
      </c>
      <c r="S37">
        <f t="shared" si="2"/>
        <v>7680</v>
      </c>
      <c r="T37">
        <f t="shared" si="11"/>
        <v>480</v>
      </c>
      <c r="U37">
        <f t="shared" si="12"/>
        <v>80</v>
      </c>
    </row>
    <row r="38" spans="1:21" x14ac:dyDescent="0.15">
      <c r="A38" t="s">
        <v>330</v>
      </c>
      <c r="H38">
        <v>27</v>
      </c>
      <c r="I38">
        <f t="shared" si="10"/>
        <v>136</v>
      </c>
      <c r="J38">
        <f t="shared" si="1"/>
        <v>131920</v>
      </c>
      <c r="P38">
        <v>27</v>
      </c>
      <c r="Q38" s="4">
        <v>27</v>
      </c>
      <c r="R38">
        <f>VLOOKUP(Q38,标准数值!C:O,6,FALSE)</f>
        <v>136</v>
      </c>
      <c r="S38">
        <f t="shared" si="2"/>
        <v>8160</v>
      </c>
      <c r="T38">
        <f t="shared" si="11"/>
        <v>480</v>
      </c>
      <c r="U38">
        <f t="shared" si="12"/>
        <v>80</v>
      </c>
    </row>
    <row r="39" spans="1:21" x14ac:dyDescent="0.15">
      <c r="A39" t="s">
        <v>332</v>
      </c>
      <c r="H39">
        <v>28</v>
      </c>
      <c r="I39">
        <f t="shared" si="10"/>
        <v>144</v>
      </c>
      <c r="J39">
        <f t="shared" si="1"/>
        <v>139680</v>
      </c>
      <c r="P39">
        <v>28</v>
      </c>
      <c r="Q39" s="4">
        <v>28</v>
      </c>
      <c r="R39">
        <f>VLOOKUP(Q39,标准数值!C:O,6,FALSE)</f>
        <v>144</v>
      </c>
      <c r="S39">
        <f t="shared" si="2"/>
        <v>8640</v>
      </c>
      <c r="T39">
        <f t="shared" si="11"/>
        <v>480</v>
      </c>
      <c r="U39">
        <f t="shared" si="12"/>
        <v>80</v>
      </c>
    </row>
    <row r="40" spans="1:21" x14ac:dyDescent="0.15">
      <c r="H40">
        <v>29</v>
      </c>
      <c r="I40">
        <f t="shared" si="10"/>
        <v>152</v>
      </c>
      <c r="J40">
        <f t="shared" si="1"/>
        <v>147440</v>
      </c>
      <c r="P40">
        <v>29</v>
      </c>
      <c r="Q40" s="4">
        <v>29</v>
      </c>
      <c r="R40">
        <f>VLOOKUP(Q40,标准数值!C:O,6,FALSE)</f>
        <v>152</v>
      </c>
      <c r="S40">
        <f t="shared" si="2"/>
        <v>9120</v>
      </c>
      <c r="T40">
        <f t="shared" si="11"/>
        <v>480</v>
      </c>
      <c r="U40">
        <f t="shared" si="12"/>
        <v>80</v>
      </c>
    </row>
    <row r="41" spans="1:21" x14ac:dyDescent="0.15">
      <c r="A41" t="s">
        <v>89</v>
      </c>
      <c r="H41">
        <v>30</v>
      </c>
      <c r="I41">
        <f t="shared" si="10"/>
        <v>160</v>
      </c>
      <c r="J41">
        <f t="shared" si="1"/>
        <v>155200</v>
      </c>
      <c r="P41">
        <v>30</v>
      </c>
      <c r="Q41" s="4">
        <v>30</v>
      </c>
      <c r="R41">
        <f>VLOOKUP(Q41,标准数值!C:O,6,FALSE)</f>
        <v>160</v>
      </c>
      <c r="S41">
        <f t="shared" si="2"/>
        <v>9600</v>
      </c>
      <c r="T41">
        <f t="shared" si="11"/>
        <v>480</v>
      </c>
      <c r="U41">
        <f t="shared" si="12"/>
        <v>80</v>
      </c>
    </row>
    <row r="42" spans="1:21" x14ac:dyDescent="0.15">
      <c r="A42" t="s">
        <v>109</v>
      </c>
      <c r="H42">
        <v>31</v>
      </c>
      <c r="I42">
        <f t="shared" si="10"/>
        <v>176</v>
      </c>
      <c r="J42">
        <f t="shared" si="1"/>
        <v>170720</v>
      </c>
      <c r="P42">
        <v>31</v>
      </c>
      <c r="Q42" s="4">
        <v>31</v>
      </c>
      <c r="R42">
        <f>VLOOKUP(Q42,标准数值!C:O,6,FALSE)</f>
        <v>176</v>
      </c>
      <c r="S42">
        <f t="shared" si="2"/>
        <v>10560</v>
      </c>
      <c r="T42">
        <f t="shared" si="11"/>
        <v>960</v>
      </c>
      <c r="U42">
        <f t="shared" si="12"/>
        <v>160</v>
      </c>
    </row>
    <row r="43" spans="1:21" x14ac:dyDescent="0.15">
      <c r="A43" t="s">
        <v>97</v>
      </c>
      <c r="H43">
        <v>32</v>
      </c>
      <c r="I43">
        <f t="shared" si="10"/>
        <v>192</v>
      </c>
      <c r="J43">
        <f t="shared" si="1"/>
        <v>186240</v>
      </c>
      <c r="P43">
        <v>32</v>
      </c>
      <c r="Q43" s="4">
        <v>32</v>
      </c>
      <c r="R43">
        <f>VLOOKUP(Q43,标准数值!C:O,6,FALSE)</f>
        <v>192</v>
      </c>
      <c r="S43">
        <f t="shared" si="2"/>
        <v>11520</v>
      </c>
      <c r="T43">
        <f t="shared" si="11"/>
        <v>960</v>
      </c>
      <c r="U43">
        <f t="shared" si="12"/>
        <v>160</v>
      </c>
    </row>
    <row r="44" spans="1:21" x14ac:dyDescent="0.15">
      <c r="H44">
        <v>33</v>
      </c>
      <c r="I44">
        <f t="shared" si="10"/>
        <v>208</v>
      </c>
      <c r="J44">
        <f t="shared" si="1"/>
        <v>201760</v>
      </c>
      <c r="P44">
        <v>33</v>
      </c>
      <c r="Q44" s="4">
        <v>33</v>
      </c>
      <c r="R44">
        <f>VLOOKUP(Q44,标准数值!C:O,6,FALSE)</f>
        <v>208</v>
      </c>
      <c r="S44">
        <f t="shared" ref="S44:S75" si="24">S$9*R44</f>
        <v>12480</v>
      </c>
      <c r="T44">
        <f t="shared" si="11"/>
        <v>960</v>
      </c>
      <c r="U44">
        <f t="shared" si="12"/>
        <v>160</v>
      </c>
    </row>
    <row r="45" spans="1:21" x14ac:dyDescent="0.15">
      <c r="A45" t="s">
        <v>99</v>
      </c>
      <c r="H45">
        <v>34</v>
      </c>
      <c r="I45">
        <f t="shared" si="10"/>
        <v>224</v>
      </c>
      <c r="J45">
        <f t="shared" si="1"/>
        <v>217280</v>
      </c>
      <c r="P45">
        <v>34</v>
      </c>
      <c r="Q45" s="4">
        <v>34</v>
      </c>
      <c r="R45">
        <f>VLOOKUP(Q45,标准数值!C:O,6,FALSE)</f>
        <v>224</v>
      </c>
      <c r="S45">
        <f t="shared" si="24"/>
        <v>13440</v>
      </c>
      <c r="T45">
        <f t="shared" si="11"/>
        <v>960</v>
      </c>
      <c r="U45">
        <f t="shared" si="12"/>
        <v>160</v>
      </c>
    </row>
    <row r="46" spans="1:21" x14ac:dyDescent="0.15">
      <c r="H46">
        <v>35</v>
      </c>
      <c r="I46">
        <f t="shared" si="10"/>
        <v>240</v>
      </c>
      <c r="J46">
        <f t="shared" si="1"/>
        <v>232800</v>
      </c>
      <c r="P46">
        <v>35</v>
      </c>
      <c r="Q46" s="4">
        <v>35</v>
      </c>
      <c r="R46">
        <f>VLOOKUP(Q46,标准数值!C:O,6,FALSE)</f>
        <v>240</v>
      </c>
      <c r="S46">
        <f t="shared" si="24"/>
        <v>14400</v>
      </c>
      <c r="T46">
        <f t="shared" si="11"/>
        <v>960</v>
      </c>
      <c r="U46">
        <f t="shared" si="12"/>
        <v>160</v>
      </c>
    </row>
    <row r="47" spans="1:21" x14ac:dyDescent="0.15">
      <c r="A47" t="s">
        <v>333</v>
      </c>
      <c r="H47">
        <v>36</v>
      </c>
      <c r="I47">
        <f t="shared" si="10"/>
        <v>256</v>
      </c>
      <c r="J47">
        <f t="shared" si="1"/>
        <v>248320</v>
      </c>
      <c r="P47">
        <v>36</v>
      </c>
      <c r="Q47" s="4">
        <v>36</v>
      </c>
      <c r="R47">
        <f>VLOOKUP(Q47,标准数值!C:O,6,FALSE)</f>
        <v>256</v>
      </c>
      <c r="S47">
        <f t="shared" si="24"/>
        <v>15360</v>
      </c>
      <c r="T47">
        <f t="shared" si="11"/>
        <v>960</v>
      </c>
      <c r="U47">
        <f t="shared" si="12"/>
        <v>160</v>
      </c>
    </row>
    <row r="48" spans="1:21" x14ac:dyDescent="0.15">
      <c r="H48">
        <v>37</v>
      </c>
      <c r="I48">
        <f t="shared" si="10"/>
        <v>272</v>
      </c>
      <c r="J48">
        <f t="shared" si="1"/>
        <v>263840</v>
      </c>
      <c r="P48">
        <v>37</v>
      </c>
      <c r="Q48" s="4">
        <v>37</v>
      </c>
      <c r="R48">
        <f>VLOOKUP(Q48,标准数值!C:O,6,FALSE)</f>
        <v>272</v>
      </c>
      <c r="S48">
        <f t="shared" si="24"/>
        <v>16320</v>
      </c>
      <c r="T48">
        <f t="shared" si="11"/>
        <v>960</v>
      </c>
      <c r="U48">
        <f t="shared" si="12"/>
        <v>160</v>
      </c>
    </row>
    <row r="49" spans="8:21" x14ac:dyDescent="0.15">
      <c r="H49">
        <v>38</v>
      </c>
      <c r="I49">
        <f t="shared" si="10"/>
        <v>288</v>
      </c>
      <c r="J49">
        <f t="shared" si="1"/>
        <v>279360</v>
      </c>
      <c r="P49">
        <v>38</v>
      </c>
      <c r="Q49" s="4">
        <v>38</v>
      </c>
      <c r="R49">
        <f>VLOOKUP(Q49,标准数值!C:O,6,FALSE)</f>
        <v>288</v>
      </c>
      <c r="S49">
        <f t="shared" si="24"/>
        <v>17280</v>
      </c>
      <c r="T49">
        <f t="shared" si="11"/>
        <v>960</v>
      </c>
      <c r="U49">
        <f t="shared" si="12"/>
        <v>160</v>
      </c>
    </row>
    <row r="50" spans="8:21" x14ac:dyDescent="0.15">
      <c r="H50">
        <v>39</v>
      </c>
      <c r="I50">
        <f t="shared" si="10"/>
        <v>304</v>
      </c>
      <c r="J50">
        <f t="shared" si="1"/>
        <v>294880</v>
      </c>
      <c r="P50">
        <v>39</v>
      </c>
      <c r="Q50" s="4">
        <v>39</v>
      </c>
      <c r="R50">
        <f>VLOOKUP(Q50,标准数值!C:O,6,FALSE)</f>
        <v>304</v>
      </c>
      <c r="S50">
        <f t="shared" si="24"/>
        <v>18240</v>
      </c>
      <c r="T50">
        <f t="shared" si="11"/>
        <v>960</v>
      </c>
      <c r="U50">
        <f t="shared" si="12"/>
        <v>160</v>
      </c>
    </row>
    <row r="51" spans="8:21" x14ac:dyDescent="0.15">
      <c r="H51">
        <v>40</v>
      </c>
      <c r="I51">
        <f t="shared" si="10"/>
        <v>320</v>
      </c>
      <c r="J51">
        <f t="shared" si="1"/>
        <v>310400</v>
      </c>
      <c r="P51">
        <v>40</v>
      </c>
      <c r="Q51" s="4">
        <v>40</v>
      </c>
      <c r="R51">
        <f>VLOOKUP(Q51,标准数值!C:O,6,FALSE)</f>
        <v>320</v>
      </c>
      <c r="S51">
        <f t="shared" si="24"/>
        <v>19200</v>
      </c>
      <c r="T51">
        <f t="shared" si="11"/>
        <v>960</v>
      </c>
      <c r="U51">
        <f t="shared" si="12"/>
        <v>160</v>
      </c>
    </row>
    <row r="52" spans="8:21" x14ac:dyDescent="0.15">
      <c r="H52">
        <v>41</v>
      </c>
      <c r="I52">
        <f t="shared" si="10"/>
        <v>352</v>
      </c>
      <c r="J52">
        <f t="shared" si="1"/>
        <v>341440</v>
      </c>
      <c r="P52">
        <v>41</v>
      </c>
      <c r="Q52" s="4">
        <v>41</v>
      </c>
      <c r="R52">
        <f>VLOOKUP(Q52,标准数值!C:O,6,FALSE)</f>
        <v>352</v>
      </c>
      <c r="S52">
        <f t="shared" si="24"/>
        <v>21120</v>
      </c>
      <c r="T52">
        <f t="shared" si="11"/>
        <v>1920</v>
      </c>
      <c r="U52">
        <f t="shared" si="12"/>
        <v>320</v>
      </c>
    </row>
    <row r="53" spans="8:21" x14ac:dyDescent="0.15">
      <c r="H53">
        <v>42</v>
      </c>
      <c r="I53">
        <f t="shared" si="10"/>
        <v>384</v>
      </c>
      <c r="J53">
        <f t="shared" si="1"/>
        <v>372480</v>
      </c>
      <c r="P53">
        <v>42</v>
      </c>
      <c r="Q53" s="4">
        <v>42</v>
      </c>
      <c r="R53">
        <f>VLOOKUP(Q53,标准数值!C:O,6,FALSE)</f>
        <v>384</v>
      </c>
      <c r="S53">
        <f t="shared" si="24"/>
        <v>23040</v>
      </c>
      <c r="T53">
        <f t="shared" si="11"/>
        <v>1920</v>
      </c>
      <c r="U53">
        <f t="shared" si="12"/>
        <v>320</v>
      </c>
    </row>
    <row r="54" spans="8:21" x14ac:dyDescent="0.15">
      <c r="H54">
        <v>43</v>
      </c>
      <c r="I54">
        <f t="shared" si="10"/>
        <v>416</v>
      </c>
      <c r="J54">
        <f t="shared" si="1"/>
        <v>403520</v>
      </c>
      <c r="P54">
        <v>43</v>
      </c>
      <c r="Q54" s="4">
        <v>43</v>
      </c>
      <c r="R54">
        <f>VLOOKUP(Q54,标准数值!C:O,6,FALSE)</f>
        <v>416</v>
      </c>
      <c r="S54">
        <f t="shared" si="24"/>
        <v>24960</v>
      </c>
      <c r="T54">
        <f t="shared" si="11"/>
        <v>1920</v>
      </c>
      <c r="U54">
        <f t="shared" si="12"/>
        <v>320</v>
      </c>
    </row>
    <row r="55" spans="8:21" x14ac:dyDescent="0.15">
      <c r="H55">
        <v>44</v>
      </c>
      <c r="I55">
        <f t="shared" si="10"/>
        <v>448</v>
      </c>
      <c r="J55">
        <f t="shared" si="1"/>
        <v>434560</v>
      </c>
      <c r="P55">
        <v>44</v>
      </c>
      <c r="Q55" s="4">
        <v>44</v>
      </c>
      <c r="R55">
        <f>VLOOKUP(Q55,标准数值!C:O,6,FALSE)</f>
        <v>448</v>
      </c>
      <c r="S55">
        <f t="shared" si="24"/>
        <v>26880</v>
      </c>
      <c r="T55">
        <f t="shared" si="11"/>
        <v>1920</v>
      </c>
      <c r="U55">
        <f t="shared" si="12"/>
        <v>320</v>
      </c>
    </row>
    <row r="56" spans="8:21" x14ac:dyDescent="0.15">
      <c r="H56">
        <v>45</v>
      </c>
      <c r="I56">
        <f t="shared" si="10"/>
        <v>480</v>
      </c>
      <c r="J56">
        <f t="shared" si="1"/>
        <v>465600</v>
      </c>
      <c r="P56">
        <v>45</v>
      </c>
      <c r="Q56" s="4">
        <v>45</v>
      </c>
      <c r="R56">
        <f>VLOOKUP(Q56,标准数值!C:O,6,FALSE)</f>
        <v>480</v>
      </c>
      <c r="S56">
        <f t="shared" si="24"/>
        <v>28800</v>
      </c>
      <c r="T56">
        <f t="shared" si="11"/>
        <v>1920</v>
      </c>
      <c r="U56">
        <f t="shared" si="12"/>
        <v>320</v>
      </c>
    </row>
    <row r="57" spans="8:21" x14ac:dyDescent="0.15">
      <c r="H57">
        <v>46</v>
      </c>
      <c r="I57">
        <f t="shared" si="10"/>
        <v>512</v>
      </c>
      <c r="J57">
        <f t="shared" si="1"/>
        <v>496640</v>
      </c>
      <c r="P57">
        <v>46</v>
      </c>
      <c r="Q57" s="4">
        <v>46</v>
      </c>
      <c r="R57">
        <f>VLOOKUP(Q57,标准数值!C:O,6,FALSE)</f>
        <v>512</v>
      </c>
      <c r="S57">
        <f t="shared" si="24"/>
        <v>30720</v>
      </c>
      <c r="T57">
        <f t="shared" si="11"/>
        <v>1920</v>
      </c>
      <c r="U57">
        <f t="shared" si="12"/>
        <v>320</v>
      </c>
    </row>
    <row r="58" spans="8:21" x14ac:dyDescent="0.15">
      <c r="H58">
        <v>47</v>
      </c>
      <c r="I58">
        <f t="shared" si="10"/>
        <v>544</v>
      </c>
      <c r="J58">
        <f t="shared" si="1"/>
        <v>527680</v>
      </c>
      <c r="P58">
        <v>47</v>
      </c>
      <c r="Q58" s="4">
        <v>47</v>
      </c>
      <c r="R58">
        <f>VLOOKUP(Q58,标准数值!C:O,6,FALSE)</f>
        <v>544</v>
      </c>
      <c r="S58">
        <f t="shared" si="24"/>
        <v>32640</v>
      </c>
      <c r="T58">
        <f t="shared" si="11"/>
        <v>1920</v>
      </c>
      <c r="U58">
        <f t="shared" si="12"/>
        <v>320</v>
      </c>
    </row>
    <row r="59" spans="8:21" x14ac:dyDescent="0.15">
      <c r="H59">
        <v>48</v>
      </c>
      <c r="I59">
        <f t="shared" si="10"/>
        <v>576</v>
      </c>
      <c r="J59">
        <f t="shared" si="1"/>
        <v>558720</v>
      </c>
      <c r="P59">
        <v>48</v>
      </c>
      <c r="Q59" s="4">
        <v>48</v>
      </c>
      <c r="R59">
        <f>VLOOKUP(Q59,标准数值!C:O,6,FALSE)</f>
        <v>576</v>
      </c>
      <c r="S59">
        <f t="shared" si="24"/>
        <v>34560</v>
      </c>
      <c r="T59">
        <f t="shared" si="11"/>
        <v>1920</v>
      </c>
      <c r="U59">
        <f t="shared" si="12"/>
        <v>320</v>
      </c>
    </row>
    <row r="60" spans="8:21" x14ac:dyDescent="0.15">
      <c r="H60">
        <v>49</v>
      </c>
      <c r="I60">
        <f t="shared" si="10"/>
        <v>608</v>
      </c>
      <c r="J60">
        <f t="shared" si="1"/>
        <v>589760</v>
      </c>
      <c r="P60">
        <v>49</v>
      </c>
      <c r="Q60" s="4">
        <v>49</v>
      </c>
      <c r="R60">
        <f>VLOOKUP(Q60,标准数值!C:O,6,FALSE)</f>
        <v>608</v>
      </c>
      <c r="S60">
        <f t="shared" si="24"/>
        <v>36480</v>
      </c>
      <c r="T60">
        <f t="shared" si="11"/>
        <v>1920</v>
      </c>
      <c r="U60">
        <f t="shared" si="12"/>
        <v>320</v>
      </c>
    </row>
    <row r="61" spans="8:21" x14ac:dyDescent="0.15">
      <c r="H61">
        <v>50</v>
      </c>
      <c r="I61">
        <f t="shared" si="10"/>
        <v>640</v>
      </c>
      <c r="J61">
        <f t="shared" si="1"/>
        <v>620800</v>
      </c>
      <c r="P61">
        <v>50</v>
      </c>
      <c r="Q61" s="4">
        <v>50</v>
      </c>
      <c r="R61">
        <f>VLOOKUP(Q61,标准数值!C:O,6,FALSE)</f>
        <v>640</v>
      </c>
      <c r="S61">
        <f t="shared" si="24"/>
        <v>38400</v>
      </c>
      <c r="T61">
        <f t="shared" si="11"/>
        <v>1920</v>
      </c>
      <c r="U61">
        <f t="shared" si="12"/>
        <v>320</v>
      </c>
    </row>
    <row r="62" spans="8:21" x14ac:dyDescent="0.15">
      <c r="H62">
        <v>51</v>
      </c>
      <c r="I62">
        <f t="shared" si="10"/>
        <v>704.1</v>
      </c>
      <c r="J62">
        <f t="shared" si="1"/>
        <v>682977</v>
      </c>
      <c r="P62">
        <v>51</v>
      </c>
      <c r="Q62" s="4">
        <v>51</v>
      </c>
      <c r="R62">
        <f>VLOOKUP(Q62,标准数值!C:O,6,FALSE)</f>
        <v>704.1</v>
      </c>
      <c r="S62">
        <f t="shared" si="24"/>
        <v>42246</v>
      </c>
      <c r="T62">
        <f t="shared" si="11"/>
        <v>3846</v>
      </c>
      <c r="U62">
        <f t="shared" si="12"/>
        <v>641</v>
      </c>
    </row>
    <row r="63" spans="8:21" x14ac:dyDescent="0.15">
      <c r="H63">
        <v>52</v>
      </c>
      <c r="I63">
        <f t="shared" si="10"/>
        <v>768.2</v>
      </c>
      <c r="J63">
        <f t="shared" si="1"/>
        <v>745154</v>
      </c>
      <c r="P63">
        <v>52</v>
      </c>
      <c r="Q63" s="4">
        <v>52</v>
      </c>
      <c r="R63">
        <f>VLOOKUP(Q63,标准数值!C:O,6,FALSE)</f>
        <v>768.2</v>
      </c>
      <c r="S63">
        <f t="shared" si="24"/>
        <v>46092</v>
      </c>
      <c r="T63">
        <f t="shared" si="11"/>
        <v>3846</v>
      </c>
      <c r="U63">
        <f t="shared" si="12"/>
        <v>641</v>
      </c>
    </row>
    <row r="64" spans="8:21" x14ac:dyDescent="0.15">
      <c r="H64">
        <v>53</v>
      </c>
      <c r="I64">
        <f t="shared" si="10"/>
        <v>832.30000000000007</v>
      </c>
      <c r="J64">
        <f t="shared" si="1"/>
        <v>807331.00000000012</v>
      </c>
      <c r="P64">
        <v>53</v>
      </c>
      <c r="Q64" s="4">
        <v>53</v>
      </c>
      <c r="R64">
        <f>VLOOKUP(Q64,标准数值!C:O,6,FALSE)</f>
        <v>832.30000000000007</v>
      </c>
      <c r="S64">
        <f t="shared" si="24"/>
        <v>49938.000000000007</v>
      </c>
      <c r="T64">
        <f t="shared" si="11"/>
        <v>3846.0000000000073</v>
      </c>
      <c r="U64">
        <f t="shared" si="12"/>
        <v>641.00000000000125</v>
      </c>
    </row>
    <row r="65" spans="8:21" x14ac:dyDescent="0.15">
      <c r="H65">
        <v>54</v>
      </c>
      <c r="I65">
        <f t="shared" si="10"/>
        <v>896.40000000000009</v>
      </c>
      <c r="J65">
        <f t="shared" si="1"/>
        <v>869508.00000000012</v>
      </c>
      <c r="P65">
        <v>54</v>
      </c>
      <c r="Q65" s="4">
        <v>54</v>
      </c>
      <c r="R65">
        <f>VLOOKUP(Q65,标准数值!C:O,6,FALSE)</f>
        <v>896.40000000000009</v>
      </c>
      <c r="S65">
        <f t="shared" si="24"/>
        <v>53784.000000000007</v>
      </c>
      <c r="T65">
        <f t="shared" si="11"/>
        <v>3846</v>
      </c>
      <c r="U65">
        <f t="shared" si="12"/>
        <v>641</v>
      </c>
    </row>
    <row r="66" spans="8:21" x14ac:dyDescent="0.15">
      <c r="H66">
        <v>55</v>
      </c>
      <c r="I66">
        <f t="shared" si="10"/>
        <v>960.50000000000011</v>
      </c>
      <c r="J66">
        <f t="shared" si="1"/>
        <v>931685.00000000012</v>
      </c>
      <c r="P66">
        <v>55</v>
      </c>
      <c r="Q66" s="4">
        <v>55</v>
      </c>
      <c r="R66">
        <f>VLOOKUP(Q66,标准数值!C:O,6,FALSE)</f>
        <v>960.50000000000011</v>
      </c>
      <c r="S66">
        <f t="shared" si="24"/>
        <v>57630.000000000007</v>
      </c>
      <c r="T66">
        <f t="shared" si="11"/>
        <v>3846</v>
      </c>
      <c r="U66">
        <f t="shared" si="12"/>
        <v>641</v>
      </c>
    </row>
    <row r="67" spans="8:21" x14ac:dyDescent="0.15">
      <c r="H67">
        <v>56</v>
      </c>
      <c r="I67">
        <f t="shared" si="10"/>
        <v>1024.6000000000001</v>
      </c>
      <c r="J67">
        <f t="shared" si="1"/>
        <v>993862.00000000012</v>
      </c>
      <c r="P67">
        <v>56</v>
      </c>
      <c r="Q67" s="4">
        <v>56</v>
      </c>
      <c r="R67">
        <f>VLOOKUP(Q67,标准数值!C:O,6,FALSE)</f>
        <v>1024.6000000000001</v>
      </c>
      <c r="S67">
        <f t="shared" si="24"/>
        <v>61476.000000000007</v>
      </c>
      <c r="T67">
        <f t="shared" si="11"/>
        <v>3846</v>
      </c>
      <c r="U67">
        <f t="shared" si="12"/>
        <v>641</v>
      </c>
    </row>
    <row r="68" spans="8:21" x14ac:dyDescent="0.15">
      <c r="H68">
        <v>57</v>
      </c>
      <c r="I68">
        <f t="shared" si="10"/>
        <v>1088.7</v>
      </c>
      <c r="J68">
        <f t="shared" si="1"/>
        <v>1056039</v>
      </c>
      <c r="P68">
        <v>57</v>
      </c>
      <c r="Q68" s="4">
        <v>57</v>
      </c>
      <c r="R68">
        <f>VLOOKUP(Q68,标准数值!C:O,6,FALSE)</f>
        <v>1088.7</v>
      </c>
      <c r="S68">
        <f t="shared" si="24"/>
        <v>65322</v>
      </c>
      <c r="T68">
        <f t="shared" si="11"/>
        <v>3845.9999999999927</v>
      </c>
      <c r="U68">
        <f t="shared" si="12"/>
        <v>640.99999999999875</v>
      </c>
    </row>
    <row r="69" spans="8:21" x14ac:dyDescent="0.15">
      <c r="H69">
        <v>58</v>
      </c>
      <c r="I69">
        <f t="shared" si="10"/>
        <v>1152.8</v>
      </c>
      <c r="J69">
        <f t="shared" si="1"/>
        <v>1118216</v>
      </c>
      <c r="P69">
        <v>58</v>
      </c>
      <c r="Q69" s="4">
        <v>58</v>
      </c>
      <c r="R69">
        <f>VLOOKUP(Q69,标准数值!C:O,6,FALSE)</f>
        <v>1152.8</v>
      </c>
      <c r="S69">
        <f t="shared" si="24"/>
        <v>69168</v>
      </c>
      <c r="T69">
        <f t="shared" si="11"/>
        <v>3846</v>
      </c>
      <c r="U69">
        <f t="shared" si="12"/>
        <v>641</v>
      </c>
    </row>
    <row r="70" spans="8:21" x14ac:dyDescent="0.15">
      <c r="H70">
        <v>59</v>
      </c>
      <c r="I70">
        <f t="shared" si="10"/>
        <v>1216.8999999999999</v>
      </c>
      <c r="J70">
        <f t="shared" si="1"/>
        <v>1180392.9999999998</v>
      </c>
      <c r="P70">
        <v>59</v>
      </c>
      <c r="Q70" s="4">
        <v>59</v>
      </c>
      <c r="R70">
        <f>VLOOKUP(Q70,标准数值!C:O,6,FALSE)</f>
        <v>1216.8999999999999</v>
      </c>
      <c r="S70">
        <f t="shared" si="24"/>
        <v>73013.999999999985</v>
      </c>
      <c r="T70">
        <f t="shared" si="11"/>
        <v>3845.9999999999854</v>
      </c>
      <c r="U70">
        <f t="shared" si="12"/>
        <v>640.99999999999761</v>
      </c>
    </row>
    <row r="71" spans="8:21" x14ac:dyDescent="0.15">
      <c r="H71">
        <v>60</v>
      </c>
      <c r="I71">
        <f t="shared" si="10"/>
        <v>1280.9999999999998</v>
      </c>
      <c r="J71">
        <f t="shared" si="1"/>
        <v>1242569.9999999998</v>
      </c>
      <c r="P71">
        <v>60</v>
      </c>
      <c r="Q71" s="4">
        <v>60</v>
      </c>
      <c r="R71">
        <f>VLOOKUP(Q71,标准数值!C:O,6,FALSE)</f>
        <v>1280.9999999999998</v>
      </c>
      <c r="S71">
        <f t="shared" si="24"/>
        <v>76859.999999999985</v>
      </c>
      <c r="T71">
        <f t="shared" si="11"/>
        <v>3846</v>
      </c>
      <c r="U71">
        <f t="shared" si="12"/>
        <v>641</v>
      </c>
    </row>
    <row r="72" spans="8:21" x14ac:dyDescent="0.15">
      <c r="H72">
        <v>61</v>
      </c>
      <c r="I72">
        <f t="shared" si="10"/>
        <v>1409.2999999999997</v>
      </c>
      <c r="J72">
        <f t="shared" si="1"/>
        <v>1367020.9999999998</v>
      </c>
      <c r="P72">
        <v>61</v>
      </c>
      <c r="Q72" s="4">
        <v>61</v>
      </c>
      <c r="R72">
        <f>VLOOKUP(Q72,标准数值!C:O,6,FALSE)</f>
        <v>1409.2999999999997</v>
      </c>
      <c r="S72">
        <f t="shared" si="24"/>
        <v>84557.999999999985</v>
      </c>
      <c r="T72">
        <f t="shared" si="11"/>
        <v>7698</v>
      </c>
      <c r="U72">
        <f t="shared" si="12"/>
        <v>1283</v>
      </c>
    </row>
    <row r="73" spans="8:21" x14ac:dyDescent="0.15">
      <c r="H73">
        <v>62</v>
      </c>
      <c r="I73">
        <f t="shared" si="10"/>
        <v>1537.5999999999997</v>
      </c>
      <c r="J73">
        <f t="shared" si="1"/>
        <v>1491471.9999999998</v>
      </c>
      <c r="P73">
        <v>62</v>
      </c>
      <c r="Q73" s="4">
        <v>62</v>
      </c>
      <c r="R73">
        <f>VLOOKUP(Q73,标准数值!C:O,6,FALSE)</f>
        <v>1537.5999999999997</v>
      </c>
      <c r="S73">
        <f t="shared" si="24"/>
        <v>92255.999999999985</v>
      </c>
      <c r="T73">
        <f t="shared" si="11"/>
        <v>7698</v>
      </c>
      <c r="U73">
        <f t="shared" si="12"/>
        <v>1283</v>
      </c>
    </row>
    <row r="74" spans="8:21" x14ac:dyDescent="0.15">
      <c r="H74">
        <v>63</v>
      </c>
      <c r="I74">
        <f t="shared" si="10"/>
        <v>1665.8999999999996</v>
      </c>
      <c r="J74">
        <f t="shared" si="1"/>
        <v>1615922.9999999995</v>
      </c>
      <c r="P74">
        <v>63</v>
      </c>
      <c r="Q74" s="4">
        <v>63</v>
      </c>
      <c r="R74">
        <f>VLOOKUP(Q74,标准数值!C:O,6,FALSE)</f>
        <v>1665.8999999999996</v>
      </c>
      <c r="S74">
        <f t="shared" si="24"/>
        <v>99953.999999999971</v>
      </c>
      <c r="T74">
        <f t="shared" si="11"/>
        <v>7697.9999999999854</v>
      </c>
      <c r="U74">
        <f t="shared" si="12"/>
        <v>1282.9999999999975</v>
      </c>
    </row>
    <row r="75" spans="8:21" x14ac:dyDescent="0.15">
      <c r="H75">
        <v>64</v>
      </c>
      <c r="I75">
        <f t="shared" si="10"/>
        <v>1794.1999999999996</v>
      </c>
      <c r="J75">
        <f t="shared" si="1"/>
        <v>1740373.9999999995</v>
      </c>
      <c r="P75">
        <v>64</v>
      </c>
      <c r="Q75" s="4">
        <v>64</v>
      </c>
      <c r="R75">
        <f>VLOOKUP(Q75,标准数值!C:O,6,FALSE)</f>
        <v>1794.1999999999996</v>
      </c>
      <c r="S75">
        <f t="shared" si="24"/>
        <v>107651.99999999997</v>
      </c>
      <c r="T75">
        <f t="shared" si="11"/>
        <v>7698</v>
      </c>
      <c r="U75">
        <f t="shared" si="12"/>
        <v>1283</v>
      </c>
    </row>
    <row r="76" spans="8:21" x14ac:dyDescent="0.15">
      <c r="H76">
        <v>65</v>
      </c>
      <c r="I76">
        <f t="shared" si="10"/>
        <v>1922.4999999999995</v>
      </c>
      <c r="J76">
        <f t="shared" ref="J76:J111" si="25">I76*J$9</f>
        <v>1864824.9999999995</v>
      </c>
      <c r="P76">
        <v>65</v>
      </c>
      <c r="Q76" s="4">
        <v>65</v>
      </c>
      <c r="R76">
        <f>VLOOKUP(Q76,标准数值!C:O,6,FALSE)</f>
        <v>1922.4999999999995</v>
      </c>
      <c r="S76">
        <f t="shared" ref="S76:S107" si="26">S$9*R76</f>
        <v>115349.99999999997</v>
      </c>
      <c r="T76">
        <f t="shared" si="11"/>
        <v>7698</v>
      </c>
      <c r="U76">
        <f t="shared" si="12"/>
        <v>1283</v>
      </c>
    </row>
    <row r="77" spans="8:21" x14ac:dyDescent="0.15">
      <c r="H77">
        <v>66</v>
      </c>
      <c r="I77">
        <f t="shared" ref="I77:I111" si="27">R77</f>
        <v>2050.7999999999997</v>
      </c>
      <c r="J77">
        <f t="shared" si="25"/>
        <v>1989275.9999999998</v>
      </c>
      <c r="P77">
        <v>66</v>
      </c>
      <c r="Q77" s="4">
        <v>66</v>
      </c>
      <c r="R77">
        <f>VLOOKUP(Q77,标准数值!C:O,6,FALSE)</f>
        <v>2050.7999999999997</v>
      </c>
      <c r="S77">
        <f t="shared" si="26"/>
        <v>123047.99999999999</v>
      </c>
      <c r="T77">
        <f t="shared" ref="T77:T111" si="28">S77-S76</f>
        <v>7698.0000000000146</v>
      </c>
      <c r="U77">
        <f t="shared" ref="U77:U111" si="29">T77/U$9</f>
        <v>1283.0000000000025</v>
      </c>
    </row>
    <row r="78" spans="8:21" x14ac:dyDescent="0.15">
      <c r="H78">
        <v>67</v>
      </c>
      <c r="I78">
        <f t="shared" si="27"/>
        <v>2179.1</v>
      </c>
      <c r="J78">
        <f t="shared" si="25"/>
        <v>2113727</v>
      </c>
      <c r="P78">
        <v>67</v>
      </c>
      <c r="Q78" s="4">
        <v>67</v>
      </c>
      <c r="R78">
        <f>VLOOKUP(Q78,标准数值!C:O,6,FALSE)</f>
        <v>2179.1</v>
      </c>
      <c r="S78">
        <f t="shared" si="26"/>
        <v>130746</v>
      </c>
      <c r="T78">
        <f t="shared" si="28"/>
        <v>7698.0000000000146</v>
      </c>
      <c r="U78">
        <f t="shared" si="29"/>
        <v>1283.0000000000025</v>
      </c>
    </row>
    <row r="79" spans="8:21" x14ac:dyDescent="0.15">
      <c r="H79">
        <v>68</v>
      </c>
      <c r="I79">
        <f t="shared" si="27"/>
        <v>2307.4</v>
      </c>
      <c r="J79">
        <f t="shared" si="25"/>
        <v>2238178</v>
      </c>
      <c r="P79">
        <v>68</v>
      </c>
      <c r="Q79" s="4">
        <v>68</v>
      </c>
      <c r="R79">
        <f>VLOOKUP(Q79,标准数值!C:O,6,FALSE)</f>
        <v>2307.4</v>
      </c>
      <c r="S79">
        <f t="shared" si="26"/>
        <v>138444</v>
      </c>
      <c r="T79">
        <f t="shared" si="28"/>
        <v>7698</v>
      </c>
      <c r="U79">
        <f t="shared" si="29"/>
        <v>1283</v>
      </c>
    </row>
    <row r="80" spans="8:21" x14ac:dyDescent="0.15">
      <c r="H80">
        <v>69</v>
      </c>
      <c r="I80">
        <f t="shared" si="27"/>
        <v>2435.7000000000003</v>
      </c>
      <c r="J80">
        <f t="shared" si="25"/>
        <v>2362629.0000000005</v>
      </c>
      <c r="P80">
        <v>69</v>
      </c>
      <c r="Q80" s="4">
        <v>69</v>
      </c>
      <c r="R80">
        <f>VLOOKUP(Q80,标准数值!C:O,6,FALSE)</f>
        <v>2435.7000000000003</v>
      </c>
      <c r="S80">
        <f t="shared" si="26"/>
        <v>146142.00000000003</v>
      </c>
      <c r="T80">
        <f t="shared" si="28"/>
        <v>7698.0000000000291</v>
      </c>
      <c r="U80">
        <f t="shared" si="29"/>
        <v>1283.0000000000048</v>
      </c>
    </row>
    <row r="81" spans="8:21" x14ac:dyDescent="0.15">
      <c r="H81">
        <v>70</v>
      </c>
      <c r="I81">
        <f t="shared" si="27"/>
        <v>2564.0000000000005</v>
      </c>
      <c r="J81">
        <f t="shared" si="25"/>
        <v>2487080.0000000005</v>
      </c>
      <c r="P81">
        <v>70</v>
      </c>
      <c r="Q81" s="4">
        <v>70</v>
      </c>
      <c r="R81">
        <f>VLOOKUP(Q81,标准数值!C:O,6,FALSE)</f>
        <v>2564.0000000000005</v>
      </c>
      <c r="S81">
        <f t="shared" si="26"/>
        <v>153840.00000000003</v>
      </c>
      <c r="T81">
        <f t="shared" si="28"/>
        <v>7698</v>
      </c>
      <c r="U81">
        <f t="shared" si="29"/>
        <v>1283</v>
      </c>
    </row>
    <row r="82" spans="8:21" x14ac:dyDescent="0.15">
      <c r="H82">
        <v>71</v>
      </c>
      <c r="I82">
        <f t="shared" si="27"/>
        <v>2820.6000000000004</v>
      </c>
      <c r="J82">
        <f t="shared" si="25"/>
        <v>2735982.0000000005</v>
      </c>
      <c r="P82">
        <v>71</v>
      </c>
      <c r="Q82" s="4">
        <v>71</v>
      </c>
      <c r="R82">
        <f>VLOOKUP(Q82,标准数值!C:O,6,FALSE)</f>
        <v>2820.6000000000004</v>
      </c>
      <c r="S82">
        <f t="shared" si="26"/>
        <v>169236.00000000003</v>
      </c>
      <c r="T82">
        <f t="shared" si="28"/>
        <v>15396</v>
      </c>
      <c r="U82">
        <f t="shared" si="29"/>
        <v>2566</v>
      </c>
    </row>
    <row r="83" spans="8:21" x14ac:dyDescent="0.15">
      <c r="H83">
        <v>72</v>
      </c>
      <c r="I83">
        <f t="shared" si="27"/>
        <v>3077.2000000000003</v>
      </c>
      <c r="J83">
        <f t="shared" si="25"/>
        <v>2984884.0000000005</v>
      </c>
      <c r="P83">
        <v>72</v>
      </c>
      <c r="Q83" s="4">
        <v>72</v>
      </c>
      <c r="R83">
        <f>VLOOKUP(Q83,标准数值!C:O,6,FALSE)</f>
        <v>3077.2000000000003</v>
      </c>
      <c r="S83">
        <f t="shared" si="26"/>
        <v>184632.00000000003</v>
      </c>
      <c r="T83">
        <f t="shared" si="28"/>
        <v>15396</v>
      </c>
      <c r="U83">
        <f t="shared" si="29"/>
        <v>2566</v>
      </c>
    </row>
    <row r="84" spans="8:21" x14ac:dyDescent="0.15">
      <c r="H84">
        <v>73</v>
      </c>
      <c r="I84">
        <f t="shared" si="27"/>
        <v>3333.8</v>
      </c>
      <c r="J84">
        <f t="shared" si="25"/>
        <v>3233786</v>
      </c>
      <c r="P84">
        <v>73</v>
      </c>
      <c r="Q84" s="4">
        <v>73</v>
      </c>
      <c r="R84">
        <f>VLOOKUP(Q84,标准数值!C:O,6,FALSE)</f>
        <v>3333.8</v>
      </c>
      <c r="S84">
        <f t="shared" si="26"/>
        <v>200028</v>
      </c>
      <c r="T84">
        <f t="shared" si="28"/>
        <v>15395.999999999971</v>
      </c>
      <c r="U84">
        <f t="shared" si="29"/>
        <v>2565.999999999995</v>
      </c>
    </row>
    <row r="85" spans="8:21" x14ac:dyDescent="0.15">
      <c r="H85">
        <v>74</v>
      </c>
      <c r="I85">
        <f t="shared" si="27"/>
        <v>3590.4</v>
      </c>
      <c r="J85">
        <f t="shared" si="25"/>
        <v>3482688</v>
      </c>
      <c r="P85">
        <v>74</v>
      </c>
      <c r="Q85" s="4">
        <v>74</v>
      </c>
      <c r="R85">
        <f>VLOOKUP(Q85,标准数值!C:O,6,FALSE)</f>
        <v>3590.4</v>
      </c>
      <c r="S85">
        <f t="shared" si="26"/>
        <v>215424</v>
      </c>
      <c r="T85">
        <f t="shared" si="28"/>
        <v>15396</v>
      </c>
      <c r="U85">
        <f t="shared" si="29"/>
        <v>2566</v>
      </c>
    </row>
    <row r="86" spans="8:21" x14ac:dyDescent="0.15">
      <c r="H86">
        <v>75</v>
      </c>
      <c r="I86">
        <f t="shared" si="27"/>
        <v>3847</v>
      </c>
      <c r="J86">
        <f t="shared" si="25"/>
        <v>3731590</v>
      </c>
      <c r="P86">
        <v>75</v>
      </c>
      <c r="Q86" s="4">
        <v>75</v>
      </c>
      <c r="R86">
        <f>VLOOKUP(Q86,标准数值!C:O,6,FALSE)</f>
        <v>3847</v>
      </c>
      <c r="S86">
        <f t="shared" si="26"/>
        <v>230820</v>
      </c>
      <c r="T86">
        <f t="shared" si="28"/>
        <v>15396</v>
      </c>
      <c r="U86">
        <f t="shared" si="29"/>
        <v>2566</v>
      </c>
    </row>
    <row r="87" spans="8:21" x14ac:dyDescent="0.15">
      <c r="H87">
        <v>76</v>
      </c>
      <c r="I87">
        <f t="shared" si="27"/>
        <v>4103.6000000000004</v>
      </c>
      <c r="J87">
        <f t="shared" si="25"/>
        <v>3980492.0000000005</v>
      </c>
      <c r="P87">
        <v>76</v>
      </c>
      <c r="Q87" s="4">
        <v>76</v>
      </c>
      <c r="R87">
        <f>VLOOKUP(Q87,标准数值!C:O,6,FALSE)</f>
        <v>4103.6000000000004</v>
      </c>
      <c r="S87">
        <f t="shared" si="26"/>
        <v>246216.00000000003</v>
      </c>
      <c r="T87">
        <f t="shared" si="28"/>
        <v>15396.000000000029</v>
      </c>
      <c r="U87">
        <f t="shared" si="29"/>
        <v>2566.000000000005</v>
      </c>
    </row>
    <row r="88" spans="8:21" x14ac:dyDescent="0.15">
      <c r="H88">
        <v>77</v>
      </c>
      <c r="I88">
        <f t="shared" si="27"/>
        <v>4360.2000000000007</v>
      </c>
      <c r="J88">
        <f t="shared" si="25"/>
        <v>4229394.0000000009</v>
      </c>
      <c r="P88">
        <v>77</v>
      </c>
      <c r="Q88" s="4">
        <v>77</v>
      </c>
      <c r="R88">
        <f>VLOOKUP(Q88,标准数值!C:O,6,FALSE)</f>
        <v>4360.2000000000007</v>
      </c>
      <c r="S88">
        <f t="shared" si="26"/>
        <v>261612.00000000006</v>
      </c>
      <c r="T88">
        <f t="shared" si="28"/>
        <v>15396.000000000029</v>
      </c>
      <c r="U88">
        <f t="shared" si="29"/>
        <v>2566.000000000005</v>
      </c>
    </row>
    <row r="89" spans="8:21" x14ac:dyDescent="0.15">
      <c r="H89">
        <v>78</v>
      </c>
      <c r="I89">
        <f t="shared" si="27"/>
        <v>4616.8000000000011</v>
      </c>
      <c r="J89">
        <f t="shared" si="25"/>
        <v>4478296.0000000009</v>
      </c>
      <c r="P89">
        <v>78</v>
      </c>
      <c r="Q89" s="4">
        <v>78</v>
      </c>
      <c r="R89">
        <f>VLOOKUP(Q89,标准数值!C:O,6,FALSE)</f>
        <v>4616.8000000000011</v>
      </c>
      <c r="S89">
        <f t="shared" si="26"/>
        <v>277008.00000000006</v>
      </c>
      <c r="T89">
        <f t="shared" si="28"/>
        <v>15396</v>
      </c>
      <c r="U89">
        <f t="shared" si="29"/>
        <v>2566</v>
      </c>
    </row>
    <row r="90" spans="8:21" x14ac:dyDescent="0.15">
      <c r="H90">
        <v>79</v>
      </c>
      <c r="I90">
        <f t="shared" si="27"/>
        <v>4873.4000000000015</v>
      </c>
      <c r="J90">
        <f t="shared" si="25"/>
        <v>4727198.0000000019</v>
      </c>
      <c r="P90">
        <v>79</v>
      </c>
      <c r="Q90" s="4">
        <v>79</v>
      </c>
      <c r="R90">
        <f>VLOOKUP(Q90,标准数值!C:O,6,FALSE)</f>
        <v>4873.4000000000015</v>
      </c>
      <c r="S90">
        <f t="shared" si="26"/>
        <v>292404.00000000012</v>
      </c>
      <c r="T90">
        <f t="shared" si="28"/>
        <v>15396.000000000058</v>
      </c>
      <c r="U90">
        <f t="shared" si="29"/>
        <v>2566.0000000000095</v>
      </c>
    </row>
    <row r="91" spans="8:21" x14ac:dyDescent="0.15">
      <c r="H91">
        <v>80</v>
      </c>
      <c r="I91">
        <f t="shared" si="27"/>
        <v>5130.0000000000018</v>
      </c>
      <c r="J91">
        <f t="shared" si="25"/>
        <v>4976100.0000000019</v>
      </c>
      <c r="P91">
        <v>80</v>
      </c>
      <c r="Q91" s="4">
        <v>80</v>
      </c>
      <c r="R91">
        <f>VLOOKUP(Q91,标准数值!C:O,6,FALSE)</f>
        <v>5130.0000000000018</v>
      </c>
      <c r="S91">
        <f t="shared" si="26"/>
        <v>307800.00000000012</v>
      </c>
      <c r="T91">
        <f t="shared" si="28"/>
        <v>15396</v>
      </c>
      <c r="U91">
        <f t="shared" si="29"/>
        <v>2566</v>
      </c>
    </row>
    <row r="92" spans="8:21" x14ac:dyDescent="0.15">
      <c r="H92">
        <v>81</v>
      </c>
      <c r="I92">
        <f t="shared" si="27"/>
        <v>5643.2000000000016</v>
      </c>
      <c r="J92">
        <f t="shared" si="25"/>
        <v>5473904.0000000019</v>
      </c>
      <c r="P92">
        <v>81</v>
      </c>
      <c r="Q92" s="4">
        <v>81</v>
      </c>
      <c r="R92">
        <f>VLOOKUP(Q92,标准数值!C:O,6,FALSE)</f>
        <v>5643.2000000000016</v>
      </c>
      <c r="S92">
        <f t="shared" si="26"/>
        <v>338592.00000000012</v>
      </c>
      <c r="T92">
        <f t="shared" si="28"/>
        <v>30792</v>
      </c>
      <c r="U92">
        <f t="shared" si="29"/>
        <v>5132</v>
      </c>
    </row>
    <row r="93" spans="8:21" x14ac:dyDescent="0.15">
      <c r="H93">
        <v>82</v>
      </c>
      <c r="I93">
        <f t="shared" si="27"/>
        <v>6156.4000000000015</v>
      </c>
      <c r="J93">
        <f t="shared" si="25"/>
        <v>5971708.0000000019</v>
      </c>
      <c r="P93">
        <v>82</v>
      </c>
      <c r="Q93" s="4">
        <v>82</v>
      </c>
      <c r="R93">
        <f>VLOOKUP(Q93,标准数值!C:O,6,FALSE)</f>
        <v>6156.4000000000015</v>
      </c>
      <c r="S93">
        <f t="shared" si="26"/>
        <v>369384.00000000012</v>
      </c>
      <c r="T93">
        <f t="shared" si="28"/>
        <v>30792</v>
      </c>
      <c r="U93">
        <f t="shared" si="29"/>
        <v>5132</v>
      </c>
    </row>
    <row r="94" spans="8:21" x14ac:dyDescent="0.15">
      <c r="H94">
        <v>83</v>
      </c>
      <c r="I94">
        <f t="shared" si="27"/>
        <v>6669.6000000000013</v>
      </c>
      <c r="J94">
        <f t="shared" si="25"/>
        <v>6469512.0000000009</v>
      </c>
      <c r="P94">
        <v>83</v>
      </c>
      <c r="Q94" s="4">
        <v>83</v>
      </c>
      <c r="R94">
        <f>VLOOKUP(Q94,标准数值!C:O,6,FALSE)</f>
        <v>6669.6000000000013</v>
      </c>
      <c r="S94">
        <f t="shared" si="26"/>
        <v>400176.00000000006</v>
      </c>
      <c r="T94">
        <f t="shared" si="28"/>
        <v>30791.999999999942</v>
      </c>
      <c r="U94">
        <f t="shared" si="29"/>
        <v>5131.99999999999</v>
      </c>
    </row>
    <row r="95" spans="8:21" x14ac:dyDescent="0.15">
      <c r="H95">
        <v>84</v>
      </c>
      <c r="I95">
        <f t="shared" si="27"/>
        <v>7182.8000000000011</v>
      </c>
      <c r="J95">
        <f t="shared" si="25"/>
        <v>6967316.0000000009</v>
      </c>
      <c r="P95">
        <v>84</v>
      </c>
      <c r="Q95" s="4">
        <v>84</v>
      </c>
      <c r="R95">
        <f>VLOOKUP(Q95,标准数值!C:O,6,FALSE)</f>
        <v>7182.8000000000011</v>
      </c>
      <c r="S95">
        <f t="shared" si="26"/>
        <v>430968.00000000006</v>
      </c>
      <c r="T95">
        <f t="shared" si="28"/>
        <v>30792</v>
      </c>
      <c r="U95">
        <f t="shared" si="29"/>
        <v>5132</v>
      </c>
    </row>
    <row r="96" spans="8:21" x14ac:dyDescent="0.15">
      <c r="H96">
        <v>85</v>
      </c>
      <c r="I96">
        <f t="shared" si="27"/>
        <v>7696.0000000000009</v>
      </c>
      <c r="J96">
        <f t="shared" si="25"/>
        <v>7465120.0000000009</v>
      </c>
      <c r="P96">
        <v>85</v>
      </c>
      <c r="Q96" s="4">
        <v>85</v>
      </c>
      <c r="R96">
        <f>VLOOKUP(Q96,标准数值!C:O,6,FALSE)</f>
        <v>7696.0000000000009</v>
      </c>
      <c r="S96">
        <f t="shared" si="26"/>
        <v>461760.00000000006</v>
      </c>
      <c r="T96">
        <f t="shared" si="28"/>
        <v>30792</v>
      </c>
      <c r="U96">
        <f t="shared" si="29"/>
        <v>5132</v>
      </c>
    </row>
    <row r="97" spans="8:21" x14ac:dyDescent="0.15">
      <c r="H97">
        <v>86</v>
      </c>
      <c r="I97">
        <f t="shared" si="27"/>
        <v>8209.2000000000007</v>
      </c>
      <c r="J97">
        <f t="shared" si="25"/>
        <v>7962924.0000000009</v>
      </c>
      <c r="P97">
        <v>86</v>
      </c>
      <c r="Q97" s="4">
        <v>86</v>
      </c>
      <c r="R97">
        <f>VLOOKUP(Q97,标准数值!C:O,6,FALSE)</f>
        <v>8209.2000000000007</v>
      </c>
      <c r="S97">
        <f t="shared" si="26"/>
        <v>492552.00000000006</v>
      </c>
      <c r="T97">
        <f t="shared" si="28"/>
        <v>30792</v>
      </c>
      <c r="U97">
        <f t="shared" si="29"/>
        <v>5132</v>
      </c>
    </row>
    <row r="98" spans="8:21" x14ac:dyDescent="0.15">
      <c r="H98">
        <v>87</v>
      </c>
      <c r="I98">
        <f t="shared" si="27"/>
        <v>8722.4000000000015</v>
      </c>
      <c r="J98">
        <f t="shared" si="25"/>
        <v>8460728.0000000019</v>
      </c>
      <c r="P98">
        <v>87</v>
      </c>
      <c r="Q98" s="4">
        <v>87</v>
      </c>
      <c r="R98">
        <f>VLOOKUP(Q98,标准数值!C:O,6,FALSE)</f>
        <v>8722.4000000000015</v>
      </c>
      <c r="S98">
        <f t="shared" si="26"/>
        <v>523344.00000000012</v>
      </c>
      <c r="T98">
        <f t="shared" si="28"/>
        <v>30792.000000000058</v>
      </c>
      <c r="U98">
        <f t="shared" si="29"/>
        <v>5132.00000000001</v>
      </c>
    </row>
    <row r="99" spans="8:21" x14ac:dyDescent="0.15">
      <c r="H99">
        <v>88</v>
      </c>
      <c r="I99">
        <f t="shared" si="27"/>
        <v>9235.6000000000022</v>
      </c>
      <c r="J99">
        <f t="shared" si="25"/>
        <v>8958532.0000000019</v>
      </c>
      <c r="P99">
        <v>88</v>
      </c>
      <c r="Q99" s="4">
        <v>88</v>
      </c>
      <c r="R99">
        <f>VLOOKUP(Q99,标准数值!C:O,6,FALSE)</f>
        <v>9235.6000000000022</v>
      </c>
      <c r="S99">
        <f t="shared" si="26"/>
        <v>554136.00000000012</v>
      </c>
      <c r="T99">
        <f t="shared" si="28"/>
        <v>30792</v>
      </c>
      <c r="U99">
        <f t="shared" si="29"/>
        <v>5132</v>
      </c>
    </row>
    <row r="100" spans="8:21" x14ac:dyDescent="0.15">
      <c r="H100">
        <v>89</v>
      </c>
      <c r="I100">
        <f t="shared" si="27"/>
        <v>9748.8000000000029</v>
      </c>
      <c r="J100">
        <f t="shared" si="25"/>
        <v>9456336.0000000037</v>
      </c>
      <c r="P100">
        <v>89</v>
      </c>
      <c r="Q100" s="4">
        <v>89</v>
      </c>
      <c r="R100">
        <f>VLOOKUP(Q100,标准数值!C:O,6,FALSE)</f>
        <v>9748.8000000000029</v>
      </c>
      <c r="S100">
        <f t="shared" si="26"/>
        <v>584928.00000000023</v>
      </c>
      <c r="T100">
        <f t="shared" si="28"/>
        <v>30792.000000000116</v>
      </c>
      <c r="U100">
        <f t="shared" si="29"/>
        <v>5132.0000000000191</v>
      </c>
    </row>
    <row r="101" spans="8:21" x14ac:dyDescent="0.15">
      <c r="H101">
        <v>90</v>
      </c>
      <c r="I101">
        <f t="shared" si="27"/>
        <v>10262.000000000004</v>
      </c>
      <c r="J101">
        <f t="shared" si="25"/>
        <v>9954140.0000000037</v>
      </c>
      <c r="P101">
        <v>90</v>
      </c>
      <c r="Q101" s="4">
        <v>90</v>
      </c>
      <c r="R101">
        <f>VLOOKUP(Q101,标准数值!C:O,6,FALSE)</f>
        <v>10262.000000000004</v>
      </c>
      <c r="S101">
        <f t="shared" si="26"/>
        <v>615720.00000000023</v>
      </c>
      <c r="T101">
        <f t="shared" si="28"/>
        <v>30792</v>
      </c>
      <c r="U101">
        <f t="shared" si="29"/>
        <v>5132</v>
      </c>
    </row>
    <row r="102" spans="8:21" x14ac:dyDescent="0.15">
      <c r="H102">
        <v>91</v>
      </c>
      <c r="I102">
        <f t="shared" si="27"/>
        <v>11288.800000000003</v>
      </c>
      <c r="J102">
        <f t="shared" si="25"/>
        <v>10950136.000000004</v>
      </c>
      <c r="P102">
        <v>91</v>
      </c>
      <c r="Q102" s="4">
        <v>91</v>
      </c>
      <c r="R102">
        <f>VLOOKUP(Q102,标准数值!C:O,6,FALSE)</f>
        <v>11288.800000000003</v>
      </c>
      <c r="S102">
        <f t="shared" si="26"/>
        <v>677328.00000000023</v>
      </c>
      <c r="T102">
        <f t="shared" si="28"/>
        <v>61608</v>
      </c>
      <c r="U102">
        <f t="shared" si="29"/>
        <v>10268</v>
      </c>
    </row>
    <row r="103" spans="8:21" x14ac:dyDescent="0.15">
      <c r="H103">
        <v>92</v>
      </c>
      <c r="I103">
        <f t="shared" si="27"/>
        <v>12315.600000000002</v>
      </c>
      <c r="J103">
        <f t="shared" si="25"/>
        <v>11946132.000000002</v>
      </c>
      <c r="P103">
        <v>92</v>
      </c>
      <c r="Q103" s="4">
        <v>92</v>
      </c>
      <c r="R103">
        <f>VLOOKUP(Q103,标准数值!C:O,6,FALSE)</f>
        <v>12315.600000000002</v>
      </c>
      <c r="S103">
        <f t="shared" si="26"/>
        <v>738936.00000000012</v>
      </c>
      <c r="T103">
        <f t="shared" si="28"/>
        <v>61607.999999999884</v>
      </c>
      <c r="U103">
        <f t="shared" si="29"/>
        <v>10267.99999999998</v>
      </c>
    </row>
    <row r="104" spans="8:21" x14ac:dyDescent="0.15">
      <c r="H104">
        <v>93</v>
      </c>
      <c r="I104">
        <f t="shared" si="27"/>
        <v>13342.400000000001</v>
      </c>
      <c r="J104">
        <f t="shared" si="25"/>
        <v>12942128.000000002</v>
      </c>
      <c r="P104">
        <v>93</v>
      </c>
      <c r="Q104" s="4">
        <v>93</v>
      </c>
      <c r="R104">
        <f>VLOOKUP(Q104,标准数值!C:O,6,FALSE)</f>
        <v>13342.400000000001</v>
      </c>
      <c r="S104">
        <f t="shared" si="26"/>
        <v>800544.00000000012</v>
      </c>
      <c r="T104">
        <f t="shared" si="28"/>
        <v>61608</v>
      </c>
      <c r="U104">
        <f t="shared" si="29"/>
        <v>10268</v>
      </c>
    </row>
    <row r="105" spans="8:21" x14ac:dyDescent="0.15">
      <c r="H105">
        <v>94</v>
      </c>
      <c r="I105">
        <f t="shared" si="27"/>
        <v>14369.2</v>
      </c>
      <c r="J105">
        <f t="shared" si="25"/>
        <v>13938124</v>
      </c>
      <c r="P105">
        <v>94</v>
      </c>
      <c r="Q105" s="4">
        <v>94</v>
      </c>
      <c r="R105">
        <f>VLOOKUP(Q105,标准数值!C:O,6,FALSE)</f>
        <v>14369.2</v>
      </c>
      <c r="S105">
        <f t="shared" si="26"/>
        <v>862152</v>
      </c>
      <c r="T105">
        <f t="shared" si="28"/>
        <v>61607.999999999884</v>
      </c>
      <c r="U105">
        <f t="shared" si="29"/>
        <v>10267.99999999998</v>
      </c>
    </row>
    <row r="106" spans="8:21" x14ac:dyDescent="0.15">
      <c r="H106">
        <v>95</v>
      </c>
      <c r="I106">
        <f t="shared" si="27"/>
        <v>15396</v>
      </c>
      <c r="J106">
        <f t="shared" si="25"/>
        <v>14934120</v>
      </c>
      <c r="P106">
        <v>95</v>
      </c>
      <c r="Q106" s="4">
        <v>95</v>
      </c>
      <c r="R106">
        <f>VLOOKUP(Q106,标准数值!C:O,6,FALSE)</f>
        <v>15396</v>
      </c>
      <c r="S106">
        <f t="shared" si="26"/>
        <v>923760</v>
      </c>
      <c r="T106">
        <f t="shared" si="28"/>
        <v>61608</v>
      </c>
      <c r="U106">
        <f t="shared" si="29"/>
        <v>10268</v>
      </c>
    </row>
    <row r="107" spans="8:21" x14ac:dyDescent="0.15">
      <c r="H107">
        <v>96</v>
      </c>
      <c r="I107">
        <f t="shared" si="27"/>
        <v>16422.8</v>
      </c>
      <c r="J107">
        <f t="shared" si="25"/>
        <v>15930116</v>
      </c>
      <c r="P107">
        <v>96</v>
      </c>
      <c r="Q107" s="4">
        <v>96</v>
      </c>
      <c r="R107">
        <f>VLOOKUP(Q107,标准数值!C:O,6,FALSE)</f>
        <v>16422.8</v>
      </c>
      <c r="S107">
        <f t="shared" si="26"/>
        <v>985368</v>
      </c>
      <c r="T107">
        <f t="shared" si="28"/>
        <v>61608</v>
      </c>
      <c r="U107">
        <f t="shared" si="29"/>
        <v>10268</v>
      </c>
    </row>
    <row r="108" spans="8:21" x14ac:dyDescent="0.15">
      <c r="H108">
        <v>97</v>
      </c>
      <c r="I108">
        <f t="shared" si="27"/>
        <v>17449.599999999999</v>
      </c>
      <c r="J108">
        <f t="shared" si="25"/>
        <v>16926112</v>
      </c>
      <c r="P108">
        <v>97</v>
      </c>
      <c r="Q108" s="4">
        <v>97</v>
      </c>
      <c r="R108">
        <f>VLOOKUP(Q108,标准数值!C:O,6,FALSE)</f>
        <v>17449.599999999999</v>
      </c>
      <c r="S108">
        <f t="shared" ref="S108:S111" si="30">S$9*R108</f>
        <v>1046975.9999999999</v>
      </c>
      <c r="T108">
        <f t="shared" si="28"/>
        <v>61607.999999999884</v>
      </c>
      <c r="U108">
        <f t="shared" si="29"/>
        <v>10267.99999999998</v>
      </c>
    </row>
    <row r="109" spans="8:21" x14ac:dyDescent="0.15">
      <c r="H109">
        <v>98</v>
      </c>
      <c r="I109">
        <f t="shared" si="27"/>
        <v>18476.399999999998</v>
      </c>
      <c r="J109">
        <f t="shared" si="25"/>
        <v>17922107.999999996</v>
      </c>
      <c r="P109">
        <v>98</v>
      </c>
      <c r="Q109" s="4">
        <v>98</v>
      </c>
      <c r="R109">
        <f>VLOOKUP(Q109,标准数值!C:O,6,FALSE)</f>
        <v>18476.399999999998</v>
      </c>
      <c r="S109">
        <f t="shared" si="30"/>
        <v>1108583.9999999998</v>
      </c>
      <c r="T109">
        <f t="shared" si="28"/>
        <v>61607.999999999884</v>
      </c>
      <c r="U109">
        <f t="shared" si="29"/>
        <v>10267.99999999998</v>
      </c>
    </row>
    <row r="110" spans="8:21" x14ac:dyDescent="0.15">
      <c r="H110">
        <v>99</v>
      </c>
      <c r="I110">
        <f t="shared" si="27"/>
        <v>19503.199999999997</v>
      </c>
      <c r="J110">
        <f t="shared" si="25"/>
        <v>18918103.999999996</v>
      </c>
      <c r="P110">
        <v>99</v>
      </c>
      <c r="Q110" s="4">
        <v>99</v>
      </c>
      <c r="R110">
        <f>VLOOKUP(Q110,标准数值!C:O,6,FALSE)</f>
        <v>19503.199999999997</v>
      </c>
      <c r="S110">
        <f t="shared" si="30"/>
        <v>1170191.9999999998</v>
      </c>
      <c r="T110">
        <f t="shared" si="28"/>
        <v>61608</v>
      </c>
      <c r="U110">
        <f t="shared" si="29"/>
        <v>10268</v>
      </c>
    </row>
    <row r="111" spans="8:21" x14ac:dyDescent="0.15">
      <c r="H111">
        <v>100</v>
      </c>
      <c r="I111">
        <f t="shared" si="27"/>
        <v>20529.999999999996</v>
      </c>
      <c r="J111">
        <f t="shared" si="25"/>
        <v>19914099.999999996</v>
      </c>
      <c r="P111">
        <v>100</v>
      </c>
      <c r="Q111" s="4">
        <v>100</v>
      </c>
      <c r="R111">
        <f>VLOOKUP(Q111,标准数值!C:O,6,FALSE)</f>
        <v>20529.999999999996</v>
      </c>
      <c r="S111">
        <f t="shared" si="30"/>
        <v>1231799.9999999998</v>
      </c>
      <c r="T111">
        <f t="shared" si="28"/>
        <v>61608</v>
      </c>
      <c r="U111">
        <f t="shared" si="29"/>
        <v>10268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2:21" x14ac:dyDescent="0.15">
      <c r="P7" t="s">
        <v>149</v>
      </c>
    </row>
    <row r="8" spans="2:21" x14ac:dyDescent="0.15">
      <c r="P8">
        <v>6</v>
      </c>
    </row>
    <row r="9" spans="2:21" x14ac:dyDescent="0.15">
      <c r="P9" t="s">
        <v>150</v>
      </c>
    </row>
    <row r="10" spans="2:21" x14ac:dyDescent="0.15">
      <c r="P10">
        <v>6</v>
      </c>
    </row>
    <row r="14" spans="2:21" x14ac:dyDescent="0.15">
      <c r="B14" t="s">
        <v>137</v>
      </c>
      <c r="C14" t="s">
        <v>32</v>
      </c>
      <c r="D14" t="s">
        <v>217</v>
      </c>
      <c r="H14" t="s">
        <v>135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2:21" x14ac:dyDescent="0.15">
      <c r="H16">
        <v>1</v>
      </c>
      <c r="I16" s="4">
        <v>1</v>
      </c>
      <c r="J16">
        <f>VLOOKUP(I16,标准数值!A:O,8,FALSE)</f>
        <v>4</v>
      </c>
      <c r="K16">
        <f>J16-J15</f>
        <v>4</v>
      </c>
    </row>
    <row r="17" spans="2:21" x14ac:dyDescent="0.15">
      <c r="H17">
        <v>2</v>
      </c>
      <c r="I17" s="4">
        <v>20</v>
      </c>
      <c r="J17">
        <f>VLOOKUP(I17,标准数值!A:O,8,FALSE)</f>
        <v>80</v>
      </c>
      <c r="K17">
        <f t="shared" ref="K17:K24" si="0">J17-J16</f>
        <v>76</v>
      </c>
      <c r="L17" t="s">
        <v>139</v>
      </c>
      <c r="M17">
        <f>VLOOKUP(I17,标准数值!A:B,2,FALSE)</f>
        <v>1.0004953230843547</v>
      </c>
      <c r="N17">
        <f>M17-M16</f>
        <v>1.0004953230843547</v>
      </c>
      <c r="O17" s="9">
        <v>1</v>
      </c>
      <c r="P17">
        <f>P$10*P$8*O17</f>
        <v>36</v>
      </c>
      <c r="Q17">
        <f>P17/N17</f>
        <v>35.98217719700898</v>
      </c>
      <c r="R17" s="9">
        <f>ROUND(Q17,0)</f>
        <v>36</v>
      </c>
      <c r="S17">
        <f>O17*6</f>
        <v>6</v>
      </c>
      <c r="T17">
        <f>K17/S17</f>
        <v>12.666666666666666</v>
      </c>
      <c r="U17" s="9">
        <f>INT(T17)</f>
        <v>12</v>
      </c>
    </row>
    <row r="18" spans="2:21" x14ac:dyDescent="0.15">
      <c r="B18" t="s">
        <v>139</v>
      </c>
      <c r="C18">
        <f>U17</f>
        <v>12</v>
      </c>
      <c r="D18">
        <f>S17*6</f>
        <v>36</v>
      </c>
      <c r="H18">
        <v>3</v>
      </c>
      <c r="I18" s="4">
        <v>30</v>
      </c>
      <c r="J18">
        <f>VLOOKUP(I18,标准数值!A:O,8,FALSE)</f>
        <v>160</v>
      </c>
      <c r="K18">
        <f t="shared" si="0"/>
        <v>80</v>
      </c>
      <c r="L18" t="s">
        <v>140</v>
      </c>
      <c r="M18">
        <f>VLOOKUP(I18,标准数值!A:B,2,FALSE)</f>
        <v>2.0014861532465944</v>
      </c>
      <c r="N18">
        <f>M18-M17</f>
        <v>1.0009908301622397</v>
      </c>
      <c r="O18" s="9">
        <v>1</v>
      </c>
      <c r="P18">
        <f t="shared" ref="P18:P24" si="1">P$10*P$8*O18</f>
        <v>36</v>
      </c>
      <c r="Q18">
        <f t="shared" ref="Q18:Q23" si="2">P18/N18</f>
        <v>35.964365421974101</v>
      </c>
      <c r="R18" s="9">
        <f t="shared" ref="R18:R24" si="3">ROUND(Q18,0)</f>
        <v>36</v>
      </c>
      <c r="S18">
        <f t="shared" ref="S18:S23" si="4">O18*6</f>
        <v>6</v>
      </c>
      <c r="T18">
        <f t="shared" ref="T18:T23" si="5">K18/S18</f>
        <v>13.333333333333334</v>
      </c>
      <c r="U18" s="9">
        <f t="shared" ref="U18:U24" si="6">INT(T18)</f>
        <v>13</v>
      </c>
    </row>
    <row r="19" spans="2:21" x14ac:dyDescent="0.15">
      <c r="B19" t="s">
        <v>140</v>
      </c>
      <c r="C19">
        <f t="shared" ref="C19:C25" si="7">U18</f>
        <v>13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320</v>
      </c>
      <c r="K19">
        <f t="shared" si="0"/>
        <v>160</v>
      </c>
      <c r="L19" t="s">
        <v>141</v>
      </c>
      <c r="M19">
        <f>VLOOKUP(I19,标准数值!A:B,2,FALSE)</f>
        <v>4.0039635660546686</v>
      </c>
      <c r="N19">
        <f t="shared" ref="N19:N24" si="9">M19-M18</f>
        <v>2.0024774128080742</v>
      </c>
      <c r="O19" s="9">
        <v>2</v>
      </c>
      <c r="P19">
        <f t="shared" si="1"/>
        <v>72</v>
      </c>
      <c r="Q19">
        <f t="shared" si="2"/>
        <v>35.955461739283436</v>
      </c>
      <c r="R19" s="9">
        <f t="shared" si="3"/>
        <v>36</v>
      </c>
      <c r="S19">
        <f t="shared" si="4"/>
        <v>12</v>
      </c>
      <c r="T19">
        <f t="shared" si="5"/>
        <v>13.333333333333334</v>
      </c>
      <c r="U19" s="9">
        <f t="shared" si="6"/>
        <v>13</v>
      </c>
    </row>
    <row r="20" spans="2:21" x14ac:dyDescent="0.15">
      <c r="B20" t="s">
        <v>141</v>
      </c>
      <c r="C20">
        <f t="shared" si="7"/>
        <v>13</v>
      </c>
      <c r="D20">
        <f t="shared" si="8"/>
        <v>72</v>
      </c>
      <c r="H20">
        <v>5</v>
      </c>
      <c r="I20" s="4">
        <v>50</v>
      </c>
      <c r="J20">
        <f>VLOOKUP(I20,标准数值!A:O,8,FALSE)</f>
        <v>640</v>
      </c>
      <c r="K20">
        <f t="shared" si="0"/>
        <v>320</v>
      </c>
      <c r="L20" t="s">
        <v>142</v>
      </c>
      <c r="M20">
        <f>VLOOKUP(I20,标准数值!A:B,2,FALSE)</f>
        <v>8.0099101421652552</v>
      </c>
      <c r="N20">
        <f t="shared" si="9"/>
        <v>4.0059465761105866</v>
      </c>
      <c r="O20" s="9">
        <v>2</v>
      </c>
      <c r="P20">
        <f t="shared" si="1"/>
        <v>72</v>
      </c>
      <c r="Q20">
        <f t="shared" si="2"/>
        <v>17.973280130436866</v>
      </c>
      <c r="R20" s="9">
        <f t="shared" si="3"/>
        <v>18</v>
      </c>
      <c r="S20">
        <f t="shared" si="4"/>
        <v>12</v>
      </c>
      <c r="T20">
        <f t="shared" si="5"/>
        <v>26.666666666666668</v>
      </c>
      <c r="U20" s="9">
        <f t="shared" si="6"/>
        <v>26</v>
      </c>
    </row>
    <row r="21" spans="2:21" x14ac:dyDescent="0.15">
      <c r="B21" t="s">
        <v>142</v>
      </c>
      <c r="C21">
        <f t="shared" si="7"/>
        <v>26</v>
      </c>
      <c r="D21">
        <f t="shared" si="8"/>
        <v>72</v>
      </c>
      <c r="H21">
        <v>6</v>
      </c>
      <c r="I21" s="4">
        <v>60</v>
      </c>
      <c r="J21">
        <f>VLOOKUP(I21,标准数值!A:O,8,FALSE)</f>
        <v>1280.9999999999998</v>
      </c>
      <c r="K21">
        <f t="shared" si="0"/>
        <v>640.99999999999977</v>
      </c>
      <c r="L21" t="s">
        <v>143</v>
      </c>
      <c r="M21">
        <f>VLOOKUP(I21,标准数值!A:B,2,FALSE)</f>
        <v>16.023787286551403</v>
      </c>
      <c r="N21">
        <f t="shared" si="9"/>
        <v>8.0138771443861483</v>
      </c>
      <c r="O21" s="9">
        <v>2</v>
      </c>
      <c r="P21">
        <f t="shared" si="1"/>
        <v>72</v>
      </c>
      <c r="Q21">
        <f t="shared" si="2"/>
        <v>8.9844152465498137</v>
      </c>
      <c r="R21" s="9">
        <f t="shared" si="3"/>
        <v>9</v>
      </c>
      <c r="S21">
        <f t="shared" si="4"/>
        <v>12</v>
      </c>
      <c r="T21">
        <f t="shared" si="5"/>
        <v>53.41666666666665</v>
      </c>
      <c r="U21" s="9">
        <f t="shared" si="6"/>
        <v>53</v>
      </c>
    </row>
    <row r="22" spans="2:21" x14ac:dyDescent="0.15">
      <c r="B22" t="s">
        <v>143</v>
      </c>
      <c r="C22">
        <f t="shared" si="7"/>
        <v>53</v>
      </c>
      <c r="D22">
        <f t="shared" si="8"/>
        <v>72</v>
      </c>
      <c r="H22">
        <v>7</v>
      </c>
      <c r="I22" s="4">
        <v>70</v>
      </c>
      <c r="J22">
        <f>VLOOKUP(I22,标准数值!A:O,8,FALSE)</f>
        <v>2564.0000000000005</v>
      </c>
      <c r="K22">
        <f t="shared" si="0"/>
        <v>1283.0000000000007</v>
      </c>
      <c r="L22" t="s">
        <v>144</v>
      </c>
      <c r="M22">
        <f>VLOOKUP(I22,标准数值!A:B,2,FALSE)</f>
        <v>32.055510542249102</v>
      </c>
      <c r="N22">
        <f t="shared" si="9"/>
        <v>16.031723255697699</v>
      </c>
      <c r="O22" s="9">
        <v>2</v>
      </c>
      <c r="P22">
        <f t="shared" si="1"/>
        <v>72</v>
      </c>
      <c r="Q22">
        <f t="shared" si="2"/>
        <v>4.4910954893393065</v>
      </c>
      <c r="R22" s="9">
        <f t="shared" si="3"/>
        <v>4</v>
      </c>
      <c r="S22">
        <f t="shared" si="4"/>
        <v>12</v>
      </c>
      <c r="T22">
        <f t="shared" si="5"/>
        <v>106.91666666666673</v>
      </c>
      <c r="U22" s="9">
        <f t="shared" si="6"/>
        <v>106</v>
      </c>
    </row>
    <row r="23" spans="2:21" x14ac:dyDescent="0.15">
      <c r="B23" t="s">
        <v>144</v>
      </c>
      <c r="C23">
        <f t="shared" si="7"/>
        <v>106</v>
      </c>
      <c r="D23">
        <f t="shared" si="8"/>
        <v>72</v>
      </c>
      <c r="H23">
        <v>8</v>
      </c>
      <c r="I23" s="4">
        <v>80</v>
      </c>
      <c r="J23">
        <f>VLOOKUP(I23,标准数值!A:O,8,FALSE)</f>
        <v>5130.0000000000018</v>
      </c>
      <c r="K23">
        <f t="shared" si="0"/>
        <v>2566.0000000000014</v>
      </c>
      <c r="L23" t="s">
        <v>145</v>
      </c>
      <c r="M23">
        <f>VLOOKUP(I23,标准数值!A:B,2,FALSE)</f>
        <v>64.126896953172889</v>
      </c>
      <c r="N23">
        <f t="shared" si="9"/>
        <v>32.071386410923786</v>
      </c>
      <c r="O23" s="9">
        <v>3</v>
      </c>
      <c r="P23">
        <f t="shared" si="1"/>
        <v>108</v>
      </c>
      <c r="Q23">
        <f t="shared" si="2"/>
        <v>3.3674877230506719</v>
      </c>
      <c r="R23" s="9">
        <f t="shared" si="3"/>
        <v>3</v>
      </c>
      <c r="S23">
        <f t="shared" si="4"/>
        <v>18</v>
      </c>
      <c r="T23">
        <f t="shared" si="5"/>
        <v>142.55555555555563</v>
      </c>
      <c r="U23" s="9">
        <f t="shared" si="6"/>
        <v>142</v>
      </c>
    </row>
    <row r="24" spans="2:21" x14ac:dyDescent="0.15">
      <c r="B24" t="s">
        <v>145</v>
      </c>
      <c r="C24">
        <f t="shared" si="7"/>
        <v>142</v>
      </c>
      <c r="D24">
        <f t="shared" si="8"/>
        <v>108</v>
      </c>
      <c r="H24">
        <v>9</v>
      </c>
      <c r="I24" s="4">
        <v>90</v>
      </c>
      <c r="J24">
        <f>VLOOKUP(I24,标准数值!A:O,8,FALSE)</f>
        <v>10262.000000000004</v>
      </c>
      <c r="K24">
        <f t="shared" si="0"/>
        <v>5132.0000000000018</v>
      </c>
      <c r="L24" t="s">
        <v>146</v>
      </c>
      <c r="M24">
        <f>VLOOKUP(I24,标准数值!A:B,2,FALSE)</f>
        <v>128.28555350640582</v>
      </c>
      <c r="N24">
        <f t="shared" si="9"/>
        <v>64.15865655323293</v>
      </c>
      <c r="O24" s="9">
        <v>5</v>
      </c>
      <c r="P24">
        <f t="shared" si="1"/>
        <v>180</v>
      </c>
      <c r="Q24">
        <f t="shared" ref="Q24" si="10">P24/N24</f>
        <v>2.8055450296196995</v>
      </c>
      <c r="R24" s="9">
        <f t="shared" si="3"/>
        <v>3</v>
      </c>
      <c r="S24">
        <f t="shared" ref="S24" si="11">O24*6</f>
        <v>30</v>
      </c>
      <c r="T24">
        <f t="shared" ref="T24" si="12">K24/S24</f>
        <v>171.06666666666672</v>
      </c>
      <c r="U24" s="9">
        <f t="shared" si="6"/>
        <v>171</v>
      </c>
    </row>
    <row r="25" spans="2:21" x14ac:dyDescent="0.15">
      <c r="B25" t="s">
        <v>146</v>
      </c>
      <c r="C25">
        <f t="shared" si="7"/>
        <v>171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装备进阶材料</vt:lpstr>
      <vt:lpstr>猎命</vt:lpstr>
      <vt:lpstr>历练的需求</vt:lpstr>
      <vt:lpstr>装备强化需求</vt:lpstr>
      <vt:lpstr>水晶的需求</vt:lpstr>
      <vt:lpstr>阵型</vt:lpstr>
      <vt:lpstr>角色升星材料的需求</vt:lpstr>
      <vt:lpstr>角色碎片的获得与消耗</vt:lpstr>
      <vt:lpstr>角色强化</vt:lpstr>
      <vt:lpstr>new角色强化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2017-05-23T06:53:51Z</dcterms:modified>
</cp:coreProperties>
</file>