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工作表1" sheetId="5" r:id="rId4"/>
    <sheet name="物品" sheetId="2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3" l="1"/>
  <c r="E39" i="3"/>
  <c r="B40" i="3"/>
  <c r="E40" i="3"/>
  <c r="B41" i="3"/>
  <c r="E41" i="3"/>
  <c r="B42" i="3"/>
  <c r="E42" i="3"/>
  <c r="B43" i="3"/>
  <c r="E43" i="3"/>
  <c r="B44" i="3"/>
  <c r="E44" i="3"/>
  <c r="B38" i="3"/>
  <c r="E38" i="3"/>
  <c r="B36" i="3"/>
  <c r="E36" i="3"/>
  <c r="B37" i="3"/>
  <c r="E37" i="3"/>
  <c r="A39" i="3"/>
  <c r="H39" i="3"/>
  <c r="N39" i="3"/>
  <c r="O39" i="3"/>
  <c r="P39" i="3"/>
  <c r="Q39" i="3"/>
  <c r="I39" i="3"/>
  <c r="K39" i="3"/>
  <c r="L39" i="3"/>
  <c r="A40" i="3"/>
  <c r="H40" i="3"/>
  <c r="N40" i="3"/>
  <c r="O40" i="3"/>
  <c r="P40" i="3"/>
  <c r="Q40" i="3"/>
  <c r="I40" i="3"/>
  <c r="K40" i="3"/>
  <c r="L40" i="3"/>
  <c r="A41" i="3"/>
  <c r="H41" i="3"/>
  <c r="N41" i="3"/>
  <c r="O41" i="3"/>
  <c r="P41" i="3"/>
  <c r="Q41" i="3"/>
  <c r="I41" i="3"/>
  <c r="K41" i="3"/>
  <c r="L41" i="3"/>
  <c r="A42" i="3"/>
  <c r="H42" i="3"/>
  <c r="N42" i="3"/>
  <c r="O42" i="3"/>
  <c r="P42" i="3"/>
  <c r="Q42" i="3"/>
  <c r="I42" i="3"/>
  <c r="K42" i="3"/>
  <c r="L42" i="3"/>
  <c r="A43" i="3"/>
  <c r="H43" i="3"/>
  <c r="N43" i="3"/>
  <c r="O43" i="3"/>
  <c r="P43" i="3"/>
  <c r="Q43" i="3"/>
  <c r="I43" i="3"/>
  <c r="K43" i="3"/>
  <c r="L43" i="3"/>
  <c r="A44" i="3"/>
  <c r="H44" i="3"/>
  <c r="N44" i="3"/>
  <c r="O44" i="3"/>
  <c r="P44" i="3"/>
  <c r="Q44" i="3"/>
  <c r="I44" i="3"/>
  <c r="K44" i="3"/>
  <c r="L44" i="3"/>
  <c r="B26" i="3"/>
  <c r="E26" i="3"/>
  <c r="B27" i="3"/>
  <c r="E27" i="3"/>
  <c r="B28" i="3"/>
  <c r="E28" i="3"/>
  <c r="B29" i="3"/>
  <c r="E29" i="3"/>
  <c r="B30" i="3"/>
  <c r="E30" i="3"/>
  <c r="B23" i="3"/>
  <c r="E23" i="3"/>
  <c r="B24" i="3"/>
  <c r="E24" i="3"/>
  <c r="B25" i="3"/>
  <c r="E25" i="3"/>
  <c r="B22" i="3"/>
  <c r="E22" i="3"/>
  <c r="A26" i="3"/>
  <c r="H26" i="3"/>
  <c r="N26" i="3"/>
  <c r="O26" i="3"/>
  <c r="P26" i="3"/>
  <c r="Q26" i="3"/>
  <c r="I26" i="3"/>
  <c r="K26" i="3"/>
  <c r="L26" i="3"/>
  <c r="A27" i="3"/>
  <c r="H27" i="3"/>
  <c r="N27" i="3"/>
  <c r="O27" i="3"/>
  <c r="P27" i="3"/>
  <c r="Q27" i="3"/>
  <c r="I27" i="3"/>
  <c r="K27" i="3"/>
  <c r="L27" i="3"/>
  <c r="A28" i="3"/>
  <c r="H28" i="3"/>
  <c r="N28" i="3"/>
  <c r="O28" i="3"/>
  <c r="P28" i="3"/>
  <c r="Q28" i="3"/>
  <c r="I28" i="3"/>
  <c r="K28" i="3"/>
  <c r="L28" i="3"/>
  <c r="A29" i="3"/>
  <c r="H29" i="3"/>
  <c r="N29" i="3"/>
  <c r="O29" i="3"/>
  <c r="P29" i="3"/>
  <c r="Q29" i="3"/>
  <c r="I29" i="3"/>
  <c r="K29" i="3"/>
  <c r="L29" i="3"/>
  <c r="A30" i="3"/>
  <c r="H30" i="3"/>
  <c r="N30" i="3"/>
  <c r="O30" i="3"/>
  <c r="P30" i="3"/>
  <c r="Q30" i="3"/>
  <c r="I30" i="3"/>
  <c r="K30" i="3"/>
  <c r="L30" i="3"/>
  <c r="B13" i="3"/>
  <c r="E13" i="3"/>
  <c r="B14" i="3"/>
  <c r="E14" i="3"/>
  <c r="B15" i="3"/>
  <c r="E15" i="3"/>
  <c r="B16" i="3"/>
  <c r="E16" i="3"/>
  <c r="B12" i="3"/>
  <c r="E12" i="3"/>
  <c r="B8" i="3"/>
  <c r="E8" i="3"/>
  <c r="B9" i="3"/>
  <c r="E9" i="3"/>
  <c r="B10" i="3"/>
  <c r="E10" i="3"/>
  <c r="B11" i="3"/>
  <c r="E11" i="3"/>
  <c r="A13" i="3"/>
  <c r="H13" i="3"/>
  <c r="N13" i="3"/>
  <c r="O13" i="3"/>
  <c r="P13" i="3"/>
  <c r="Q13" i="3"/>
  <c r="I13" i="3"/>
  <c r="K13" i="3"/>
  <c r="L13" i="3"/>
  <c r="A14" i="3"/>
  <c r="H14" i="3"/>
  <c r="N14" i="3"/>
  <c r="O14" i="3"/>
  <c r="P14" i="3"/>
  <c r="Q14" i="3"/>
  <c r="I14" i="3"/>
  <c r="K14" i="3"/>
  <c r="L14" i="3"/>
  <c r="A15" i="3"/>
  <c r="H15" i="3"/>
  <c r="N15" i="3"/>
  <c r="O15" i="3"/>
  <c r="P15" i="3"/>
  <c r="Q15" i="3"/>
  <c r="I15" i="3"/>
  <c r="K15" i="3"/>
  <c r="L15" i="3"/>
  <c r="A16" i="3"/>
  <c r="H16" i="3"/>
  <c r="N16" i="3"/>
  <c r="O16" i="3"/>
  <c r="P16" i="3"/>
  <c r="Q16" i="3"/>
  <c r="I16" i="3"/>
  <c r="K16" i="3"/>
  <c r="L16" i="3"/>
  <c r="L44" i="5"/>
  <c r="M44" i="5"/>
  <c r="N44" i="5"/>
  <c r="O44" i="5"/>
  <c r="D44" i="5"/>
  <c r="C44" i="5"/>
  <c r="B44" i="5"/>
  <c r="C36" i="5"/>
  <c r="B36" i="5"/>
  <c r="C37" i="5"/>
  <c r="B37" i="5"/>
  <c r="C38" i="5"/>
  <c r="B38" i="5"/>
  <c r="C39" i="5"/>
  <c r="B39" i="5"/>
  <c r="C8" i="5"/>
  <c r="B8" i="5"/>
  <c r="C9" i="5"/>
  <c r="B9" i="5"/>
  <c r="C10" i="5"/>
  <c r="B10" i="5"/>
  <c r="C11" i="5"/>
  <c r="B11" i="5"/>
  <c r="C12" i="5"/>
  <c r="B12" i="5"/>
  <c r="C13" i="5"/>
  <c r="B13" i="5"/>
  <c r="C14" i="5"/>
  <c r="B14" i="5"/>
  <c r="C15" i="5"/>
  <c r="B15" i="5"/>
  <c r="C16" i="5"/>
  <c r="B16" i="5"/>
  <c r="C20" i="5"/>
  <c r="B20" i="5"/>
  <c r="C21" i="5"/>
  <c r="B21" i="5"/>
  <c r="C22" i="5"/>
  <c r="B22" i="5"/>
  <c r="C23" i="5"/>
  <c r="B23" i="5"/>
  <c r="C24" i="5"/>
  <c r="B24" i="5"/>
  <c r="C25" i="5"/>
  <c r="B25" i="5"/>
  <c r="C26" i="5"/>
  <c r="B26" i="5"/>
  <c r="C27" i="5"/>
  <c r="B27" i="5"/>
  <c r="C28" i="5"/>
  <c r="B28" i="5"/>
  <c r="C40" i="5"/>
  <c r="B40" i="5"/>
  <c r="C41" i="5"/>
  <c r="B41" i="5"/>
  <c r="C42" i="5"/>
  <c r="B42" i="5"/>
  <c r="C43" i="5"/>
  <c r="B43" i="5"/>
  <c r="A44" i="5"/>
  <c r="L43" i="5"/>
  <c r="M43" i="5"/>
  <c r="N43" i="5"/>
  <c r="O43" i="5"/>
  <c r="D43" i="5"/>
  <c r="A43" i="5"/>
  <c r="L42" i="5"/>
  <c r="M42" i="5"/>
  <c r="N42" i="5"/>
  <c r="O42" i="5"/>
  <c r="D42" i="5"/>
  <c r="A42" i="5"/>
  <c r="L41" i="5"/>
  <c r="M41" i="5"/>
  <c r="N41" i="5"/>
  <c r="O41" i="5"/>
  <c r="D41" i="5"/>
  <c r="A41" i="5"/>
  <c r="L40" i="5"/>
  <c r="M40" i="5"/>
  <c r="N40" i="5"/>
  <c r="O40" i="5"/>
  <c r="D40" i="5"/>
  <c r="A40" i="5"/>
  <c r="L39" i="5"/>
  <c r="M39" i="5"/>
  <c r="N39" i="5"/>
  <c r="O39" i="5"/>
  <c r="D39" i="5"/>
  <c r="A39" i="5"/>
  <c r="L28" i="5"/>
  <c r="M28" i="5"/>
  <c r="N28" i="5"/>
  <c r="O28" i="5"/>
  <c r="D28" i="5"/>
  <c r="A28" i="5"/>
  <c r="L27" i="5"/>
  <c r="M27" i="5"/>
  <c r="N27" i="5"/>
  <c r="O27" i="5"/>
  <c r="D27" i="5"/>
  <c r="A27" i="5"/>
  <c r="L26" i="5"/>
  <c r="M26" i="5"/>
  <c r="N26" i="5"/>
  <c r="O26" i="5"/>
  <c r="D26" i="5"/>
  <c r="A26" i="5"/>
  <c r="L25" i="5"/>
  <c r="M25" i="5"/>
  <c r="N25" i="5"/>
  <c r="O25" i="5"/>
  <c r="D25" i="5"/>
  <c r="A25" i="5"/>
  <c r="L24" i="5"/>
  <c r="M24" i="5"/>
  <c r="N24" i="5"/>
  <c r="O24" i="5"/>
  <c r="D24" i="5"/>
  <c r="A24" i="5"/>
  <c r="L16" i="5"/>
  <c r="M16" i="5"/>
  <c r="N16" i="5"/>
  <c r="O16" i="5"/>
  <c r="D16" i="5"/>
  <c r="A16" i="5"/>
  <c r="L15" i="5"/>
  <c r="M15" i="5"/>
  <c r="N15" i="5"/>
  <c r="O15" i="5"/>
  <c r="D15" i="5"/>
  <c r="A15" i="5"/>
  <c r="L14" i="5"/>
  <c r="M14" i="5"/>
  <c r="N14" i="5"/>
  <c r="O14" i="5"/>
  <c r="D14" i="5"/>
  <c r="A14" i="5"/>
  <c r="L13" i="5"/>
  <c r="M13" i="5"/>
  <c r="N13" i="5"/>
  <c r="O13" i="5"/>
  <c r="D13" i="5"/>
  <c r="A13" i="5"/>
  <c r="D8" i="5"/>
  <c r="D9" i="5"/>
  <c r="D10" i="5"/>
  <c r="D11" i="5"/>
  <c r="D12" i="5"/>
  <c r="D20" i="5"/>
  <c r="D21" i="5"/>
  <c r="D22" i="5"/>
  <c r="D23" i="5"/>
  <c r="L23" i="5"/>
  <c r="M23" i="5"/>
  <c r="N23" i="5"/>
  <c r="O23" i="5"/>
  <c r="N25" i="3"/>
  <c r="D36" i="5"/>
  <c r="D37" i="5"/>
  <c r="D38" i="5"/>
  <c r="O25" i="3"/>
  <c r="P25" i="3"/>
  <c r="Q25" i="3"/>
  <c r="H25" i="3"/>
  <c r="I25" i="3"/>
  <c r="K25" i="3"/>
  <c r="L25" i="3"/>
  <c r="A25" i="3"/>
  <c r="A12" i="3"/>
  <c r="H12" i="3"/>
  <c r="L12" i="5"/>
  <c r="M12" i="5"/>
  <c r="N12" i="5"/>
  <c r="O12" i="5"/>
  <c r="N12" i="3"/>
  <c r="O12" i="3"/>
  <c r="P12" i="3"/>
  <c r="Q12" i="3"/>
  <c r="I12" i="3"/>
  <c r="K12" i="3"/>
  <c r="L12" i="3"/>
  <c r="A12" i="5"/>
  <c r="A20" i="5"/>
  <c r="A21" i="5"/>
  <c r="A22" i="5"/>
  <c r="A23" i="5"/>
  <c r="A36" i="5"/>
  <c r="A37" i="5"/>
  <c r="A38" i="5"/>
  <c r="A9" i="5"/>
  <c r="A10" i="5"/>
  <c r="A11" i="5"/>
  <c r="A8" i="5"/>
  <c r="I45" i="3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20" i="5"/>
  <c r="M20" i="5"/>
  <c r="N20" i="5"/>
  <c r="O20" i="5"/>
  <c r="L21" i="5"/>
  <c r="M21" i="5"/>
  <c r="N21" i="5"/>
  <c r="O21" i="5"/>
  <c r="L22" i="5"/>
  <c r="M22" i="5"/>
  <c r="N22" i="5"/>
  <c r="O22" i="5"/>
  <c r="L36" i="5"/>
  <c r="M36" i="5"/>
  <c r="N36" i="5"/>
  <c r="O36" i="5"/>
  <c r="L37" i="5"/>
  <c r="M37" i="5"/>
  <c r="N37" i="5"/>
  <c r="O37" i="5"/>
  <c r="L38" i="5"/>
  <c r="M38" i="5"/>
  <c r="N38" i="5"/>
  <c r="O38" i="5"/>
  <c r="N38" i="3"/>
  <c r="O38" i="3"/>
  <c r="P38" i="3"/>
  <c r="Q38" i="3"/>
  <c r="I38" i="3"/>
  <c r="N37" i="3"/>
  <c r="O37" i="3"/>
  <c r="P37" i="3"/>
  <c r="Q37" i="3"/>
  <c r="I37" i="3"/>
  <c r="N36" i="3"/>
  <c r="O36" i="3"/>
  <c r="P36" i="3"/>
  <c r="Q36" i="3"/>
  <c r="I36" i="3"/>
  <c r="N33" i="3"/>
  <c r="O33" i="3"/>
  <c r="P33" i="3"/>
  <c r="Q33" i="3"/>
  <c r="I33" i="3"/>
  <c r="N24" i="3"/>
  <c r="O24" i="3"/>
  <c r="P24" i="3"/>
  <c r="Q24" i="3"/>
  <c r="I24" i="3"/>
  <c r="N23" i="3"/>
  <c r="O23" i="3"/>
  <c r="P23" i="3"/>
  <c r="Q23" i="3"/>
  <c r="I23" i="3"/>
  <c r="N22" i="3"/>
  <c r="O22" i="3"/>
  <c r="P22" i="3"/>
  <c r="Q22" i="3"/>
  <c r="I22" i="3"/>
  <c r="N9" i="3"/>
  <c r="O9" i="3"/>
  <c r="P9" i="3"/>
  <c r="Q9" i="3"/>
  <c r="I9" i="3"/>
  <c r="N10" i="3"/>
  <c r="O10" i="3"/>
  <c r="P10" i="3"/>
  <c r="Q10" i="3"/>
  <c r="I10" i="3"/>
  <c r="N11" i="3"/>
  <c r="O11" i="3"/>
  <c r="P11" i="3"/>
  <c r="Q11" i="3"/>
  <c r="I11" i="3"/>
  <c r="N8" i="3"/>
  <c r="O8" i="3"/>
  <c r="P8" i="3"/>
  <c r="Q8" i="3"/>
  <c r="I8" i="3"/>
  <c r="N19" i="3"/>
  <c r="O19" i="3"/>
  <c r="P19" i="3"/>
  <c r="Q19" i="3"/>
  <c r="N20" i="3"/>
  <c r="O20" i="3"/>
  <c r="P20" i="3"/>
  <c r="Q20" i="3"/>
  <c r="N21" i="3"/>
  <c r="O21" i="3"/>
  <c r="P21" i="3"/>
  <c r="Q21" i="3"/>
  <c r="N34" i="3"/>
  <c r="O34" i="3"/>
  <c r="P34" i="3"/>
  <c r="Q34" i="3"/>
  <c r="N35" i="3"/>
  <c r="O35" i="3"/>
  <c r="P35" i="3"/>
  <c r="Q35" i="3"/>
  <c r="A11" i="3"/>
  <c r="H11" i="3"/>
  <c r="K11" i="3"/>
  <c r="L11" i="3"/>
  <c r="E19" i="3"/>
  <c r="E20" i="3"/>
  <c r="E21" i="3"/>
  <c r="E33" i="3"/>
  <c r="E34" i="3"/>
  <c r="E35" i="3"/>
  <c r="E45" i="3"/>
  <c r="A37" i="3"/>
  <c r="A38" i="3"/>
  <c r="A36" i="3"/>
  <c r="A24" i="3"/>
  <c r="A23" i="3"/>
  <c r="A22" i="3"/>
  <c r="A9" i="3"/>
  <c r="A10" i="3"/>
  <c r="A8" i="3"/>
  <c r="H8" i="3"/>
  <c r="K8" i="3"/>
  <c r="L8" i="3"/>
  <c r="H9" i="3"/>
  <c r="K9" i="3"/>
  <c r="L9" i="3"/>
  <c r="H10" i="3"/>
  <c r="K10" i="3"/>
  <c r="L10" i="3"/>
  <c r="H22" i="3"/>
  <c r="K22" i="3"/>
  <c r="L22" i="3"/>
  <c r="H23" i="3"/>
  <c r="K23" i="3"/>
  <c r="L23" i="3"/>
  <c r="H24" i="3"/>
  <c r="K24" i="3"/>
  <c r="L24" i="3"/>
  <c r="H36" i="3"/>
  <c r="K36" i="3"/>
  <c r="L36" i="3"/>
  <c r="H37" i="3"/>
  <c r="K37" i="3"/>
  <c r="L37" i="3"/>
  <c r="H38" i="3"/>
  <c r="K38" i="3"/>
  <c r="L38" i="3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<sst xmlns="http://schemas.openxmlformats.org/spreadsheetml/2006/main" count="318" uniqueCount="240">
  <si>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</si>
  <si>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</si>
  <si>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</si>
  <si>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</si>
  <si>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</si>
  <si>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</si>
  <si>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</si>
  <si>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</si>
  <si>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</si>
  <si>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</si>
  <si>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</si>
  <si>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</si>
  <si>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</si>
  <si>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</si>
  <si>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</si>
  <si>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</si>
  <si>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</si>
  <si>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</si>
  <si>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</si>
  <si>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</si>
  <si>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</si>
  <si>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</si>
  <si>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</si>
  <si>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</si>
  <si>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</si>
  <si>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</si>
  <si>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</si>
  <si>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</si>
  <si>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</si>
  <si>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</si>
  <si>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</si>
  <si>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</si>
  <si>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</si>
  <si>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</si>
  <si>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</si>
  <si>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</si>
  <si>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</si>
  <si>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</si>
  <si>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</si>
  <si>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</si>
  <si>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</si>
  <si>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</si>
  <si>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</si>
  <si>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</si>
  <si>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</si>
  <si>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</si>
  <si>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</si>
  <si>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</si>
  <si>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</si>
  <si>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</si>
  <si>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</si>
  <si>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</si>
  <si>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</si>
  <si>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</si>
  <si>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</si>
  <si>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</si>
  <si>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</si>
  <si>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</si>
  <si>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</si>
  <si>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</si>
  <si>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</si>
  <si>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</si>
  <si>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</si>
  <si>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</si>
  <si>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</si>
  <si>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</si>
  <si>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</si>
  <si>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</si>
  <si>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</si>
  <si>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</si>
  <si>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</si>
  <si>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</si>
  <si>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</si>
  <si>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</si>
  <si>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</si>
  <si>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</si>
  <si>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</si>
  <si>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</si>
  <si>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</si>
  <si>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</si>
  <si>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</si>
  <si>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</si>
  <si>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</si>
  <si>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</si>
  <si>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</si>
  <si>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</si>
  <si>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</si>
  <si>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</si>
  <si>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</si>
  <si>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</si>
  <si>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</si>
  <si>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</si>
  <si>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</si>
  <si>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</si>
  <si>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</si>
  <si>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</si>
  <si>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</si>
  <si>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</si>
  <si>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</si>
  <si>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</si>
  <si>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</si>
  <si>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</si>
  <si>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</si>
  <si>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</si>
  <si>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</si>
  <si>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</si>
  <si>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</si>
  <si>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</si>
  <si>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</si>
  <si>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</si>
  <si>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</si>
  <si>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</si>
  <si>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</si>
  <si>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</si>
  <si>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</si>
  <si>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</si>
  <si>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</si>
  <si>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</si>
  <si>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</si>
  <si>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</si>
  <si>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</si>
  <si>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</si>
  <si>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</si>
  <si>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</si>
  <si>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</si>
  <si>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</si>
  <si>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</si>
  <si>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</si>
  <si>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</si>
  <si>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</si>
  <si>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</si>
  <si>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</si>
  <si>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</si>
  <si>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</si>
  <si>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</si>
  <si>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</si>
  <si>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</si>
  <si>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</si>
  <si>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</si>
  <si>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</si>
  <si>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</si>
  <si>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</si>
  <si>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</si>
  <si>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</si>
  <si>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</si>
  <si>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</si>
  <si>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</si>
  <si>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</si>
  <si>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</si>
  <si>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</si>
  <si>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</si>
  <si>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</si>
  <si>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</si>
  <si>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</si>
  <si>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</si>
  <si>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</si>
  <si>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</si>
  <si>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</si>
  <si>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</si>
  <si>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</si>
  <si>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</si>
  <si>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</si>
  <si>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</si>
  <si>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</si>
  <si>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</si>
  <si>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</si>
  <si>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</si>
  <si>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</si>
  <si>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</si>
  <si>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</si>
  <si>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</si>
  <si>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</si>
  <si>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</si>
  <si>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</si>
  <si>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</si>
  <si>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</si>
  <si>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</si>
  <si>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</si>
  <si>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</si>
  <si>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</si>
  <si>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</si>
  <si>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</si>
  <si>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</si>
  <si>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</si>
  <si>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</si>
  <si>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</si>
  <si>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</si>
  <si>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</si>
  <si>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</si>
  <si>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</si>
  <si>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</si>
  <si>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</si>
  <si>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</si>
  <si>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</si>
  <si>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</si>
  <si>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</si>
  <si>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</si>
  <si>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</si>
  <si>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</si>
  <si>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</si>
  <si>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</si>
  <si>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</si>
  <si>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</si>
  <si>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</si>
  <si>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</si>
  <si>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</si>
  <si>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</si>
  <si>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</si>
  <si>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</si>
  <si>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</si>
  <si>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</si>
  <si>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</si>
  <si>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</si>
  <si>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</si>
  <si>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</si>
  <si>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</si>
  <si>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</si>
  <si>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</si>
  <si>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</si>
  <si>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</si>
  <si>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</si>
  <si>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</si>
  <si>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</si>
  <si>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</si>
  <si>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</si>
  <si>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</si>
  <si>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</si>
  <si>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物品组序号</t>
    <rPh sb="0" eb="1">
      <t>wu'p</t>
    </rPh>
    <rPh sb="2" eb="3">
      <t>zu</t>
    </rPh>
    <rPh sb="3" eb="4">
      <t>xu'hao</t>
    </rPh>
    <phoneticPr fontId="1" type="noConversion"/>
  </si>
  <si>
    <t>物品序号</t>
    <rPh sb="0" eb="1">
      <t>wu'p</t>
    </rPh>
    <rPh sb="2" eb="3">
      <t>xu'hao</t>
    </rPh>
    <phoneticPr fontId="1" type="noConversion"/>
  </si>
  <si>
    <t>权重</t>
    <rPh sb="0" eb="1">
      <t>quan'zhong</t>
    </rPh>
    <phoneticPr fontId="1" type="noConversion"/>
  </si>
  <si>
    <t>期望值</t>
    <rPh sb="0" eb="1">
      <t>qi'wang</t>
    </rPh>
    <rPh sb="2" eb="3">
      <t>zhi</t>
    </rPh>
    <phoneticPr fontId="1" type="noConversion"/>
  </si>
  <si>
    <t>期望值辅助</t>
    <rPh sb="0" eb="1">
      <t>qi'wang</t>
    </rPh>
    <rPh sb="2" eb="3">
      <t>zhi</t>
    </rPh>
    <rPh sb="3" eb="4">
      <t>fu'z</t>
    </rPh>
    <phoneticPr fontId="1" type="noConversion"/>
  </si>
  <si>
    <t>低级钓鱼</t>
    <rPh sb="0" eb="1">
      <t>di'j</t>
    </rPh>
    <rPh sb="2" eb="3">
      <t>diao'yu</t>
    </rPh>
    <phoneticPr fontId="3" type="noConversion"/>
  </si>
  <si>
    <t>中间钓鱼</t>
    <rPh sb="0" eb="1">
      <t>zhong'j</t>
    </rPh>
    <rPh sb="2" eb="3">
      <t>diao'y</t>
    </rPh>
    <phoneticPr fontId="3" type="noConversion"/>
  </si>
  <si>
    <t>高级钓鱼</t>
    <rPh sb="0" eb="1">
      <t>gao'j</t>
    </rPh>
    <rPh sb="2" eb="3">
      <t>diao'y</t>
    </rPh>
    <phoneticPr fontId="3" type="noConversion"/>
  </si>
  <si>
    <t>时装升级材料1</t>
    <rPh sb="0" eb="1">
      <t>shi'z</t>
    </rPh>
    <rPh sb="2" eb="3">
      <t>sheng'j</t>
    </rPh>
    <rPh sb="4" eb="5">
      <t>cai'l</t>
    </rPh>
    <phoneticPr fontId="1" type="noConversion"/>
  </si>
  <si>
    <t>坐骑升级材料1</t>
    <phoneticPr fontId="5" type="noConversion"/>
  </si>
  <si>
    <t>翅膀升级材料1</t>
    <phoneticPr fontId="5" type="noConversion"/>
  </si>
  <si>
    <t>时装升级材料2</t>
    <rPh sb="0" eb="1">
      <t>shi'z</t>
    </rPh>
    <rPh sb="2" eb="3">
      <t>sheng'j</t>
    </rPh>
    <rPh sb="4" eb="5">
      <t>cai'l</t>
    </rPh>
    <phoneticPr fontId="1" type="noConversion"/>
  </si>
  <si>
    <t>时装升级材料3</t>
    <rPh sb="0" eb="1">
      <t>shi'z</t>
    </rPh>
    <rPh sb="2" eb="3">
      <t>sheng'j</t>
    </rPh>
    <rPh sb="4" eb="5">
      <t>cai'l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</si>
</sst>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12"/>
      <color rgb="FF9C6500"/>
      <name val="宋体"/>
      <family val="2"/>
      <charset val="134"/>
      <scheme val="minor"/>
    </font>
    <font>
      <sz val="9"/>
      <name val="等线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0" fillId="4" borderId="0" xfId="0" applyFill="1"/>
    <xf numFmtId="0" fontId="2" fillId="4" borderId="0" xfId="0" applyFont="1" applyFill="1" applyBorder="1" applyAlignment="1" applyProtection="1"/>
    <xf numFmtId="0" fontId="4" fillId="5" borderId="1" xfId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6"/>
  <sheetViews>
    <sheetView tabSelected="1" workbookViewId="0">
      <selection activeCell="D14" sqref="D14"/>
    </sheetView>
  </sheetViews>
  <sheetFormatPr baseColWidth="10" defaultRowHeight="15" x14ac:dyDescent="0.15"/>
  <cols>
    <col min="3" max="3" width="11.5" bestFit="1" customWidth="1"/>
    <col min="4" max="4" width="255.664062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360001</v>
      </c>
      <c r="B4" s="3" t="s">
        <v>232</v>
      </c>
      <c r="C4" s="3" t="s">
        <v>232</v>
      </c>
      <c r="D4" s="3" t="str">
        <f>VLOOKUP(A4,奖励测试!A:D,4,FALSE)</f>
        <v>[{"g":100,"i":[{"t":"i","i":27011,"c":1,"tr":0}]},{"g":50,"i":[{"t":"i","i":27011,"c":2,"tr":0}]},{"g":20,"i":[{"t":"i","i":27011,"c":3,"tr":0}]},{"g":100,"i":[{"t":"i","i":27021,"c":1,"tr":0}]},{"g":50,"i":[{"t":"i","i":27021,"c":2,"tr":0}]},{"g":20,"i":[{"t":"i","i":27021,"c":3,"tr":0}]},{"g":100,"i":[{"t":"i","i":27031,"c":1,"tr":0}]},{"g":50,"i":[{"t":"i","i":27031,"c":2,"tr":0}]},{"g":20,"i":[{"t":"i","i":27031,"c":3,"tr":0}]}]</v>
      </c>
      <c r="E4" s="2">
        <v>0</v>
      </c>
      <c r="F4" s="2">
        <v>0</v>
      </c>
    </row>
    <row r="5" spans="1:6" x14ac:dyDescent="0.15">
      <c r="A5">
        <v>360002</v>
      </c>
      <c r="B5" s="3" t="s">
        <v>233</v>
      </c>
      <c r="C5" s="3" t="s">
        <v>233</v>
      </c>
      <c r="D5" s="3" t="str">
        <f>VLOOKUP(A5,奖励测试!A:D,4,FALSE)</f>
        <v>[{"g":100,"i":[{"t":"i","i":27012,"c":1,"tr":0}]},{"g":50,"i":[{"t":"i","i":27012,"c":2,"tr":0}]},{"g":20,"i":[{"t":"i","i":27012,"c":3,"tr":0}]},{"g":100,"i":[{"t":"i","i":27022,"c":1,"tr":0}]},{"g":50,"i":[{"t":"i","i":27022,"c":2,"tr":0}]},{"g":20,"i":[{"t":"i","i":27022,"c":3,"tr":0}]},{"g":100,"i":[{"t":"i","i":27032,"c":1,"tr":0}]},{"g":50,"i":[{"t":"i","i":27032,"c":2,"tr":0}]},{"g":20,"i":[{"t":"i","i":27032,"c":3,"tr":0}]}]</v>
      </c>
      <c r="E5" s="2">
        <v>0</v>
      </c>
      <c r="F5" s="2">
        <v>0</v>
      </c>
    </row>
    <row r="6" spans="1:6" x14ac:dyDescent="0.15">
      <c r="A6">
        <v>360003</v>
      </c>
      <c r="B6" s="3" t="s">
        <v>234</v>
      </c>
      <c r="C6" s="3" t="s">
        <v>234</v>
      </c>
      <c r="D6" s="3" t="str">
        <f>VLOOKUP(A6,奖励测试!A:D,4,FALSE)</f>
        <v>[{"g":100,"i":[{"t":"i","i":27013,"c":1,"tr":0}]},{"g":50,"i":[{"t":"i","i":27013,"c":2,"tr":0}]},{"g":20,"i":[{"t":"i","i":27013,"c":3,"tr":0}]},{"g":100,"i":[{"t":"i","i":27023,"c":1,"tr":0}]},{"g":50,"i":[{"t":"i","i":27023,"c":2,"tr":0}]},{"g":20,"i":[{"t":"i","i":27023,"c":3,"tr":0}]},{"g":100,"i":[{"t":"i","i":27033,"c":1,"tr":0}]},{"g":50,"i":[{"t":"i","i":27033,"c":2,"tr":0}]},{"g":20,"i":[{"t":"i","i":27033,"c":3,"tr":0}]}]</v>
      </c>
      <c r="E6" s="2">
        <v>0</v>
      </c>
      <c r="F6" s="2">
        <v>0</v>
      </c>
    </row>
    <row r="7" spans="1:6" x14ac:dyDescent="0.15">
      <c r="A7" s="2"/>
      <c r="B7" s="1"/>
      <c r="C7" s="1"/>
      <c r="D7" s="1"/>
      <c r="E7" s="2"/>
      <c r="F7" s="2"/>
    </row>
    <row r="8" spans="1:6" x14ac:dyDescent="0.15">
      <c r="A8" s="2"/>
      <c r="B8" s="1"/>
      <c r="C8" s="1"/>
      <c r="D8" s="1"/>
      <c r="E8" s="2"/>
      <c r="F8" s="2"/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2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3"/>
      <c r="C973" s="3"/>
      <c r="D973" s="3"/>
      <c r="E973" s="1"/>
      <c r="F973" s="1"/>
    </row>
    <row r="974" spans="1:6" x14ac:dyDescent="0.15">
      <c r="A974" s="2"/>
      <c r="B974" s="1"/>
      <c r="C974" s="3"/>
      <c r="D974" s="3"/>
      <c r="E974" s="2"/>
      <c r="F974" s="2"/>
    </row>
    <row r="975" spans="1:6" x14ac:dyDescent="0.15">
      <c r="A975" s="2"/>
      <c r="B975" s="1"/>
      <c r="C975" s="3"/>
      <c r="D975" s="3"/>
      <c r="E975" s="2"/>
      <c r="F975" s="2"/>
    </row>
    <row r="976" spans="1:6" x14ac:dyDescent="0.15">
      <c r="A976" s="2"/>
      <c r="B976" s="1"/>
      <c r="C976" s="3"/>
      <c r="D976" s="3"/>
      <c r="E976" s="2"/>
      <c r="F976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zoomScale="110" zoomScaleNormal="110" zoomScalePageLayoutView="110" workbookViewId="0">
      <selection activeCell="D30" sqref="D30"/>
    </sheetView>
  </sheetViews>
  <sheetFormatPr baseColWidth="10" defaultRowHeight="15" x14ac:dyDescent="0.15"/>
  <cols>
    <col min="4" max="4" width="255.83203125" bestFit="1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360001</v>
      </c>
      <c r="B4" s="3" t="s">
        <v>232</v>
      </c>
      <c r="C4" s="3" t="s">
        <v>232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100,"i":[{"t":"i","i":27011,"c":1,"tr":0}]},{"g":50,"i":[{"t":"i","i":27011,"c":2,"tr":0}]},{"g":20,"i":[{"t":"i","i":27011,"c":3,"tr":0}]},{"g":100,"i":[{"t":"i","i":27021,"c":1,"tr":0}]},{"g":50,"i":[{"t":"i","i":27021,"c":2,"tr":0}]},{"g":20,"i":[{"t":"i","i":27021,"c":3,"tr":0}]},{"g":100,"i":[{"t":"i","i":27031,"c":1,"tr":0}]},{"g":50,"i":[{"t":"i","i":27031,"c":2,"tr":0}]},{"g":20,"i":[{"t":"i","i":27031,"c":3,"tr":0}]}]</v>
      </c>
      <c r="E4" s="2">
        <v>0</v>
      </c>
      <c r="F4" s="2">
        <v>0</v>
      </c>
      <c r="G4" t="str">
        <f>VLOOKUP($A4*1000+G$3,奖励辅助!$B:$L,11,FALSE)</f>
        <v>{"g":100,"i":[{"t":"i","i":27011,"c":1,"tr":0}]}</v>
      </c>
      <c r="H4" t="str">
        <f>_xlfn.IFNA(","&amp;VLOOKUP($A4*1000+H$3,奖励辅助!$B:$L,11,FALSE),"")</f>
        <v>,{"g":50,"i":[{"t":"i","i":27011,"c":2,"tr":0}]}</v>
      </c>
      <c r="I4" t="str">
        <f>_xlfn.IFNA(","&amp;VLOOKUP($A4*1000+I$3,奖励辅助!$B:$L,11,FALSE),"")</f>
        <v>,{"g":20,"i":[{"t":"i","i":27011,"c":3,"tr":0}]}</v>
      </c>
      <c r="J4" t="str">
        <f>_xlfn.IFNA(","&amp;VLOOKUP($A4*1000+J$3,奖励辅助!$B:$L,11,FALSE),"")</f>
        <v>,{"g":100,"i":[{"t":"i","i":27021,"c":1,"tr":0}]}</v>
      </c>
      <c r="K4" t="str">
        <f>_xlfn.IFNA(","&amp;VLOOKUP($A4*1000+K$3,奖励辅助!$B:$L,11,FALSE),"")</f>
        <v>,{"g":50,"i":[{"t":"i","i":27021,"c":2,"tr":0}]}</v>
      </c>
      <c r="L4" t="str">
        <f>_xlfn.IFNA(","&amp;VLOOKUP($A4*1000+L$3,奖励辅助!$B:$L,11,FALSE),"")</f>
        <v>,{"g":20,"i":[{"t":"i","i":27021,"c":3,"tr":0}]}</v>
      </c>
      <c r="M4" t="str">
        <f>_xlfn.IFNA(","&amp;VLOOKUP($A4*1000+M$3,奖励辅助!$B:$L,11,FALSE),"")</f>
        <v>,{"g":100,"i":[{"t":"i","i":27031,"c":1,"tr":0}]}</v>
      </c>
      <c r="N4" t="str">
        <f>_xlfn.IFNA(","&amp;VLOOKUP($A4*1000+N$3,奖励辅助!$B:$L,11,FALSE),"")</f>
        <v>,{"g":50,"i":[{"t":"i","i":27031,"c":2,"tr":0}]}</v>
      </c>
      <c r="O4" t="str">
        <f>_xlfn.IFNA(","&amp;VLOOKUP($A4*1000+O$3,奖励辅助!$B:$L,11,FALSE),"")</f>
        <v>,{"g":20,"i":[{"t":"i","i":27031,"c":3,"tr":0}]}</v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360002</v>
      </c>
      <c r="B5" s="3" t="s">
        <v>233</v>
      </c>
      <c r="C5" s="3" t="s">
        <v>233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100,"i":[{"t":"i","i":27012,"c":1,"tr":0}]},{"g":50,"i":[{"t":"i","i":27012,"c":2,"tr":0}]},{"g":20,"i":[{"t":"i","i":27012,"c":3,"tr":0}]},{"g":100,"i":[{"t":"i","i":27022,"c":1,"tr":0}]},{"g":50,"i":[{"t":"i","i":27022,"c":2,"tr":0}]},{"g":20,"i":[{"t":"i","i":27022,"c":3,"tr":0}]},{"g":100,"i":[{"t":"i","i":27032,"c":1,"tr":0}]},{"g":50,"i":[{"t":"i","i":27032,"c":2,"tr":0}]},{"g":20,"i":[{"t":"i","i":27032,"c":3,"tr":0}]}]</v>
      </c>
      <c r="E5" s="2">
        <v>0</v>
      </c>
      <c r="F5" s="2">
        <v>0</v>
      </c>
      <c r="G5" t="str">
        <f>_xlfn.IFNA(VLOOKUP($A5*1000+G$3,奖励辅助!$B:$L,11,FALSE),"")</f>
        <v>{"g":100,"i":[{"t":"i","i":27012,"c":1,"tr":0}]}</v>
      </c>
      <c r="H5" t="str">
        <f>_xlfn.IFNA(","&amp;VLOOKUP($A5*1000+H$3,奖励辅助!$B:$L,11,FALSE),"")</f>
        <v>,{"g":50,"i":[{"t":"i","i":27012,"c":2,"tr":0}]}</v>
      </c>
      <c r="I5" t="str">
        <f>_xlfn.IFNA(","&amp;VLOOKUP($A5*1000+I$3,奖励辅助!$B:$L,11,FALSE),"")</f>
        <v>,{"g":20,"i":[{"t":"i","i":27012,"c":3,"tr":0}]}</v>
      </c>
      <c r="J5" t="str">
        <f>_xlfn.IFNA(","&amp;VLOOKUP($A5*1000+J$3,奖励辅助!$B:$L,11,FALSE),"")</f>
        <v>,{"g":100,"i":[{"t":"i","i":27022,"c":1,"tr":0}]}</v>
      </c>
      <c r="K5" t="str">
        <f>_xlfn.IFNA(","&amp;VLOOKUP($A5*1000+K$3,奖励辅助!$B:$L,11,FALSE),"")</f>
        <v>,{"g":50,"i":[{"t":"i","i":27022,"c":2,"tr":0}]}</v>
      </c>
      <c r="L5" t="str">
        <f>_xlfn.IFNA(","&amp;VLOOKUP($A5*1000+L$3,奖励辅助!$B:$L,11,FALSE),"")</f>
        <v>,{"g":20,"i":[{"t":"i","i":27022,"c":3,"tr":0}]}</v>
      </c>
      <c r="M5" t="str">
        <f>_xlfn.IFNA(","&amp;VLOOKUP($A5*1000+M$3,奖励辅助!$B:$L,11,FALSE),"")</f>
        <v>,{"g":100,"i":[{"t":"i","i":27032,"c":1,"tr":0}]}</v>
      </c>
      <c r="N5" t="str">
        <f>_xlfn.IFNA(","&amp;VLOOKUP($A5*1000+N$3,奖励辅助!$B:$L,11,FALSE),"")</f>
        <v>,{"g":50,"i":[{"t":"i","i":27032,"c":2,"tr":0}]}</v>
      </c>
      <c r="O5" t="str">
        <f>_xlfn.IFNA(","&amp;VLOOKUP($A5*1000+O$3,奖励辅助!$B:$L,11,FALSE),"")</f>
        <v>,{"g":20,"i":[{"t":"i","i":27032,"c":3,"tr":0}]}</v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360003</v>
      </c>
      <c r="B6" s="3" t="s">
        <v>234</v>
      </c>
      <c r="C6" s="3" t="s">
        <v>234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100,"i":[{"t":"i","i":27013,"c":1,"tr":0}]},{"g":50,"i":[{"t":"i","i":27013,"c":2,"tr":0}]},{"g":20,"i":[{"t":"i","i":27013,"c":3,"tr":0}]},{"g":100,"i":[{"t":"i","i":27023,"c":1,"tr":0}]},{"g":50,"i":[{"t":"i","i":27023,"c":2,"tr":0}]},{"g":20,"i":[{"t":"i","i":27023,"c":3,"tr":0}]},{"g":100,"i":[{"t":"i","i":27033,"c":1,"tr":0}]},{"g":50,"i":[{"t":"i","i":27033,"c":2,"tr":0}]},{"g":20,"i":[{"t":"i","i":27033,"c":3,"tr":0}]}]</v>
      </c>
      <c r="E6" s="2">
        <v>0</v>
      </c>
      <c r="F6" s="2">
        <v>0</v>
      </c>
      <c r="G6" t="str">
        <f>_xlfn.IFNA(VLOOKUP($A6*1000+G$3,奖励辅助!$B:$L,11,FALSE),"")</f>
        <v>{"g":100,"i":[{"t":"i","i":27013,"c":1,"tr":0}]}</v>
      </c>
      <c r="H6" t="str">
        <f>_xlfn.IFNA(","&amp;VLOOKUP($A6*1000+H$3,奖励辅助!$B:$L,11,FALSE),"")</f>
        <v>,{"g":50,"i":[{"t":"i","i":27013,"c":2,"tr":0}]}</v>
      </c>
      <c r="I6" t="str">
        <f>_xlfn.IFNA(","&amp;VLOOKUP($A6*1000+I$3,奖励辅助!$B:$L,11,FALSE),"")</f>
        <v>,{"g":20,"i":[{"t":"i","i":27013,"c":3,"tr":0}]}</v>
      </c>
      <c r="J6" t="str">
        <f>_xlfn.IFNA(","&amp;VLOOKUP($A6*1000+J$3,奖励辅助!$B:$L,11,FALSE),"")</f>
        <v>,{"g":100,"i":[{"t":"i","i":27023,"c":1,"tr":0}]}</v>
      </c>
      <c r="K6" t="str">
        <f>_xlfn.IFNA(","&amp;VLOOKUP($A6*1000+K$3,奖励辅助!$B:$L,11,FALSE),"")</f>
        <v>,{"g":50,"i":[{"t":"i","i":27023,"c":2,"tr":0}]}</v>
      </c>
      <c r="L6" t="str">
        <f>_xlfn.IFNA(","&amp;VLOOKUP($A6*1000+L$3,奖励辅助!$B:$L,11,FALSE),"")</f>
        <v>,{"g":20,"i":[{"t":"i","i":27023,"c":3,"tr":0}]}</v>
      </c>
      <c r="M6" t="str">
        <f>_xlfn.IFNA(","&amp;VLOOKUP($A6*1000+M$3,奖励辅助!$B:$L,11,FALSE),"")</f>
        <v>,{"g":100,"i":[{"t":"i","i":27033,"c":1,"tr":0}]}</v>
      </c>
      <c r="N6" t="str">
        <f>_xlfn.IFNA(","&amp;VLOOKUP($A6*1000+N$3,奖励辅助!$B:$L,11,FALSE),"")</f>
        <v>,{"g":50,"i":[{"t":"i","i":27033,"c":2,"tr":0}]}</v>
      </c>
      <c r="O6" t="str">
        <f>_xlfn.IFNA(","&amp;VLOOKUP($A6*1000+O$3,奖励辅助!$B:$L,11,FALSE),"")</f>
        <v>,{"g":20,"i":[{"t":"i","i":27033,"c":3,"tr":0}]}</v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8" spans="1:56" x14ac:dyDescent="0.15">
      <c r="D8" s="3"/>
    </row>
    <row r="21" spans="4:4" x14ac:dyDescent="0.15">
      <c r="D2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G49" sqref="G49"/>
    </sheetView>
  </sheetViews>
  <sheetFormatPr baseColWidth="10" defaultRowHeight="15" x14ac:dyDescent="0.15"/>
  <cols>
    <col min="2" max="2" width="10.83203125" customWidth="1"/>
    <col min="6" max="6" width="10.5" customWidth="1"/>
    <col min="8" max="8" width="15.5" bestFit="1" customWidth="1"/>
    <col min="9" max="9" width="99.5" bestFit="1" customWidth="1"/>
    <col min="10" max="10" width="15.5" bestFit="1" customWidth="1"/>
    <col min="11" max="11" width="3.5" bestFit="1" customWidth="1"/>
    <col min="12" max="12" width="114.5" bestFit="1" customWidth="1"/>
    <col min="14" max="14" width="33.5" bestFit="1" customWidth="1"/>
    <col min="15" max="16" width="34.5" bestFit="1" customWidth="1"/>
  </cols>
  <sheetData>
    <row r="1" spans="1:17" x14ac:dyDescent="0.15">
      <c r="B1">
        <v>1</v>
      </c>
      <c r="C1">
        <v>2</v>
      </c>
      <c r="D1">
        <v>3</v>
      </c>
      <c r="E1">
        <v>4</v>
      </c>
      <c r="G1">
        <v>6</v>
      </c>
      <c r="H1">
        <v>7</v>
      </c>
      <c r="K1">
        <v>10</v>
      </c>
      <c r="L1">
        <v>11</v>
      </c>
    </row>
    <row r="4" spans="1:17" x14ac:dyDescent="0.15">
      <c r="N4">
        <v>1</v>
      </c>
      <c r="O4">
        <v>2</v>
      </c>
      <c r="P4">
        <v>3</v>
      </c>
      <c r="Q4">
        <v>4</v>
      </c>
    </row>
    <row r="5" spans="1:17" x14ac:dyDescent="0.15">
      <c r="H5" s="4" t="s">
        <v>96</v>
      </c>
      <c r="I5" s="4"/>
      <c r="J5" s="4"/>
      <c r="K5" s="4"/>
    </row>
    <row r="6" spans="1:17" x14ac:dyDescent="0.15">
      <c r="H6" s="4" t="s">
        <v>97</v>
      </c>
      <c r="I6" s="4"/>
      <c r="J6" s="4"/>
      <c r="K6" s="4" t="s">
        <v>101</v>
      </c>
    </row>
    <row r="7" spans="1:17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G7" t="s">
        <v>94</v>
      </c>
    </row>
    <row r="8" spans="1:17" x14ac:dyDescent="0.15">
      <c r="A8">
        <f>E8/SUMIF(C:C,C8,E:E)</f>
        <v>0.19607843137254902</v>
      </c>
      <c r="B8">
        <f>C8*1000+D8</f>
        <v>360001001</v>
      </c>
      <c r="C8">
        <v>360001</v>
      </c>
      <c r="D8">
        <v>1</v>
      </c>
      <c r="E8">
        <f>_xlfn.IFNA(VLOOKUP(B8*100+1,工作表1!$D:$O,工作表1!H$1,FALSE),"")</f>
        <v>100</v>
      </c>
      <c r="G8">
        <v>5</v>
      </c>
      <c r="H8" t="str">
        <f>IF(E8=0,"",H$5&amp;E8&amp;H$6)</f>
        <v>{"g":100,"i":[</v>
      </c>
      <c r="I8" t="str">
        <f>N8&amp;O8&amp;P8&amp;Q8</f>
        <v>{"t":"i","i":27011,"c":1,"tr":0}</v>
      </c>
      <c r="K8" t="str">
        <f>IF(H8="","",K$6)</f>
        <v>]}</v>
      </c>
      <c r="L8" t="str">
        <f>H8&amp;I8&amp;J8&amp;K8</f>
        <v>{"g":100,"i":[{"t":"i","i":27011,"c":1,"tr":0}]}</v>
      </c>
      <c r="N8" t="str">
        <f>_xlfn.IFNA(IF(M8="",VLOOKUP($B8*100+N$4,工作表1!$D:$O,工作表1!$O$1,FALSE),","&amp;VLOOKUP($B8*100+N$4,工作表1!$D:$O,工作表1!$O$1,FALSE)),"")</f>
        <v>{"t":"i","i":27011,"c":1,"tr":0}</v>
      </c>
      <c r="O8" t="str">
        <f>_xlfn.IFNA(IF(N8="",VLOOKUP($B8*100+O$4,工作表1!$D:$O,工作表1!$O$1,FALSE),","&amp;VLOOKUP($B8*100+O$4,工作表1!$D:$O,工作表1!$O$1,FALSE)),"")</f>
        <v/>
      </c>
      <c r="P8" t="str">
        <f>_xlfn.IFNA(IF(O8="",VLOOKUP($B8*100+P$4,工作表1!$D:$O,工作表1!$O$1,FALSE),","&amp;VLOOKUP($B8*100+P$4,工作表1!$D:$O,工作表1!$O$1,FALSE)),"")</f>
        <v/>
      </c>
      <c r="Q8" t="str">
        <f>_xlfn.IFNA(IF(P8="",VLOOKUP($B8*100+Q$4,工作表1!$D:$O,工作表1!$O$1,FALSE),","&amp;VLOOKUP($B8*100+Q$4,工作表1!$D:$O,工作表1!$O$1,FALSE)),"")</f>
        <v/>
      </c>
    </row>
    <row r="9" spans="1:17" x14ac:dyDescent="0.15">
      <c r="A9">
        <f>E9/SUMIF(C:C,C9,E:E)</f>
        <v>9.8039215686274508E-2</v>
      </c>
      <c r="B9">
        <f>C9*1000+D9</f>
        <v>360001002</v>
      </c>
      <c r="C9">
        <v>360001</v>
      </c>
      <c r="D9">
        <v>2</v>
      </c>
      <c r="E9">
        <f>_xlfn.IFNA(VLOOKUP(B9*100+1,工作表1!$D:$O,工作表1!H$1,FALSE),"")</f>
        <v>50</v>
      </c>
      <c r="G9">
        <v>4</v>
      </c>
      <c r="H9" t="str">
        <f t="shared" ref="H9:H24" si="0">IF(E9=0,"",H$5&amp;E9&amp;H$6)</f>
        <v>{"g":50,"i":[</v>
      </c>
      <c r="I9" t="str">
        <f t="shared" ref="I9:I11" si="1">N9&amp;O9&amp;P9&amp;Q9</f>
        <v>{"t":"i","i":27011,"c":2,"tr":0}</v>
      </c>
      <c r="K9" t="str">
        <f t="shared" ref="K9:K24" si="2">IF(H9="","",K$6)</f>
        <v>]}</v>
      </c>
      <c r="L9" t="str">
        <f t="shared" ref="L9:L24" si="3">H9&amp;I9&amp;J9&amp;K9</f>
        <v>{"g":50,"i":[{"t":"i","i":27011,"c":2,"tr":0}]}</v>
      </c>
      <c r="N9" t="str">
        <f>_xlfn.IFNA(IF(M9="",VLOOKUP($B9*100+N$4,工作表1!$D:$O,工作表1!$O$1,FALSE),","&amp;VLOOKUP($B9*100+N$4,工作表1!$D:$O,工作表1!$O$1,FALSE)),"")</f>
        <v>{"t":"i","i":27011,"c":2,"tr":0}</v>
      </c>
      <c r="O9" t="str">
        <f>_xlfn.IFNA(IF(N9="",VLOOKUP($B9*100+O$4,工作表1!$D:$O,工作表1!$O$1,FALSE),","&amp;VLOOKUP($B9*100+O$4,工作表1!$D:$O,工作表1!$O$1,FALSE)),"")</f>
        <v/>
      </c>
      <c r="P9" t="str">
        <f>_xlfn.IFNA(IF(O9="",VLOOKUP($B9*100+P$4,工作表1!$D:$O,工作表1!$O$1,FALSE),","&amp;VLOOKUP($B9*100+P$4,工作表1!$D:$O,工作表1!$O$1,FALSE)),"")</f>
        <v/>
      </c>
      <c r="Q9" t="str">
        <f>_xlfn.IFNA(IF(P9="",VLOOKUP($B9*100+Q$4,工作表1!$D:$O,工作表1!$O$1,FALSE),","&amp;VLOOKUP($B9*100+Q$4,工作表1!$D:$O,工作表1!$O$1,FALSE)),"")</f>
        <v/>
      </c>
    </row>
    <row r="10" spans="1:17" x14ac:dyDescent="0.15">
      <c r="A10">
        <f>E10/SUMIF(C:C,C10,E:E)</f>
        <v>3.9215686274509803E-2</v>
      </c>
      <c r="B10">
        <f>C10*1000+D10</f>
        <v>360001003</v>
      </c>
      <c r="C10">
        <v>360001</v>
      </c>
      <c r="D10">
        <v>3</v>
      </c>
      <c r="E10">
        <f>_xlfn.IFNA(VLOOKUP(B10*100+1,工作表1!$D:$O,工作表1!H$1,FALSE),"")</f>
        <v>20</v>
      </c>
      <c r="G10">
        <v>3</v>
      </c>
      <c r="H10" t="str">
        <f t="shared" si="0"/>
        <v>{"g":20,"i":[</v>
      </c>
      <c r="I10" t="str">
        <f t="shared" si="1"/>
        <v>{"t":"i","i":27011,"c":3,"tr":0}</v>
      </c>
      <c r="K10" t="str">
        <f t="shared" si="2"/>
        <v>]}</v>
      </c>
      <c r="L10" t="str">
        <f t="shared" si="3"/>
        <v>{"g":20,"i":[{"t":"i","i":27011,"c":3,"tr":0}]}</v>
      </c>
      <c r="N10" t="str">
        <f>_xlfn.IFNA(IF(M10="",VLOOKUP($B10*100+N$4,工作表1!$D:$O,工作表1!$O$1,FALSE),","&amp;VLOOKUP($B10*100+N$4,工作表1!$D:$O,工作表1!$O$1,FALSE)),"")</f>
        <v>{"t":"i","i":27011,"c":3,"tr":0}</v>
      </c>
      <c r="O10" t="str">
        <f>_xlfn.IFNA(IF(N10="",VLOOKUP($B10*100+O$4,工作表1!$D:$O,工作表1!$O$1,FALSE),","&amp;VLOOKUP($B10*100+O$4,工作表1!$D:$O,工作表1!$O$1,FALSE)),"")</f>
        <v/>
      </c>
      <c r="P10" t="str">
        <f>_xlfn.IFNA(IF(O10="",VLOOKUP($B10*100+P$4,工作表1!$D:$O,工作表1!$O$1,FALSE),","&amp;VLOOKUP($B10*100+P$4,工作表1!$D:$O,工作表1!$O$1,FALSE)),"")</f>
        <v/>
      </c>
      <c r="Q10" t="str">
        <f>_xlfn.IFNA(IF(P10="",VLOOKUP($B10*100+Q$4,工作表1!$D:$O,工作表1!$O$1,FALSE),","&amp;VLOOKUP($B10*100+Q$4,工作表1!$D:$O,工作表1!$O$1,FALSE)),"")</f>
        <v/>
      </c>
    </row>
    <row r="11" spans="1:17" x14ac:dyDescent="0.15">
      <c r="A11">
        <f>E11/SUMIF(C:C,C11,E:E)</f>
        <v>0.19607843137254902</v>
      </c>
      <c r="B11">
        <f>C11*1000+D11</f>
        <v>360001004</v>
      </c>
      <c r="C11">
        <v>360001</v>
      </c>
      <c r="D11">
        <v>4</v>
      </c>
      <c r="E11">
        <f>_xlfn.IFNA(VLOOKUP(B11*100+1,工作表1!$D:$O,工作表1!H$1,FALSE),"")</f>
        <v>100</v>
      </c>
      <c r="G11">
        <v>3</v>
      </c>
      <c r="H11" t="str">
        <f>IF(E11=0,"",H$5&amp;E11&amp;H$6)</f>
        <v>{"g":100,"i":[</v>
      </c>
      <c r="I11" t="str">
        <f t="shared" si="1"/>
        <v>{"t":"i","i":27021,"c":1,"tr":0}</v>
      </c>
      <c r="K11" t="str">
        <f>IF(H11="","",K$6)</f>
        <v>]}</v>
      </c>
      <c r="L11" t="str">
        <f>H11&amp;I11&amp;J11&amp;K11</f>
        <v>{"g":100,"i":[{"t":"i","i":27021,"c":1,"tr":0}]}</v>
      </c>
      <c r="N11" t="str">
        <f>_xlfn.IFNA(IF(M11="",VLOOKUP($B11*100+N$4,工作表1!$D:$O,工作表1!$O$1,FALSE),","&amp;VLOOKUP($B11*100+N$4,工作表1!$D:$O,工作表1!$O$1,FALSE)),"")</f>
        <v>{"t":"i","i":27021,"c":1,"tr":0}</v>
      </c>
      <c r="O11" t="str">
        <f>_xlfn.IFNA(IF(N11="",VLOOKUP($B11*100+O$4,工作表1!$D:$O,工作表1!$O$1,FALSE),","&amp;VLOOKUP($B11*100+O$4,工作表1!$D:$O,工作表1!$O$1,FALSE)),"")</f>
        <v/>
      </c>
      <c r="P11" t="str">
        <f>_xlfn.IFNA(IF(O11="",VLOOKUP($B11*100+P$4,工作表1!$D:$O,工作表1!$O$1,FALSE),","&amp;VLOOKUP($B11*100+P$4,工作表1!$D:$O,工作表1!$O$1,FALSE)),"")</f>
        <v/>
      </c>
      <c r="Q11" t="str">
        <f>_xlfn.IFNA(IF(P11="",VLOOKUP($B11*100+Q$4,工作表1!$D:$O,工作表1!$O$1,FALSE),","&amp;VLOOKUP($B11*100+Q$4,工作表1!$D:$O,工作表1!$O$1,FALSE)),"")</f>
        <v/>
      </c>
    </row>
    <row r="12" spans="1:17" x14ac:dyDescent="0.15">
      <c r="A12">
        <f>E12/SUMIF(C:C,C12,E:E)</f>
        <v>9.8039215686274508E-2</v>
      </c>
      <c r="B12">
        <f>C12*1000+D12</f>
        <v>360001005</v>
      </c>
      <c r="C12">
        <v>360001</v>
      </c>
      <c r="D12">
        <v>5</v>
      </c>
      <c r="E12">
        <f>_xlfn.IFNA(VLOOKUP(B12*100+1,工作表1!$D:$O,工作表1!H$1,FALSE),"")</f>
        <v>50</v>
      </c>
      <c r="G12">
        <v>3</v>
      </c>
      <c r="H12" t="str">
        <f>IF(E12=0,"",H$5&amp;E12&amp;H$6)</f>
        <v>{"g":50,"i":[</v>
      </c>
      <c r="I12" t="str">
        <f t="shared" ref="I12:I13" si="4">N12&amp;O12&amp;P12&amp;Q12</f>
        <v>{"t":"i","i":27021,"c":2,"tr":0}</v>
      </c>
      <c r="K12" t="str">
        <f>IF(H12="","",K$6)</f>
        <v>]}</v>
      </c>
      <c r="L12" t="str">
        <f>H12&amp;I12&amp;J12&amp;K12</f>
        <v>{"g":50,"i":[{"t":"i","i":27021,"c":2,"tr":0}]}</v>
      </c>
      <c r="N12" t="str">
        <f>_xlfn.IFNA(IF(M12="",VLOOKUP($B12*100+N$4,工作表1!$D:$O,工作表1!$O$1,FALSE),","&amp;VLOOKUP($B12*100+N$4,工作表1!$D:$O,工作表1!$O$1,FALSE)),"")</f>
        <v>{"t":"i","i":27021,"c":2,"tr":0}</v>
      </c>
      <c r="O12" t="str">
        <f>_xlfn.IFNA(IF(N12="",VLOOKUP($B12*100+O$4,工作表1!$D:$O,工作表1!$O$1,FALSE),","&amp;VLOOKUP($B12*100+O$4,工作表1!$D:$O,工作表1!$O$1,FALSE)),"")</f>
        <v/>
      </c>
      <c r="P12" t="str">
        <f>_xlfn.IFNA(IF(O12="",VLOOKUP($B12*100+P$4,工作表1!$D:$O,工作表1!$O$1,FALSE),","&amp;VLOOKUP($B12*100+P$4,工作表1!$D:$O,工作表1!$O$1,FALSE)),"")</f>
        <v/>
      </c>
      <c r="Q12" t="str">
        <f>_xlfn.IFNA(IF(P12="",VLOOKUP($B12*100+Q$4,工作表1!$D:$O,工作表1!$O$1,FALSE),","&amp;VLOOKUP($B12*100+Q$4,工作表1!$D:$O,工作表1!$O$1,FALSE)),"")</f>
        <v/>
      </c>
    </row>
    <row r="13" spans="1:17" x14ac:dyDescent="0.15">
      <c r="A13">
        <f>E13/SUMIF(C:C,C13,E:E)</f>
        <v>3.9215686274509803E-2</v>
      </c>
      <c r="B13">
        <f t="shared" ref="B13:B16" si="5">C13*1000+D13</f>
        <v>360001006</v>
      </c>
      <c r="C13">
        <v>360001</v>
      </c>
      <c r="D13">
        <v>6</v>
      </c>
      <c r="E13">
        <f>_xlfn.IFNA(VLOOKUP(B13*100+1,工作表1!$D:$O,工作表1!H$1,FALSE),"")</f>
        <v>20</v>
      </c>
      <c r="G13">
        <v>3</v>
      </c>
      <c r="H13" t="str">
        <f t="shared" ref="H13:H16" si="6">IF(E13=0,"",H$5&amp;E13&amp;H$6)</f>
        <v>{"g":20,"i":[</v>
      </c>
      <c r="I13" t="str">
        <f t="shared" si="4"/>
        <v>{"t":"i","i":27021,"c":3,"tr":0}</v>
      </c>
      <c r="K13" t="str">
        <f t="shared" ref="K13:K16" si="7">IF(H13="","",K$6)</f>
        <v>]}</v>
      </c>
      <c r="L13" t="str">
        <f t="shared" ref="L13:L16" si="8">H13&amp;I13&amp;J13&amp;K13</f>
        <v>{"g":20,"i":[{"t":"i","i":27021,"c":3,"tr":0}]}</v>
      </c>
      <c r="N13" t="str">
        <f>_xlfn.IFNA(IF(M13="",VLOOKUP($B13*100+N$4,工作表1!$D:$O,工作表1!$O$1,FALSE),","&amp;VLOOKUP($B13*100+N$4,工作表1!$D:$O,工作表1!$O$1,FALSE)),"")</f>
        <v>{"t":"i","i":27021,"c":3,"tr":0}</v>
      </c>
      <c r="O13" t="str">
        <f>_xlfn.IFNA(IF(N13="",VLOOKUP($B13*100+O$4,工作表1!$D:$O,工作表1!$O$1,FALSE),","&amp;VLOOKUP($B13*100+O$4,工作表1!$D:$O,工作表1!$O$1,FALSE)),"")</f>
        <v/>
      </c>
      <c r="P13" t="str">
        <f>_xlfn.IFNA(IF(O13="",VLOOKUP($B13*100+P$4,工作表1!$D:$O,工作表1!$O$1,FALSE),","&amp;VLOOKUP($B13*100+P$4,工作表1!$D:$O,工作表1!$O$1,FALSE)),"")</f>
        <v/>
      </c>
      <c r="Q13" t="str">
        <f>_xlfn.IFNA(IF(P13="",VLOOKUP($B13*100+Q$4,工作表1!$D:$O,工作表1!$O$1,FALSE),","&amp;VLOOKUP($B13*100+Q$4,工作表1!$D:$O,工作表1!$O$1,FALSE)),"")</f>
        <v/>
      </c>
    </row>
    <row r="14" spans="1:17" x14ac:dyDescent="0.15">
      <c r="A14">
        <f>E14/SUMIF(C:C,C14,E:E)</f>
        <v>0.19607843137254902</v>
      </c>
      <c r="B14">
        <f t="shared" si="5"/>
        <v>360001007</v>
      </c>
      <c r="C14">
        <v>360001</v>
      </c>
      <c r="D14">
        <v>7</v>
      </c>
      <c r="E14">
        <f>_xlfn.IFNA(VLOOKUP(B14*100+1,工作表1!$D:$O,工作表1!H$1,FALSE),"")</f>
        <v>100</v>
      </c>
      <c r="G14">
        <v>3</v>
      </c>
      <c r="H14" t="str">
        <f t="shared" si="6"/>
        <v>{"g":100,"i":[</v>
      </c>
      <c r="I14" t="str">
        <f t="shared" ref="I14:I16" si="9">N14&amp;O14&amp;P14&amp;Q14</f>
        <v>{"t":"i","i":27031,"c":1,"tr":0}</v>
      </c>
      <c r="K14" t="str">
        <f t="shared" si="7"/>
        <v>]}</v>
      </c>
      <c r="L14" t="str">
        <f t="shared" si="8"/>
        <v>{"g":100,"i":[{"t":"i","i":27031,"c":1,"tr":0}]}</v>
      </c>
      <c r="N14" t="str">
        <f>_xlfn.IFNA(IF(M14="",VLOOKUP($B14*100+N$4,工作表1!$D:$O,工作表1!$O$1,FALSE),","&amp;VLOOKUP($B14*100+N$4,工作表1!$D:$O,工作表1!$O$1,FALSE)),"")</f>
        <v>{"t":"i","i":27031,"c":1,"tr":0}</v>
      </c>
      <c r="O14" t="str">
        <f>_xlfn.IFNA(IF(N14="",VLOOKUP($B14*100+O$4,工作表1!$D:$O,工作表1!$O$1,FALSE),","&amp;VLOOKUP($B14*100+O$4,工作表1!$D:$O,工作表1!$O$1,FALSE)),"")</f>
        <v/>
      </c>
      <c r="P14" t="str">
        <f>_xlfn.IFNA(IF(O14="",VLOOKUP($B14*100+P$4,工作表1!$D:$O,工作表1!$O$1,FALSE),","&amp;VLOOKUP($B14*100+P$4,工作表1!$D:$O,工作表1!$O$1,FALSE)),"")</f>
        <v/>
      </c>
      <c r="Q14" t="str">
        <f>_xlfn.IFNA(IF(P14="",VLOOKUP($B14*100+Q$4,工作表1!$D:$O,工作表1!$O$1,FALSE),","&amp;VLOOKUP($B14*100+Q$4,工作表1!$D:$O,工作表1!$O$1,FALSE)),"")</f>
        <v/>
      </c>
    </row>
    <row r="15" spans="1:17" x14ac:dyDescent="0.15">
      <c r="A15">
        <f>E15/SUMIF(C:C,C15,E:E)</f>
        <v>9.8039215686274508E-2</v>
      </c>
      <c r="B15">
        <f t="shared" si="5"/>
        <v>360001008</v>
      </c>
      <c r="C15">
        <v>360001</v>
      </c>
      <c r="D15">
        <v>8</v>
      </c>
      <c r="E15">
        <f>_xlfn.IFNA(VLOOKUP(B15*100+1,工作表1!$D:$O,工作表1!H$1,FALSE),"")</f>
        <v>50</v>
      </c>
      <c r="G15">
        <v>3</v>
      </c>
      <c r="H15" t="str">
        <f t="shared" si="6"/>
        <v>{"g":50,"i":[</v>
      </c>
      <c r="I15" t="str">
        <f t="shared" si="9"/>
        <v>{"t":"i","i":27031,"c":2,"tr":0}</v>
      </c>
      <c r="K15" t="str">
        <f t="shared" si="7"/>
        <v>]}</v>
      </c>
      <c r="L15" t="str">
        <f t="shared" si="8"/>
        <v>{"g":50,"i":[{"t":"i","i":27031,"c":2,"tr":0}]}</v>
      </c>
      <c r="N15" t="str">
        <f>_xlfn.IFNA(IF(M15="",VLOOKUP($B15*100+N$4,工作表1!$D:$O,工作表1!$O$1,FALSE),","&amp;VLOOKUP($B15*100+N$4,工作表1!$D:$O,工作表1!$O$1,FALSE)),"")</f>
        <v>{"t":"i","i":27031,"c":2,"tr":0}</v>
      </c>
      <c r="O15" t="str">
        <f>_xlfn.IFNA(IF(N15="",VLOOKUP($B15*100+O$4,工作表1!$D:$O,工作表1!$O$1,FALSE),","&amp;VLOOKUP($B15*100+O$4,工作表1!$D:$O,工作表1!$O$1,FALSE)),"")</f>
        <v/>
      </c>
      <c r="P15" t="str">
        <f>_xlfn.IFNA(IF(O15="",VLOOKUP($B15*100+P$4,工作表1!$D:$O,工作表1!$O$1,FALSE),","&amp;VLOOKUP($B15*100+P$4,工作表1!$D:$O,工作表1!$O$1,FALSE)),"")</f>
        <v/>
      </c>
      <c r="Q15" t="str">
        <f>_xlfn.IFNA(IF(P15="",VLOOKUP($B15*100+Q$4,工作表1!$D:$O,工作表1!$O$1,FALSE),","&amp;VLOOKUP($B15*100+Q$4,工作表1!$D:$O,工作表1!$O$1,FALSE)),"")</f>
        <v/>
      </c>
    </row>
    <row r="16" spans="1:17" x14ac:dyDescent="0.15">
      <c r="A16">
        <f>E16/SUMIF(C:C,C16,E:E)</f>
        <v>3.9215686274509803E-2</v>
      </c>
      <c r="B16">
        <f t="shared" si="5"/>
        <v>360001009</v>
      </c>
      <c r="C16">
        <v>360001</v>
      </c>
      <c r="D16">
        <v>9</v>
      </c>
      <c r="E16">
        <f>_xlfn.IFNA(VLOOKUP(B16*100+1,工作表1!$D:$O,工作表1!H$1,FALSE),"")</f>
        <v>20</v>
      </c>
      <c r="G16">
        <v>3</v>
      </c>
      <c r="H16" t="str">
        <f t="shared" si="6"/>
        <v>{"g":20,"i":[</v>
      </c>
      <c r="I16" t="str">
        <f t="shared" si="9"/>
        <v>{"t":"i","i":27031,"c":3,"tr":0}</v>
      </c>
      <c r="K16" t="str">
        <f t="shared" si="7"/>
        <v>]}</v>
      </c>
      <c r="L16" t="str">
        <f t="shared" si="8"/>
        <v>{"g":20,"i":[{"t":"i","i":27031,"c":3,"tr":0}]}</v>
      </c>
      <c r="N16" t="str">
        <f>_xlfn.IFNA(IF(M16="",VLOOKUP($B16*100+N$4,工作表1!$D:$O,工作表1!$O$1,FALSE),","&amp;VLOOKUP($B16*100+N$4,工作表1!$D:$O,工作表1!$O$1,FALSE)),"")</f>
        <v>{"t":"i","i":27031,"c":3,"tr":0}</v>
      </c>
      <c r="O16" t="str">
        <f>_xlfn.IFNA(IF(N16="",VLOOKUP($B16*100+O$4,工作表1!$D:$O,工作表1!$O$1,FALSE),","&amp;VLOOKUP($B16*100+O$4,工作表1!$D:$O,工作表1!$O$1,FALSE)),"")</f>
        <v/>
      </c>
      <c r="P16" t="str">
        <f>_xlfn.IFNA(IF(O16="",VLOOKUP($B16*100+P$4,工作表1!$D:$O,工作表1!$O$1,FALSE),","&amp;VLOOKUP($B16*100+P$4,工作表1!$D:$O,工作表1!$O$1,FALSE)),"")</f>
        <v/>
      </c>
      <c r="Q16" t="str">
        <f>_xlfn.IFNA(IF(P16="",VLOOKUP($B16*100+Q$4,工作表1!$D:$O,工作表1!$O$1,FALSE),","&amp;VLOOKUP($B16*100+Q$4,工作表1!$D:$O,工作表1!$O$1,FALSE)),"")</f>
        <v/>
      </c>
    </row>
    <row r="19" spans="1:17" x14ac:dyDescent="0.15">
      <c r="E19" t="str">
        <f>_xlfn.IFNA(VLOOKUP(B19*100+1,工作表1!$D:$O,工作表1!H$1,FALSE),"")</f>
        <v/>
      </c>
      <c r="N19" t="str">
        <f>_xlfn.IFNA(IF(M19="",VLOOKUP($B19*100+N$4,工作表1!$D:$O,工作表1!$O$1,FALSE),","&amp;VLOOKUP($B19*100+N$4,工作表1!$D:$O,工作表1!$O$1,FALSE)),"")</f>
        <v/>
      </c>
      <c r="O19" t="str">
        <f>_xlfn.IFNA(IF(N19="",VLOOKUP($B19*100+O$4,工作表1!$D:$O,工作表1!$O$1,FALSE),","&amp;VLOOKUP($B19*100+O$4,工作表1!$D:$O,工作表1!$O$1,FALSE)),"")</f>
        <v/>
      </c>
      <c r="P19" t="str">
        <f>_xlfn.IFNA(IF(O19="",VLOOKUP($B19*100+P$4,工作表1!$D:$O,工作表1!$O$1,FALSE),","&amp;VLOOKUP($B19*100+P$4,工作表1!$D:$O,工作表1!$O$1,FALSE)),"")</f>
        <v/>
      </c>
      <c r="Q19" t="str">
        <f>_xlfn.IFNA(IF(P19="",VLOOKUP($B19*100+Q$4,工作表1!$D:$O,工作表1!$O$1,FALSE),","&amp;VLOOKUP($B19*100+Q$4,工作表1!$D:$O,工作表1!$O$1,FALSE)),"")</f>
        <v/>
      </c>
    </row>
    <row r="20" spans="1:17" s="7" customFormat="1" x14ac:dyDescent="0.15">
      <c r="E20" s="7" t="str">
        <f>_xlfn.IFNA(VLOOKUP(B20*100+1,工作表1!$D:$O,工作表1!H$1,FALSE),"")</f>
        <v/>
      </c>
      <c r="N20" s="7" t="str">
        <f>_xlfn.IFNA(IF(M20="",VLOOKUP($B20*100+N$4,工作表1!$D:$O,工作表1!$O$1,FALSE),","&amp;VLOOKUP($B20*100+N$4,工作表1!$D:$O,工作表1!$O$1,FALSE)),"")</f>
        <v/>
      </c>
      <c r="O20" s="7" t="str">
        <f>_xlfn.IFNA(IF(N20="",VLOOKUP($B20*100+O$4,工作表1!$D:$O,工作表1!$O$1,FALSE),","&amp;VLOOKUP($B20*100+O$4,工作表1!$D:$O,工作表1!$O$1,FALSE)),"")</f>
        <v/>
      </c>
      <c r="P20" s="7" t="str">
        <f>_xlfn.IFNA(IF(O20="",VLOOKUP($B20*100+P$4,工作表1!$D:$O,工作表1!$O$1,FALSE),","&amp;VLOOKUP($B20*100+P$4,工作表1!$D:$O,工作表1!$O$1,FALSE)),"")</f>
        <v/>
      </c>
      <c r="Q20" s="7" t="str">
        <f>_xlfn.IFNA(IF(P20="",VLOOKUP($B20*100+Q$4,工作表1!$D:$O,工作表1!$O$1,FALSE),","&amp;VLOOKUP($B20*100+Q$4,工作表1!$D:$O,工作表1!$O$1,FALSE)),"")</f>
        <v/>
      </c>
    </row>
    <row r="21" spans="1:17" x14ac:dyDescent="0.15">
      <c r="E21" t="str">
        <f>_xlfn.IFNA(VLOOKUP(B21*100+1,工作表1!$D:$O,工作表1!H$1,FALSE),"")</f>
        <v/>
      </c>
      <c r="N21" t="str">
        <f>_xlfn.IFNA(IF(M21="",VLOOKUP($B21*100+N$4,工作表1!$D:$O,工作表1!$O$1,FALSE),","&amp;VLOOKUP($B21*100+N$4,工作表1!$D:$O,工作表1!$O$1,FALSE)),"")</f>
        <v/>
      </c>
      <c r="O21" t="str">
        <f>_xlfn.IFNA(IF(N21="",VLOOKUP($B21*100+O$4,工作表1!$D:$O,工作表1!$O$1,FALSE),","&amp;VLOOKUP($B21*100+O$4,工作表1!$D:$O,工作表1!$O$1,FALSE)),"")</f>
        <v/>
      </c>
      <c r="P21" t="str">
        <f>_xlfn.IFNA(IF(O21="",VLOOKUP($B21*100+P$4,工作表1!$D:$O,工作表1!$O$1,FALSE),","&amp;VLOOKUP($B21*100+P$4,工作表1!$D:$O,工作表1!$O$1,FALSE)),"")</f>
        <v/>
      </c>
      <c r="Q21" t="str">
        <f>_xlfn.IFNA(IF(P21="",VLOOKUP($B21*100+Q$4,工作表1!$D:$O,工作表1!$O$1,FALSE),","&amp;VLOOKUP($B21*100+Q$4,工作表1!$D:$O,工作表1!$O$1,FALSE)),"")</f>
        <v/>
      </c>
    </row>
    <row r="22" spans="1:17" x14ac:dyDescent="0.15">
      <c r="A22">
        <f>E22/SUMIF(C:C,C22,E:E)</f>
        <v>0.19607843137254902</v>
      </c>
      <c r="B22">
        <f>C22*1000+D22</f>
        <v>360002001</v>
      </c>
      <c r="C22">
        <v>360002</v>
      </c>
      <c r="D22">
        <v>1</v>
      </c>
      <c r="E22">
        <f>_xlfn.IFNA(VLOOKUP(B22*100+1,工作表1!$D:$O,工作表1!H$1,FALSE),"")</f>
        <v>100</v>
      </c>
      <c r="G22">
        <v>5</v>
      </c>
      <c r="H22" t="str">
        <f t="shared" si="0"/>
        <v>{"g":100,"i":[</v>
      </c>
      <c r="I22" t="str">
        <f>N22&amp;O22&amp;P22&amp;Q22</f>
        <v>{"t":"i","i":27012,"c":1,"tr":0}</v>
      </c>
      <c r="K22" t="str">
        <f t="shared" si="2"/>
        <v>]}</v>
      </c>
      <c r="L22" t="str">
        <f t="shared" si="3"/>
        <v>{"g":100,"i":[{"t":"i","i":27012,"c":1,"tr":0}]}</v>
      </c>
      <c r="N22" t="str">
        <f>_xlfn.IFNA(IF(M22="",VLOOKUP($B22*100+N$4,工作表1!$D:$O,工作表1!$O$1,FALSE),","&amp;VLOOKUP($B22*100+N$4,工作表1!$D:$O,工作表1!$O$1,FALSE)),"")</f>
        <v>{"t":"i","i":27012,"c":1,"tr":0}</v>
      </c>
      <c r="O22" t="str">
        <f>_xlfn.IFNA(IF(N22="",VLOOKUP($B22*100+O$4,工作表1!$D:$O,工作表1!$O$1,FALSE),","&amp;VLOOKUP($B22*100+O$4,工作表1!$D:$O,工作表1!$O$1,FALSE)),"")</f>
        <v/>
      </c>
      <c r="P22" t="str">
        <f>_xlfn.IFNA(IF(O22="",VLOOKUP($B22*100+P$4,工作表1!$D:$O,工作表1!$O$1,FALSE),","&amp;VLOOKUP($B22*100+P$4,工作表1!$D:$O,工作表1!$O$1,FALSE)),"")</f>
        <v/>
      </c>
      <c r="Q22" t="str">
        <f>_xlfn.IFNA(IF(P22="",VLOOKUP($B22*100+Q$4,工作表1!$D:$O,工作表1!$O$1,FALSE),","&amp;VLOOKUP($B22*100+Q$4,工作表1!$D:$O,工作表1!$O$1,FALSE)),"")</f>
        <v/>
      </c>
    </row>
    <row r="23" spans="1:17" x14ac:dyDescent="0.15">
      <c r="A23">
        <f>E23/SUMIF(C:C,C23,E:E)</f>
        <v>9.8039215686274508E-2</v>
      </c>
      <c r="B23">
        <f t="shared" ref="B23:B36" si="10">C23*1000+D23</f>
        <v>360002002</v>
      </c>
      <c r="C23">
        <v>360002</v>
      </c>
      <c r="D23">
        <v>2</v>
      </c>
      <c r="E23">
        <f>_xlfn.IFNA(VLOOKUP(B23*100+1,工作表1!$D:$O,工作表1!H$1,FALSE),"")</f>
        <v>50</v>
      </c>
      <c r="G23">
        <v>4</v>
      </c>
      <c r="H23" t="str">
        <f t="shared" si="0"/>
        <v>{"g":50,"i":[</v>
      </c>
      <c r="I23" t="str">
        <f t="shared" ref="I23:I33" si="11">N23&amp;O23&amp;P23&amp;Q23</f>
        <v>{"t":"i","i":27012,"c":2,"tr":0}</v>
      </c>
      <c r="K23" t="str">
        <f t="shared" si="2"/>
        <v>]}</v>
      </c>
      <c r="L23" t="str">
        <f t="shared" si="3"/>
        <v>{"g":50,"i":[{"t":"i","i":27012,"c":2,"tr":0}]}</v>
      </c>
      <c r="N23" t="str">
        <f>_xlfn.IFNA(IF(M23="",VLOOKUP($B23*100+N$4,工作表1!$D:$O,工作表1!$O$1,FALSE),","&amp;VLOOKUP($B23*100+N$4,工作表1!$D:$O,工作表1!$O$1,FALSE)),"")</f>
        <v>{"t":"i","i":27012,"c":2,"tr":0}</v>
      </c>
      <c r="O23" t="str">
        <f>_xlfn.IFNA(IF(N23="",VLOOKUP($B23*100+O$4,工作表1!$D:$O,工作表1!$O$1,FALSE),","&amp;VLOOKUP($B23*100+O$4,工作表1!$D:$O,工作表1!$O$1,FALSE)),"")</f>
        <v/>
      </c>
      <c r="P23" t="str">
        <f>_xlfn.IFNA(IF(O23="",VLOOKUP($B23*100+P$4,工作表1!$D:$O,工作表1!$O$1,FALSE),","&amp;VLOOKUP($B23*100+P$4,工作表1!$D:$O,工作表1!$O$1,FALSE)),"")</f>
        <v/>
      </c>
      <c r="Q23" t="str">
        <f>_xlfn.IFNA(IF(P23="",VLOOKUP($B23*100+Q$4,工作表1!$D:$O,工作表1!$O$1,FALSE),","&amp;VLOOKUP($B23*100+Q$4,工作表1!$D:$O,工作表1!$O$1,FALSE)),"")</f>
        <v/>
      </c>
    </row>
    <row r="24" spans="1:17" x14ac:dyDescent="0.15">
      <c r="A24">
        <f>E24/SUMIF(C:C,C24,E:E)</f>
        <v>3.9215686274509803E-2</v>
      </c>
      <c r="B24">
        <f t="shared" si="10"/>
        <v>360002003</v>
      </c>
      <c r="C24">
        <v>360002</v>
      </c>
      <c r="D24">
        <v>3</v>
      </c>
      <c r="E24">
        <f>_xlfn.IFNA(VLOOKUP(B24*100+1,工作表1!$D:$O,工作表1!H$1,FALSE),"")</f>
        <v>20</v>
      </c>
      <c r="G24">
        <v>3</v>
      </c>
      <c r="H24" t="str">
        <f t="shared" si="0"/>
        <v>{"g":20,"i":[</v>
      </c>
      <c r="I24" t="str">
        <f t="shared" si="11"/>
        <v>{"t":"i","i":27012,"c":3,"tr":0}</v>
      </c>
      <c r="K24" t="str">
        <f t="shared" si="2"/>
        <v>]}</v>
      </c>
      <c r="L24" t="str">
        <f t="shared" si="3"/>
        <v>{"g":20,"i":[{"t":"i","i":27012,"c":3,"tr":0}]}</v>
      </c>
      <c r="N24" t="str">
        <f>_xlfn.IFNA(IF(M24="",VLOOKUP($B24*100+N$4,工作表1!$D:$O,工作表1!$O$1,FALSE),","&amp;VLOOKUP($B24*100+N$4,工作表1!$D:$O,工作表1!$O$1,FALSE)),"")</f>
        <v>{"t":"i","i":27012,"c":3,"tr":0}</v>
      </c>
      <c r="O24" t="str">
        <f>_xlfn.IFNA(IF(N24="",VLOOKUP($B24*100+O$4,工作表1!$D:$O,工作表1!$O$1,FALSE),","&amp;VLOOKUP($B24*100+O$4,工作表1!$D:$O,工作表1!$O$1,FALSE)),"")</f>
        <v/>
      </c>
      <c r="P24" t="str">
        <f>_xlfn.IFNA(IF(O24="",VLOOKUP($B24*100+P$4,工作表1!$D:$O,工作表1!$O$1,FALSE),","&amp;VLOOKUP($B24*100+P$4,工作表1!$D:$O,工作表1!$O$1,FALSE)),"")</f>
        <v/>
      </c>
      <c r="Q24" t="str">
        <f>_xlfn.IFNA(IF(P24="",VLOOKUP($B24*100+Q$4,工作表1!$D:$O,工作表1!$O$1,FALSE),","&amp;VLOOKUP($B24*100+Q$4,工作表1!$D:$O,工作表1!$O$1,FALSE)),"")</f>
        <v/>
      </c>
    </row>
    <row r="25" spans="1:17" x14ac:dyDescent="0.15">
      <c r="A25">
        <f>E25/SUMIF(C:C,C25,E:E)</f>
        <v>0.19607843137254902</v>
      </c>
      <c r="B25">
        <f t="shared" ref="B25:B26" si="12">C25*1000+D25</f>
        <v>360002004</v>
      </c>
      <c r="C25">
        <v>360002</v>
      </c>
      <c r="D25">
        <v>4</v>
      </c>
      <c r="E25">
        <f>_xlfn.IFNA(VLOOKUP(B25*100+1,工作表1!$D:$O,工作表1!H$1,FALSE),"")</f>
        <v>100</v>
      </c>
      <c r="G25">
        <v>3</v>
      </c>
      <c r="H25" t="str">
        <f t="shared" ref="H25:H26" si="13">IF(E25=0,"",H$5&amp;E25&amp;H$6)</f>
        <v>{"g":100,"i":[</v>
      </c>
      <c r="I25" t="str">
        <f t="shared" ref="I25:I26" si="14">N25&amp;O25&amp;P25&amp;Q25</f>
        <v>{"t":"i","i":27022,"c":1,"tr":0}</v>
      </c>
      <c r="K25" t="str">
        <f t="shared" ref="K25:K26" si="15">IF(H25="","",K$6)</f>
        <v>]}</v>
      </c>
      <c r="L25" t="str">
        <f t="shared" ref="L25:L26" si="16">H25&amp;I25&amp;J25&amp;K25</f>
        <v>{"g":100,"i":[{"t":"i","i":27022,"c":1,"tr":0}]}</v>
      </c>
      <c r="N25" t="str">
        <f>_xlfn.IFNA(IF(M25="",VLOOKUP($B25*100+N$4,工作表1!$D:$O,工作表1!$O$1,FALSE),","&amp;VLOOKUP($B25*100+N$4,工作表1!$D:$O,工作表1!$O$1,FALSE)),"")</f>
        <v>{"t":"i","i":27022,"c":1,"tr":0}</v>
      </c>
      <c r="O25" t="str">
        <f>_xlfn.IFNA(IF(N25="",VLOOKUP($B25*100+O$4,工作表1!$D:$O,工作表1!$O$1,FALSE),","&amp;VLOOKUP($B25*100+O$4,工作表1!$D:$O,工作表1!$O$1,FALSE)),"")</f>
        <v/>
      </c>
      <c r="P25" t="str">
        <f>_xlfn.IFNA(IF(O25="",VLOOKUP($B25*100+P$4,工作表1!$D:$O,工作表1!$O$1,FALSE),","&amp;VLOOKUP($B25*100+P$4,工作表1!$D:$O,工作表1!$O$1,FALSE)),"")</f>
        <v/>
      </c>
      <c r="Q25" t="str">
        <f>_xlfn.IFNA(IF(P25="",VLOOKUP($B25*100+Q$4,工作表1!$D:$O,工作表1!$O$1,FALSE),","&amp;VLOOKUP($B25*100+Q$4,工作表1!$D:$O,工作表1!$O$1,FALSE)),"")</f>
        <v/>
      </c>
    </row>
    <row r="26" spans="1:17" x14ac:dyDescent="0.15">
      <c r="A26">
        <f>E26/SUMIF(C:C,C26,E:E)</f>
        <v>9.8039215686274508E-2</v>
      </c>
      <c r="B26">
        <f t="shared" si="12"/>
        <v>360002005</v>
      </c>
      <c r="C26">
        <v>360002</v>
      </c>
      <c r="D26">
        <v>5</v>
      </c>
      <c r="E26">
        <f>_xlfn.IFNA(VLOOKUP(B26*100+1,工作表1!$D:$O,工作表1!H$1,FALSE),"")</f>
        <v>50</v>
      </c>
      <c r="G26">
        <v>3</v>
      </c>
      <c r="H26" t="str">
        <f t="shared" si="13"/>
        <v>{"g":50,"i":[</v>
      </c>
      <c r="I26" t="str">
        <f t="shared" si="14"/>
        <v>{"t":"i","i":27022,"c":2,"tr":0}</v>
      </c>
      <c r="K26" t="str">
        <f t="shared" si="15"/>
        <v>]}</v>
      </c>
      <c r="L26" t="str">
        <f t="shared" si="16"/>
        <v>{"g":50,"i":[{"t":"i","i":27022,"c":2,"tr":0}]}</v>
      </c>
      <c r="N26" t="str">
        <f>_xlfn.IFNA(IF(M26="",VLOOKUP($B26*100+N$4,工作表1!$D:$O,工作表1!$O$1,FALSE),","&amp;VLOOKUP($B26*100+N$4,工作表1!$D:$O,工作表1!$O$1,FALSE)),"")</f>
        <v>{"t":"i","i":27022,"c":2,"tr":0}</v>
      </c>
      <c r="O26" t="str">
        <f>_xlfn.IFNA(IF(N26="",VLOOKUP($B26*100+O$4,工作表1!$D:$O,工作表1!$O$1,FALSE),","&amp;VLOOKUP($B26*100+O$4,工作表1!$D:$O,工作表1!$O$1,FALSE)),"")</f>
        <v/>
      </c>
      <c r="P26" t="str">
        <f>_xlfn.IFNA(IF(O26="",VLOOKUP($B26*100+P$4,工作表1!$D:$O,工作表1!$O$1,FALSE),","&amp;VLOOKUP($B26*100+P$4,工作表1!$D:$O,工作表1!$O$1,FALSE)),"")</f>
        <v/>
      </c>
      <c r="Q26" t="str">
        <f>_xlfn.IFNA(IF(P26="",VLOOKUP($B26*100+Q$4,工作表1!$D:$O,工作表1!$O$1,FALSE),","&amp;VLOOKUP($B26*100+Q$4,工作表1!$D:$O,工作表1!$O$1,FALSE)),"")</f>
        <v/>
      </c>
    </row>
    <row r="27" spans="1:17" x14ac:dyDescent="0.15">
      <c r="A27">
        <f>E27/SUMIF(C:C,C27,E:E)</f>
        <v>3.9215686274509803E-2</v>
      </c>
      <c r="B27">
        <f t="shared" ref="B27:B30" si="17">C27*1000+D27</f>
        <v>360002006</v>
      </c>
      <c r="C27">
        <v>360002</v>
      </c>
      <c r="D27">
        <v>6</v>
      </c>
      <c r="E27">
        <f>_xlfn.IFNA(VLOOKUP(B27*100+1,工作表1!$D:$O,工作表1!H$1,FALSE),"")</f>
        <v>20</v>
      </c>
      <c r="G27">
        <v>3</v>
      </c>
      <c r="H27" t="str">
        <f t="shared" ref="H27:H30" si="18">IF(E27=0,"",H$5&amp;E27&amp;H$6)</f>
        <v>{"g":20,"i":[</v>
      </c>
      <c r="I27" t="str">
        <f t="shared" ref="I27:I30" si="19">N27&amp;O27&amp;P27&amp;Q27</f>
        <v>{"t":"i","i":27022,"c":3,"tr":0}</v>
      </c>
      <c r="K27" t="str">
        <f t="shared" ref="K27:K30" si="20">IF(H27="","",K$6)</f>
        <v>]}</v>
      </c>
      <c r="L27" t="str">
        <f t="shared" ref="L27:L30" si="21">H27&amp;I27&amp;J27&amp;K27</f>
        <v>{"g":20,"i":[{"t":"i","i":27022,"c":3,"tr":0}]}</v>
      </c>
      <c r="N27" t="str">
        <f>_xlfn.IFNA(IF(M27="",VLOOKUP($B27*100+N$4,工作表1!$D:$O,工作表1!$O$1,FALSE),","&amp;VLOOKUP($B27*100+N$4,工作表1!$D:$O,工作表1!$O$1,FALSE)),"")</f>
        <v>{"t":"i","i":27022,"c":3,"tr":0}</v>
      </c>
      <c r="O27" t="str">
        <f>_xlfn.IFNA(IF(N27="",VLOOKUP($B27*100+O$4,工作表1!$D:$O,工作表1!$O$1,FALSE),","&amp;VLOOKUP($B27*100+O$4,工作表1!$D:$O,工作表1!$O$1,FALSE)),"")</f>
        <v/>
      </c>
      <c r="P27" t="str">
        <f>_xlfn.IFNA(IF(O27="",VLOOKUP($B27*100+P$4,工作表1!$D:$O,工作表1!$O$1,FALSE),","&amp;VLOOKUP($B27*100+P$4,工作表1!$D:$O,工作表1!$O$1,FALSE)),"")</f>
        <v/>
      </c>
      <c r="Q27" t="str">
        <f>_xlfn.IFNA(IF(P27="",VLOOKUP($B27*100+Q$4,工作表1!$D:$O,工作表1!$O$1,FALSE),","&amp;VLOOKUP($B27*100+Q$4,工作表1!$D:$O,工作表1!$O$1,FALSE)),"")</f>
        <v/>
      </c>
    </row>
    <row r="28" spans="1:17" x14ac:dyDescent="0.15">
      <c r="A28">
        <f>E28/SUMIF(C:C,C28,E:E)</f>
        <v>0.19607843137254902</v>
      </c>
      <c r="B28">
        <f t="shared" si="17"/>
        <v>360002007</v>
      </c>
      <c r="C28">
        <v>360002</v>
      </c>
      <c r="D28">
        <v>7</v>
      </c>
      <c r="E28">
        <f>_xlfn.IFNA(VLOOKUP(B28*100+1,工作表1!$D:$O,工作表1!H$1,FALSE),"")</f>
        <v>100</v>
      </c>
      <c r="G28">
        <v>3</v>
      </c>
      <c r="H28" t="str">
        <f t="shared" si="18"/>
        <v>{"g":100,"i":[</v>
      </c>
      <c r="I28" t="str">
        <f t="shared" si="19"/>
        <v>{"t":"i","i":27032,"c":1,"tr":0}</v>
      </c>
      <c r="K28" t="str">
        <f t="shared" si="20"/>
        <v>]}</v>
      </c>
      <c r="L28" t="str">
        <f t="shared" si="21"/>
        <v>{"g":100,"i":[{"t":"i","i":27032,"c":1,"tr":0}]}</v>
      </c>
      <c r="N28" t="str">
        <f>_xlfn.IFNA(IF(M28="",VLOOKUP($B28*100+N$4,工作表1!$D:$O,工作表1!$O$1,FALSE),","&amp;VLOOKUP($B28*100+N$4,工作表1!$D:$O,工作表1!$O$1,FALSE)),"")</f>
        <v>{"t":"i","i":27032,"c":1,"tr":0}</v>
      </c>
      <c r="O28" t="str">
        <f>_xlfn.IFNA(IF(N28="",VLOOKUP($B28*100+O$4,工作表1!$D:$O,工作表1!$O$1,FALSE),","&amp;VLOOKUP($B28*100+O$4,工作表1!$D:$O,工作表1!$O$1,FALSE)),"")</f>
        <v/>
      </c>
      <c r="P28" t="str">
        <f>_xlfn.IFNA(IF(O28="",VLOOKUP($B28*100+P$4,工作表1!$D:$O,工作表1!$O$1,FALSE),","&amp;VLOOKUP($B28*100+P$4,工作表1!$D:$O,工作表1!$O$1,FALSE)),"")</f>
        <v/>
      </c>
      <c r="Q28" t="str">
        <f>_xlfn.IFNA(IF(P28="",VLOOKUP($B28*100+Q$4,工作表1!$D:$O,工作表1!$O$1,FALSE),","&amp;VLOOKUP($B28*100+Q$4,工作表1!$D:$O,工作表1!$O$1,FALSE)),"")</f>
        <v/>
      </c>
    </row>
    <row r="29" spans="1:17" x14ac:dyDescent="0.15">
      <c r="A29">
        <f>E29/SUMIF(C:C,C29,E:E)</f>
        <v>9.8039215686274508E-2</v>
      </c>
      <c r="B29">
        <f t="shared" si="17"/>
        <v>360002008</v>
      </c>
      <c r="C29">
        <v>360002</v>
      </c>
      <c r="D29">
        <v>8</v>
      </c>
      <c r="E29">
        <f>_xlfn.IFNA(VLOOKUP(B29*100+1,工作表1!$D:$O,工作表1!H$1,FALSE),"")</f>
        <v>50</v>
      </c>
      <c r="G29">
        <v>3</v>
      </c>
      <c r="H29" t="str">
        <f t="shared" si="18"/>
        <v>{"g":50,"i":[</v>
      </c>
      <c r="I29" t="str">
        <f t="shared" si="19"/>
        <v>{"t":"i","i":27032,"c":2,"tr":0}</v>
      </c>
      <c r="K29" t="str">
        <f t="shared" si="20"/>
        <v>]}</v>
      </c>
      <c r="L29" t="str">
        <f t="shared" si="21"/>
        <v>{"g":50,"i":[{"t":"i","i":27032,"c":2,"tr":0}]}</v>
      </c>
      <c r="N29" t="str">
        <f>_xlfn.IFNA(IF(M29="",VLOOKUP($B29*100+N$4,工作表1!$D:$O,工作表1!$O$1,FALSE),","&amp;VLOOKUP($B29*100+N$4,工作表1!$D:$O,工作表1!$O$1,FALSE)),"")</f>
        <v>{"t":"i","i":27032,"c":2,"tr":0}</v>
      </c>
      <c r="O29" t="str">
        <f>_xlfn.IFNA(IF(N29="",VLOOKUP($B29*100+O$4,工作表1!$D:$O,工作表1!$O$1,FALSE),","&amp;VLOOKUP($B29*100+O$4,工作表1!$D:$O,工作表1!$O$1,FALSE)),"")</f>
        <v/>
      </c>
      <c r="P29" t="str">
        <f>_xlfn.IFNA(IF(O29="",VLOOKUP($B29*100+P$4,工作表1!$D:$O,工作表1!$O$1,FALSE),","&amp;VLOOKUP($B29*100+P$4,工作表1!$D:$O,工作表1!$O$1,FALSE)),"")</f>
        <v/>
      </c>
      <c r="Q29" t="str">
        <f>_xlfn.IFNA(IF(P29="",VLOOKUP($B29*100+Q$4,工作表1!$D:$O,工作表1!$O$1,FALSE),","&amp;VLOOKUP($B29*100+Q$4,工作表1!$D:$O,工作表1!$O$1,FALSE)),"")</f>
        <v/>
      </c>
    </row>
    <row r="30" spans="1:17" x14ac:dyDescent="0.15">
      <c r="A30">
        <f>E30/SUMIF(C:C,C30,E:E)</f>
        <v>3.9215686274509803E-2</v>
      </c>
      <c r="B30">
        <f t="shared" si="17"/>
        <v>360002009</v>
      </c>
      <c r="C30">
        <v>360002</v>
      </c>
      <c r="D30">
        <v>9</v>
      </c>
      <c r="E30">
        <f>_xlfn.IFNA(VLOOKUP(B30*100+1,工作表1!$D:$O,工作表1!H$1,FALSE),"")</f>
        <v>20</v>
      </c>
      <c r="G30">
        <v>3</v>
      </c>
      <c r="H30" t="str">
        <f t="shared" si="18"/>
        <v>{"g":20,"i":[</v>
      </c>
      <c r="I30" t="str">
        <f t="shared" si="19"/>
        <v>{"t":"i","i":27032,"c":3,"tr":0}</v>
      </c>
      <c r="K30" t="str">
        <f t="shared" si="20"/>
        <v>]}</v>
      </c>
      <c r="L30" t="str">
        <f t="shared" si="21"/>
        <v>{"g":20,"i":[{"t":"i","i":27032,"c":3,"tr":0}]}</v>
      </c>
      <c r="N30" t="str">
        <f>_xlfn.IFNA(IF(M30="",VLOOKUP($B30*100+N$4,工作表1!$D:$O,工作表1!$O$1,FALSE),","&amp;VLOOKUP($B30*100+N$4,工作表1!$D:$O,工作表1!$O$1,FALSE)),"")</f>
        <v>{"t":"i","i":27032,"c":3,"tr":0}</v>
      </c>
      <c r="O30" t="str">
        <f>_xlfn.IFNA(IF(N30="",VLOOKUP($B30*100+O$4,工作表1!$D:$O,工作表1!$O$1,FALSE),","&amp;VLOOKUP($B30*100+O$4,工作表1!$D:$O,工作表1!$O$1,FALSE)),"")</f>
        <v/>
      </c>
      <c r="P30" t="str">
        <f>_xlfn.IFNA(IF(O30="",VLOOKUP($B30*100+P$4,工作表1!$D:$O,工作表1!$O$1,FALSE),","&amp;VLOOKUP($B30*100+P$4,工作表1!$D:$O,工作表1!$O$1,FALSE)),"")</f>
        <v/>
      </c>
      <c r="Q30" t="str">
        <f>_xlfn.IFNA(IF(P30="",VLOOKUP($B30*100+Q$4,工作表1!$D:$O,工作表1!$O$1,FALSE),","&amp;VLOOKUP($B30*100+Q$4,工作表1!$D:$O,工作表1!$O$1,FALSE)),"")</f>
        <v/>
      </c>
    </row>
    <row r="33" spans="1:17" x14ac:dyDescent="0.15">
      <c r="E33" t="str">
        <f>_xlfn.IFNA(VLOOKUP(B33*100+1,工作表1!$D:$O,工作表1!H$1,FALSE),"")</f>
        <v/>
      </c>
      <c r="I33" t="str">
        <f t="shared" si="11"/>
        <v/>
      </c>
      <c r="N33" t="str">
        <f>_xlfn.IFNA(IF(M33="",VLOOKUP($B33*100+N$4,工作表1!$D:$O,工作表1!$O$1,FALSE),","&amp;VLOOKUP($B33*100+N$4,工作表1!$D:$O,工作表1!$O$1,FALSE)),"")</f>
        <v/>
      </c>
      <c r="O33" t="str">
        <f>_xlfn.IFNA(IF(N33="",VLOOKUP($B33*100+O$4,工作表1!$D:$O,工作表1!$O$1,FALSE),","&amp;VLOOKUP($B33*100+O$4,工作表1!$D:$O,工作表1!$O$1,FALSE)),"")</f>
        <v/>
      </c>
      <c r="P33" t="str">
        <f>_xlfn.IFNA(IF(O33="",VLOOKUP($B33*100+P$4,工作表1!$D:$O,工作表1!$O$1,FALSE),","&amp;VLOOKUP($B33*100+P$4,工作表1!$D:$O,工作表1!$O$1,FALSE)),"")</f>
        <v/>
      </c>
      <c r="Q33" t="str">
        <f>_xlfn.IFNA(IF(P33="",VLOOKUP($B33*100+Q$4,工作表1!$D:$O,工作表1!$O$1,FALSE),","&amp;VLOOKUP($B33*100+Q$4,工作表1!$D:$O,工作表1!$O$1,FALSE)),"")</f>
        <v/>
      </c>
    </row>
    <row r="34" spans="1:17" s="7" customFormat="1" x14ac:dyDescent="0.15">
      <c r="E34" s="7" t="str">
        <f>_xlfn.IFNA(VLOOKUP(B34*100+1,工作表1!$D:$O,工作表1!H$1,FALSE),"")</f>
        <v/>
      </c>
      <c r="N34" s="7" t="str">
        <f>_xlfn.IFNA(IF(M34="",VLOOKUP($B34*100+N$4,工作表1!$D:$O,工作表1!$O$1,FALSE),","&amp;VLOOKUP($B34*100+N$4,工作表1!$D:$O,工作表1!$O$1,FALSE)),"")</f>
        <v/>
      </c>
      <c r="O34" s="7" t="str">
        <f>_xlfn.IFNA(IF(N34="",VLOOKUP($B34*100+O$4,工作表1!$D:$O,工作表1!$O$1,FALSE),","&amp;VLOOKUP($B34*100+O$4,工作表1!$D:$O,工作表1!$O$1,FALSE)),"")</f>
        <v/>
      </c>
      <c r="P34" s="7" t="str">
        <f>_xlfn.IFNA(IF(O34="",VLOOKUP($B34*100+P$4,工作表1!$D:$O,工作表1!$O$1,FALSE),","&amp;VLOOKUP($B34*100+P$4,工作表1!$D:$O,工作表1!$O$1,FALSE)),"")</f>
        <v/>
      </c>
      <c r="Q34" s="7" t="str">
        <f>_xlfn.IFNA(IF(P34="",VLOOKUP($B34*100+Q$4,工作表1!$D:$O,工作表1!$O$1,FALSE),","&amp;VLOOKUP($B34*100+Q$4,工作表1!$D:$O,工作表1!$O$1,FALSE)),"")</f>
        <v/>
      </c>
    </row>
    <row r="35" spans="1:17" x14ac:dyDescent="0.15">
      <c r="E35" t="str">
        <f>_xlfn.IFNA(VLOOKUP(B35*100+1,工作表1!$D:$O,工作表1!H$1,FALSE),"")</f>
        <v/>
      </c>
      <c r="N35" t="str">
        <f>_xlfn.IFNA(IF(M35="",VLOOKUP($B35*100+N$4,工作表1!$D:$O,工作表1!$O$1,FALSE),","&amp;VLOOKUP($B35*100+N$4,工作表1!$D:$O,工作表1!$O$1,FALSE)),"")</f>
        <v/>
      </c>
      <c r="O35" t="str">
        <f>_xlfn.IFNA(IF(N35="",VLOOKUP($B35*100+O$4,工作表1!$D:$O,工作表1!$O$1,FALSE),","&amp;VLOOKUP($B35*100+O$4,工作表1!$D:$O,工作表1!$O$1,FALSE)),"")</f>
        <v/>
      </c>
      <c r="P35" t="str">
        <f>_xlfn.IFNA(IF(O35="",VLOOKUP($B35*100+P$4,工作表1!$D:$O,工作表1!$O$1,FALSE),","&amp;VLOOKUP($B35*100+P$4,工作表1!$D:$O,工作表1!$O$1,FALSE)),"")</f>
        <v/>
      </c>
      <c r="Q35" t="str">
        <f>_xlfn.IFNA(IF(P35="",VLOOKUP($B35*100+Q$4,工作表1!$D:$O,工作表1!$O$1,FALSE),","&amp;VLOOKUP($B35*100+Q$4,工作表1!$D:$O,工作表1!$O$1,FALSE)),"")</f>
        <v/>
      </c>
    </row>
    <row r="36" spans="1:17" x14ac:dyDescent="0.15">
      <c r="A36">
        <f>E36/SUMIF(C:C,C36,E:E)</f>
        <v>0.19607843137254902</v>
      </c>
      <c r="B36">
        <f t="shared" si="10"/>
        <v>360003001</v>
      </c>
      <c r="C36">
        <v>360003</v>
      </c>
      <c r="D36">
        <v>1</v>
      </c>
      <c r="E36">
        <f>_xlfn.IFNA(VLOOKUP(B36*100+1,工作表1!$D:$O,工作表1!H$1,FALSE),"")</f>
        <v>100</v>
      </c>
      <c r="G36">
        <v>5</v>
      </c>
      <c r="H36" t="str">
        <f>IF(E36=0,"",H$5&amp;E36&amp;H$6)</f>
        <v>{"g":100,"i":[</v>
      </c>
      <c r="I36" t="str">
        <f>N36&amp;O36&amp;P36&amp;Q36</f>
        <v>{"t":"i","i":27013,"c":1,"tr":0}</v>
      </c>
      <c r="K36" t="str">
        <f>IF(H36="","",K$6)</f>
        <v>]}</v>
      </c>
      <c r="L36" t="str">
        <f>H36&amp;I36&amp;J36&amp;K36</f>
        <v>{"g":100,"i":[{"t":"i","i":27013,"c":1,"tr":0}]}</v>
      </c>
      <c r="N36" t="str">
        <f>_xlfn.IFNA(IF(M36="",VLOOKUP($B36*100+N$4,工作表1!$D:$O,工作表1!$O$1,FALSE),","&amp;VLOOKUP($B36*100+N$4,工作表1!$D:$O,工作表1!$O$1,FALSE)),"")</f>
        <v>{"t":"i","i":27013,"c":1,"tr":0}</v>
      </c>
      <c r="O36" t="str">
        <f>_xlfn.IFNA(IF(N36="",VLOOKUP($B36*100+O$4,工作表1!$D:$O,工作表1!$O$1,FALSE),","&amp;VLOOKUP($B36*100+O$4,工作表1!$D:$O,工作表1!$O$1,FALSE)),"")</f>
        <v/>
      </c>
      <c r="P36" t="str">
        <f>_xlfn.IFNA(IF(O36="",VLOOKUP($B36*100+P$4,工作表1!$D:$O,工作表1!$O$1,FALSE),","&amp;VLOOKUP($B36*100+P$4,工作表1!$D:$O,工作表1!$O$1,FALSE)),"")</f>
        <v/>
      </c>
      <c r="Q36" t="str">
        <f>_xlfn.IFNA(IF(P36="",VLOOKUP($B36*100+Q$4,工作表1!$D:$O,工作表1!$O$1,FALSE),","&amp;VLOOKUP($B36*100+Q$4,工作表1!$D:$O,工作表1!$O$1,FALSE)),"")</f>
        <v/>
      </c>
    </row>
    <row r="37" spans="1:17" x14ac:dyDescent="0.15">
      <c r="A37">
        <f>E37/SUMIF(C:C,C37,E:E)</f>
        <v>9.8039215686274508E-2</v>
      </c>
      <c r="B37">
        <f>C37*1000+D37</f>
        <v>360003002</v>
      </c>
      <c r="C37">
        <v>360003</v>
      </c>
      <c r="D37">
        <v>2</v>
      </c>
      <c r="E37">
        <f>_xlfn.IFNA(VLOOKUP(B37*100+1,工作表1!$D:$O,工作表1!H$1,FALSE),"")</f>
        <v>50</v>
      </c>
      <c r="G37">
        <v>4</v>
      </c>
      <c r="H37" t="str">
        <f>IF(E37=0,"",H$5&amp;E37&amp;H$6)</f>
        <v>{"g":50,"i":[</v>
      </c>
      <c r="I37" t="str">
        <f t="shared" ref="I37:I45" si="22">N37&amp;O37&amp;P37&amp;Q37</f>
        <v>{"t":"i","i":27013,"c":2,"tr":0}</v>
      </c>
      <c r="K37" t="str">
        <f>IF(H37="","",K$6)</f>
        <v>]}</v>
      </c>
      <c r="L37" t="str">
        <f>H37&amp;I37&amp;J37&amp;K37</f>
        <v>{"g":50,"i":[{"t":"i","i":27013,"c":2,"tr":0}]}</v>
      </c>
      <c r="N37" t="str">
        <f>_xlfn.IFNA(IF(M37="",VLOOKUP($B37*100+N$4,工作表1!$D:$O,工作表1!$O$1,FALSE),","&amp;VLOOKUP($B37*100+N$4,工作表1!$D:$O,工作表1!$O$1,FALSE)),"")</f>
        <v>{"t":"i","i":27013,"c":2,"tr":0}</v>
      </c>
      <c r="O37" t="str">
        <f>_xlfn.IFNA(IF(N37="",VLOOKUP($B37*100+O$4,工作表1!$D:$O,工作表1!$O$1,FALSE),","&amp;VLOOKUP($B37*100+O$4,工作表1!$D:$O,工作表1!$O$1,FALSE)),"")</f>
        <v/>
      </c>
      <c r="P37" t="str">
        <f>_xlfn.IFNA(IF(O37="",VLOOKUP($B37*100+P$4,工作表1!$D:$O,工作表1!$O$1,FALSE),","&amp;VLOOKUP($B37*100+P$4,工作表1!$D:$O,工作表1!$O$1,FALSE)),"")</f>
        <v/>
      </c>
      <c r="Q37" t="str">
        <f>_xlfn.IFNA(IF(P37="",VLOOKUP($B37*100+Q$4,工作表1!$D:$O,工作表1!$O$1,FALSE),","&amp;VLOOKUP($B37*100+Q$4,工作表1!$D:$O,工作表1!$O$1,FALSE)),"")</f>
        <v/>
      </c>
    </row>
    <row r="38" spans="1:17" x14ac:dyDescent="0.15">
      <c r="A38">
        <f>E38/SUMIF(C:C,C38,E:E)</f>
        <v>3.9215686274509803E-2</v>
      </c>
      <c r="B38">
        <f>C38*1000+D38</f>
        <v>360003003</v>
      </c>
      <c r="C38">
        <v>360003</v>
      </c>
      <c r="D38">
        <v>3</v>
      </c>
      <c r="E38">
        <f>_xlfn.IFNA(VLOOKUP(B38*100+1,工作表1!$D:$O,工作表1!H$1,FALSE),"")</f>
        <v>20</v>
      </c>
      <c r="G38">
        <v>3</v>
      </c>
      <c r="H38" t="str">
        <f>IF(E38=0,"",H$5&amp;E38&amp;H$6)</f>
        <v>{"g":20,"i":[</v>
      </c>
      <c r="I38" t="str">
        <f t="shared" si="22"/>
        <v>{"t":"i","i":27013,"c":3,"tr":0}</v>
      </c>
      <c r="K38" t="str">
        <f>IF(H38="","",K$6)</f>
        <v>]}</v>
      </c>
      <c r="L38" t="str">
        <f>H38&amp;I38&amp;J38&amp;K38</f>
        <v>{"g":20,"i":[{"t":"i","i":27013,"c":3,"tr":0}]}</v>
      </c>
      <c r="N38" t="str">
        <f>_xlfn.IFNA(IF(M38="",VLOOKUP($B38*100+N$4,工作表1!$D:$O,工作表1!$O$1,FALSE),","&amp;VLOOKUP($B38*100+N$4,工作表1!$D:$O,工作表1!$O$1,FALSE)),"")</f>
        <v>{"t":"i","i":27013,"c":3,"tr":0}</v>
      </c>
      <c r="O38" t="str">
        <f>_xlfn.IFNA(IF(N38="",VLOOKUP($B38*100+O$4,工作表1!$D:$O,工作表1!$O$1,FALSE),","&amp;VLOOKUP($B38*100+O$4,工作表1!$D:$O,工作表1!$O$1,FALSE)),"")</f>
        <v/>
      </c>
      <c r="P38" t="str">
        <f>_xlfn.IFNA(IF(O38="",VLOOKUP($B38*100+P$4,工作表1!$D:$O,工作表1!$O$1,FALSE),","&amp;VLOOKUP($B38*100+P$4,工作表1!$D:$O,工作表1!$O$1,FALSE)),"")</f>
        <v/>
      </c>
      <c r="Q38" t="str">
        <f>_xlfn.IFNA(IF(P38="",VLOOKUP($B38*100+Q$4,工作表1!$D:$O,工作表1!$O$1,FALSE),","&amp;VLOOKUP($B38*100+Q$4,工作表1!$D:$O,工作表1!$O$1,FALSE)),"")</f>
        <v/>
      </c>
    </row>
    <row r="39" spans="1:17" x14ac:dyDescent="0.15">
      <c r="A39">
        <f>E39/SUMIF(C:C,C39,E:E)</f>
        <v>0.19607843137254902</v>
      </c>
      <c r="B39">
        <f t="shared" ref="B39:B44" si="23">C39*1000+D39</f>
        <v>360003004</v>
      </c>
      <c r="C39">
        <v>360003</v>
      </c>
      <c r="D39">
        <v>4</v>
      </c>
      <c r="E39">
        <f>_xlfn.IFNA(VLOOKUP(B39*100+1,工作表1!$D:$O,工作表1!H$1,FALSE),"")</f>
        <v>100</v>
      </c>
      <c r="G39">
        <v>3</v>
      </c>
      <c r="H39" t="str">
        <f t="shared" ref="H39:H44" si="24">IF(E39=0,"",H$5&amp;E39&amp;H$6)</f>
        <v>{"g":100,"i":[</v>
      </c>
      <c r="I39" t="str">
        <f t="shared" ref="I39:I44" si="25">N39&amp;O39&amp;P39&amp;Q39</f>
        <v>{"t":"i","i":27023,"c":1,"tr":0}</v>
      </c>
      <c r="K39" t="str">
        <f t="shared" ref="K39:K44" si="26">IF(H39="","",K$6)</f>
        <v>]}</v>
      </c>
      <c r="L39" t="str">
        <f t="shared" ref="L39:L44" si="27">H39&amp;I39&amp;J39&amp;K39</f>
        <v>{"g":100,"i":[{"t":"i","i":27023,"c":1,"tr":0}]}</v>
      </c>
      <c r="N39" t="str">
        <f>_xlfn.IFNA(IF(M39="",VLOOKUP($B39*100+N$4,工作表1!$D:$O,工作表1!$O$1,FALSE),","&amp;VLOOKUP($B39*100+N$4,工作表1!$D:$O,工作表1!$O$1,FALSE)),"")</f>
        <v>{"t":"i","i":27023,"c":1,"tr":0}</v>
      </c>
      <c r="O39" t="str">
        <f>_xlfn.IFNA(IF(N39="",VLOOKUP($B39*100+O$4,工作表1!$D:$O,工作表1!$O$1,FALSE),","&amp;VLOOKUP($B39*100+O$4,工作表1!$D:$O,工作表1!$O$1,FALSE)),"")</f>
        <v/>
      </c>
      <c r="P39" t="str">
        <f>_xlfn.IFNA(IF(O39="",VLOOKUP($B39*100+P$4,工作表1!$D:$O,工作表1!$O$1,FALSE),","&amp;VLOOKUP($B39*100+P$4,工作表1!$D:$O,工作表1!$O$1,FALSE)),"")</f>
        <v/>
      </c>
      <c r="Q39" t="str">
        <f>_xlfn.IFNA(IF(P39="",VLOOKUP($B39*100+Q$4,工作表1!$D:$O,工作表1!$O$1,FALSE),","&amp;VLOOKUP($B39*100+Q$4,工作表1!$D:$O,工作表1!$O$1,FALSE)),"")</f>
        <v/>
      </c>
    </row>
    <row r="40" spans="1:17" x14ac:dyDescent="0.15">
      <c r="A40">
        <f>E40/SUMIF(C:C,C40,E:E)</f>
        <v>9.8039215686274508E-2</v>
      </c>
      <c r="B40">
        <f t="shared" si="23"/>
        <v>360003005</v>
      </c>
      <c r="C40">
        <v>360003</v>
      </c>
      <c r="D40">
        <v>5</v>
      </c>
      <c r="E40">
        <f>_xlfn.IFNA(VLOOKUP(B40*100+1,工作表1!$D:$O,工作表1!H$1,FALSE),"")</f>
        <v>50</v>
      </c>
      <c r="G40">
        <v>3</v>
      </c>
      <c r="H40" t="str">
        <f t="shared" si="24"/>
        <v>{"g":50,"i":[</v>
      </c>
      <c r="I40" t="str">
        <f t="shared" si="25"/>
        <v>{"t":"i","i":27023,"c":2,"tr":0}</v>
      </c>
      <c r="K40" t="str">
        <f t="shared" si="26"/>
        <v>]}</v>
      </c>
      <c r="L40" t="str">
        <f t="shared" si="27"/>
        <v>{"g":50,"i":[{"t":"i","i":27023,"c":2,"tr":0}]}</v>
      </c>
      <c r="N40" t="str">
        <f>_xlfn.IFNA(IF(M40="",VLOOKUP($B40*100+N$4,工作表1!$D:$O,工作表1!$O$1,FALSE),","&amp;VLOOKUP($B40*100+N$4,工作表1!$D:$O,工作表1!$O$1,FALSE)),"")</f>
        <v>{"t":"i","i":27023,"c":2,"tr":0}</v>
      </c>
      <c r="O40" t="str">
        <f>_xlfn.IFNA(IF(N40="",VLOOKUP($B40*100+O$4,工作表1!$D:$O,工作表1!$O$1,FALSE),","&amp;VLOOKUP($B40*100+O$4,工作表1!$D:$O,工作表1!$O$1,FALSE)),"")</f>
        <v/>
      </c>
      <c r="P40" t="str">
        <f>_xlfn.IFNA(IF(O40="",VLOOKUP($B40*100+P$4,工作表1!$D:$O,工作表1!$O$1,FALSE),","&amp;VLOOKUP($B40*100+P$4,工作表1!$D:$O,工作表1!$O$1,FALSE)),"")</f>
        <v/>
      </c>
      <c r="Q40" t="str">
        <f>_xlfn.IFNA(IF(P40="",VLOOKUP($B40*100+Q$4,工作表1!$D:$O,工作表1!$O$1,FALSE),","&amp;VLOOKUP($B40*100+Q$4,工作表1!$D:$O,工作表1!$O$1,FALSE)),"")</f>
        <v/>
      </c>
    </row>
    <row r="41" spans="1:17" x14ac:dyDescent="0.15">
      <c r="A41">
        <f>E41/SUMIF(C:C,C41,E:E)</f>
        <v>3.9215686274509803E-2</v>
      </c>
      <c r="B41">
        <f t="shared" si="23"/>
        <v>360003006</v>
      </c>
      <c r="C41">
        <v>360003</v>
      </c>
      <c r="D41">
        <v>6</v>
      </c>
      <c r="E41">
        <f>_xlfn.IFNA(VLOOKUP(B41*100+1,工作表1!$D:$O,工作表1!H$1,FALSE),"")</f>
        <v>20</v>
      </c>
      <c r="G41">
        <v>3</v>
      </c>
      <c r="H41" t="str">
        <f t="shared" si="24"/>
        <v>{"g":20,"i":[</v>
      </c>
      <c r="I41" t="str">
        <f t="shared" si="25"/>
        <v>{"t":"i","i":27023,"c":3,"tr":0}</v>
      </c>
      <c r="K41" t="str">
        <f t="shared" si="26"/>
        <v>]}</v>
      </c>
      <c r="L41" t="str">
        <f t="shared" si="27"/>
        <v>{"g":20,"i":[{"t":"i","i":27023,"c":3,"tr":0}]}</v>
      </c>
      <c r="N41" t="str">
        <f>_xlfn.IFNA(IF(M41="",VLOOKUP($B41*100+N$4,工作表1!$D:$O,工作表1!$O$1,FALSE),","&amp;VLOOKUP($B41*100+N$4,工作表1!$D:$O,工作表1!$O$1,FALSE)),"")</f>
        <v>{"t":"i","i":27023,"c":3,"tr":0}</v>
      </c>
      <c r="O41" t="str">
        <f>_xlfn.IFNA(IF(N41="",VLOOKUP($B41*100+O$4,工作表1!$D:$O,工作表1!$O$1,FALSE),","&amp;VLOOKUP($B41*100+O$4,工作表1!$D:$O,工作表1!$O$1,FALSE)),"")</f>
        <v/>
      </c>
      <c r="P41" t="str">
        <f>_xlfn.IFNA(IF(O41="",VLOOKUP($B41*100+P$4,工作表1!$D:$O,工作表1!$O$1,FALSE),","&amp;VLOOKUP($B41*100+P$4,工作表1!$D:$O,工作表1!$O$1,FALSE)),"")</f>
        <v/>
      </c>
      <c r="Q41" t="str">
        <f>_xlfn.IFNA(IF(P41="",VLOOKUP($B41*100+Q$4,工作表1!$D:$O,工作表1!$O$1,FALSE),","&amp;VLOOKUP($B41*100+Q$4,工作表1!$D:$O,工作表1!$O$1,FALSE)),"")</f>
        <v/>
      </c>
    </row>
    <row r="42" spans="1:17" x14ac:dyDescent="0.15">
      <c r="A42">
        <f>E42/SUMIF(C:C,C42,E:E)</f>
        <v>0.19607843137254902</v>
      </c>
      <c r="B42">
        <f t="shared" si="23"/>
        <v>360003007</v>
      </c>
      <c r="C42">
        <v>360003</v>
      </c>
      <c r="D42">
        <v>7</v>
      </c>
      <c r="E42">
        <f>_xlfn.IFNA(VLOOKUP(B42*100+1,工作表1!$D:$O,工作表1!H$1,FALSE),"")</f>
        <v>100</v>
      </c>
      <c r="G42">
        <v>3</v>
      </c>
      <c r="H42" t="str">
        <f t="shared" si="24"/>
        <v>{"g":100,"i":[</v>
      </c>
      <c r="I42" t="str">
        <f t="shared" si="25"/>
        <v>{"t":"i","i":27033,"c":1,"tr":0}</v>
      </c>
      <c r="K42" t="str">
        <f t="shared" si="26"/>
        <v>]}</v>
      </c>
      <c r="L42" t="str">
        <f t="shared" si="27"/>
        <v>{"g":100,"i":[{"t":"i","i":27033,"c":1,"tr":0}]}</v>
      </c>
      <c r="N42" t="str">
        <f>_xlfn.IFNA(IF(M42="",VLOOKUP($B42*100+N$4,工作表1!$D:$O,工作表1!$O$1,FALSE),","&amp;VLOOKUP($B42*100+N$4,工作表1!$D:$O,工作表1!$O$1,FALSE)),"")</f>
        <v>{"t":"i","i":27033,"c":1,"tr":0}</v>
      </c>
      <c r="O42" t="str">
        <f>_xlfn.IFNA(IF(N42="",VLOOKUP($B42*100+O$4,工作表1!$D:$O,工作表1!$O$1,FALSE),","&amp;VLOOKUP($B42*100+O$4,工作表1!$D:$O,工作表1!$O$1,FALSE)),"")</f>
        <v/>
      </c>
      <c r="P42" t="str">
        <f>_xlfn.IFNA(IF(O42="",VLOOKUP($B42*100+P$4,工作表1!$D:$O,工作表1!$O$1,FALSE),","&amp;VLOOKUP($B42*100+P$4,工作表1!$D:$O,工作表1!$O$1,FALSE)),"")</f>
        <v/>
      </c>
      <c r="Q42" t="str">
        <f>_xlfn.IFNA(IF(P42="",VLOOKUP($B42*100+Q$4,工作表1!$D:$O,工作表1!$O$1,FALSE),","&amp;VLOOKUP($B42*100+Q$4,工作表1!$D:$O,工作表1!$O$1,FALSE)),"")</f>
        <v/>
      </c>
    </row>
    <row r="43" spans="1:17" x14ac:dyDescent="0.15">
      <c r="A43">
        <f>E43/SUMIF(C:C,C43,E:E)</f>
        <v>9.8039215686274508E-2</v>
      </c>
      <c r="B43">
        <f t="shared" si="23"/>
        <v>360003008</v>
      </c>
      <c r="C43">
        <v>360003</v>
      </c>
      <c r="D43">
        <v>8</v>
      </c>
      <c r="E43">
        <f>_xlfn.IFNA(VLOOKUP(B43*100+1,工作表1!$D:$O,工作表1!H$1,FALSE),"")</f>
        <v>50</v>
      </c>
      <c r="G43">
        <v>3</v>
      </c>
      <c r="H43" t="str">
        <f t="shared" si="24"/>
        <v>{"g":50,"i":[</v>
      </c>
      <c r="I43" t="str">
        <f t="shared" si="25"/>
        <v>{"t":"i","i":27033,"c":2,"tr":0}</v>
      </c>
      <c r="K43" t="str">
        <f t="shared" si="26"/>
        <v>]}</v>
      </c>
      <c r="L43" t="str">
        <f t="shared" si="27"/>
        <v>{"g":50,"i":[{"t":"i","i":27033,"c":2,"tr":0}]}</v>
      </c>
      <c r="N43" t="str">
        <f>_xlfn.IFNA(IF(M43="",VLOOKUP($B43*100+N$4,工作表1!$D:$O,工作表1!$O$1,FALSE),","&amp;VLOOKUP($B43*100+N$4,工作表1!$D:$O,工作表1!$O$1,FALSE)),"")</f>
        <v>{"t":"i","i":27033,"c":2,"tr":0}</v>
      </c>
      <c r="O43" t="str">
        <f>_xlfn.IFNA(IF(N43="",VLOOKUP($B43*100+O$4,工作表1!$D:$O,工作表1!$O$1,FALSE),","&amp;VLOOKUP($B43*100+O$4,工作表1!$D:$O,工作表1!$O$1,FALSE)),"")</f>
        <v/>
      </c>
      <c r="P43" t="str">
        <f>_xlfn.IFNA(IF(O43="",VLOOKUP($B43*100+P$4,工作表1!$D:$O,工作表1!$O$1,FALSE),","&amp;VLOOKUP($B43*100+P$4,工作表1!$D:$O,工作表1!$O$1,FALSE)),"")</f>
        <v/>
      </c>
      <c r="Q43" t="str">
        <f>_xlfn.IFNA(IF(P43="",VLOOKUP($B43*100+Q$4,工作表1!$D:$O,工作表1!$O$1,FALSE),","&amp;VLOOKUP($B43*100+Q$4,工作表1!$D:$O,工作表1!$O$1,FALSE)),"")</f>
        <v/>
      </c>
    </row>
    <row r="44" spans="1:17" x14ac:dyDescent="0.15">
      <c r="A44">
        <f>E44/SUMIF(C:C,C44,E:E)</f>
        <v>3.9215686274509803E-2</v>
      </c>
      <c r="B44">
        <f t="shared" si="23"/>
        <v>360003009</v>
      </c>
      <c r="C44">
        <v>360003</v>
      </c>
      <c r="D44">
        <v>9</v>
      </c>
      <c r="E44">
        <f>_xlfn.IFNA(VLOOKUP(B44*100+1,工作表1!$D:$O,工作表1!H$1,FALSE),"")</f>
        <v>20</v>
      </c>
      <c r="G44">
        <v>3</v>
      </c>
      <c r="H44" t="str">
        <f t="shared" si="24"/>
        <v>{"g":20,"i":[</v>
      </c>
      <c r="I44" t="str">
        <f t="shared" si="25"/>
        <v>{"t":"i","i":27033,"c":3,"tr":0}</v>
      </c>
      <c r="K44" t="str">
        <f t="shared" si="26"/>
        <v>]}</v>
      </c>
      <c r="L44" t="str">
        <f t="shared" si="27"/>
        <v>{"g":20,"i":[{"t":"i","i":27033,"c":3,"tr":0}]}</v>
      </c>
      <c r="N44" t="str">
        <f>_xlfn.IFNA(IF(M44="",VLOOKUP($B44*100+N$4,工作表1!$D:$O,工作表1!$O$1,FALSE),","&amp;VLOOKUP($B44*100+N$4,工作表1!$D:$O,工作表1!$O$1,FALSE)),"")</f>
        <v>{"t":"i","i":27033,"c":3,"tr":0}</v>
      </c>
      <c r="O44" t="str">
        <f>_xlfn.IFNA(IF(N44="",VLOOKUP($B44*100+O$4,工作表1!$D:$O,工作表1!$O$1,FALSE),","&amp;VLOOKUP($B44*100+O$4,工作表1!$D:$O,工作表1!$O$1,FALSE)),"")</f>
        <v/>
      </c>
      <c r="P44" t="str">
        <f>_xlfn.IFNA(IF(O44="",VLOOKUP($B44*100+P$4,工作表1!$D:$O,工作表1!$O$1,FALSE),","&amp;VLOOKUP($B44*100+P$4,工作表1!$D:$O,工作表1!$O$1,FALSE)),"")</f>
        <v/>
      </c>
      <c r="Q44" t="str">
        <f>_xlfn.IFNA(IF(P44="",VLOOKUP($B44*100+Q$4,工作表1!$D:$O,工作表1!$O$1,FALSE),","&amp;VLOOKUP($B44*100+Q$4,工作表1!$D:$O,工作表1!$O$1,FALSE)),"")</f>
        <v/>
      </c>
    </row>
    <row r="45" spans="1:17" x14ac:dyDescent="0.15">
      <c r="E45" t="str">
        <f>_xlfn.IFNA(VLOOKUP(B45*100+1,工作表1!$D:$O,工作表1!H$1,FALSE),"")</f>
        <v/>
      </c>
      <c r="F45" s="1"/>
      <c r="I45" t="str">
        <f t="shared" si="22"/>
        <v/>
      </c>
    </row>
    <row r="46" spans="1:17" s="7" customFormat="1" x14ac:dyDescent="0.15">
      <c r="F46" s="8"/>
    </row>
    <row r="47" spans="1:17" x14ac:dyDescent="0.15">
      <c r="F4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38" sqref="K38"/>
    </sheetView>
  </sheetViews>
  <sheetFormatPr baseColWidth="10" defaultRowHeight="15" x14ac:dyDescent="0.15"/>
  <cols>
    <col min="2" max="2" width="0" hidden="1" customWidth="1"/>
    <col min="4" max="4" width="12.5" bestFit="1" customWidth="1"/>
    <col min="6" max="6" width="11.5" style="5" bestFit="1" customWidth="1"/>
    <col min="7" max="8" width="10.83203125" style="5"/>
    <col min="9" max="9" width="39" style="5" customWidth="1"/>
    <col min="10" max="10" width="10.83203125" style="5"/>
    <col min="11" max="11" width="15.5" bestFit="1" customWidth="1"/>
    <col min="12" max="12" width="19.5" bestFit="1" customWidth="1"/>
    <col min="13" max="13" width="15.5" bestFit="1" customWidth="1"/>
    <col min="14" max="14" width="3.5" bestFit="1" customWidth="1"/>
  </cols>
  <sheetData>
    <row r="1" spans="1:23" x14ac:dyDescent="0.15"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5" spans="1:23" x14ac:dyDescent="0.15">
      <c r="K5" s="4"/>
      <c r="L5" s="4"/>
      <c r="M5" s="4" t="s">
        <v>99</v>
      </c>
      <c r="N5" s="4"/>
    </row>
    <row r="6" spans="1:23" x14ac:dyDescent="0.15">
      <c r="K6" s="4"/>
      <c r="L6" s="4" t="s">
        <v>98</v>
      </c>
      <c r="M6" s="4" t="s">
        <v>100</v>
      </c>
      <c r="N6" s="4" t="s">
        <v>101</v>
      </c>
    </row>
    <row r="7" spans="1:23" x14ac:dyDescent="0.15">
      <c r="A7" t="s">
        <v>230</v>
      </c>
      <c r="B7" t="s">
        <v>231</v>
      </c>
      <c r="C7" t="s">
        <v>226</v>
      </c>
      <c r="D7" t="s">
        <v>95</v>
      </c>
      <c r="E7" t="s">
        <v>91</v>
      </c>
      <c r="F7" s="5" t="s">
        <v>227</v>
      </c>
      <c r="G7" s="5" t="s">
        <v>228</v>
      </c>
      <c r="H7" s="5" t="s">
        <v>229</v>
      </c>
      <c r="I7" s="5" t="s">
        <v>93</v>
      </c>
      <c r="J7" s="5" t="s">
        <v>94</v>
      </c>
      <c r="U7">
        <v>5.4</v>
      </c>
      <c r="V7">
        <v>2.0769230769230766</v>
      </c>
      <c r="W7">
        <v>1.3909090909090911</v>
      </c>
    </row>
    <row r="8" spans="1:23" x14ac:dyDescent="0.15">
      <c r="A8">
        <f>SUMIF(E:E,E8,B:B)</f>
        <v>1.5294117647058822</v>
      </c>
      <c r="B8">
        <f>C8*J8</f>
        <v>0.19607843137254902</v>
      </c>
      <c r="C8">
        <f>H8/SUMIF(E:E,E8,H:H)</f>
        <v>0.19607843137254902</v>
      </c>
      <c r="D8">
        <f>E8*100000+F8*100+G8</f>
        <v>36000100101</v>
      </c>
      <c r="E8">
        <v>360001</v>
      </c>
      <c r="F8" s="5">
        <v>1</v>
      </c>
      <c r="G8" s="5">
        <v>1</v>
      </c>
      <c r="H8" s="5">
        <v>100</v>
      </c>
      <c r="I8" s="5" t="s">
        <v>235</v>
      </c>
      <c r="J8" s="5">
        <v>1</v>
      </c>
      <c r="L8" t="str">
        <f>L$6&amp;VLOOKUP(I8,物品!B:C,2,FALSE)</f>
        <v>{"t":"i","i":27011</v>
      </c>
      <c r="M8" t="str">
        <f>M$5&amp;J8&amp;M$6</f>
        <v>,"c":1,"tr":0}</v>
      </c>
      <c r="N8" t="str">
        <f>IF(K8="","",N$6)</f>
        <v/>
      </c>
      <c r="O8" t="str">
        <f>K8&amp;L8&amp;M8&amp;N8</f>
        <v>{"t":"i","i":27011,"c":1,"tr":0}</v>
      </c>
    </row>
    <row r="9" spans="1:23" x14ac:dyDescent="0.15">
      <c r="A9">
        <f>SUMIF(E:E,E9,B:B)</f>
        <v>1.5294117647058822</v>
      </c>
      <c r="B9">
        <f t="shared" ref="B9:B38" si="0">C9*J9</f>
        <v>0.19607843137254902</v>
      </c>
      <c r="C9">
        <f>H9/SUMIF(E:E,E9,H:H)</f>
        <v>9.8039215686274508E-2</v>
      </c>
      <c r="D9">
        <f>E9*100000+F9*100+G9</f>
        <v>36000100201</v>
      </c>
      <c r="E9">
        <v>360001</v>
      </c>
      <c r="F9" s="5">
        <v>2</v>
      </c>
      <c r="G9" s="5">
        <v>1</v>
      </c>
      <c r="H9" s="5">
        <v>50</v>
      </c>
      <c r="I9" s="5" t="s">
        <v>235</v>
      </c>
      <c r="J9" s="5">
        <v>2</v>
      </c>
      <c r="L9" t="str">
        <f>L$6&amp;VLOOKUP(I9,物品!B:C,2,FALSE)</f>
        <v>{"t":"i","i":27011</v>
      </c>
      <c r="M9" t="str">
        <f>M$5&amp;J9&amp;M$6</f>
        <v>,"c":2,"tr":0}</v>
      </c>
      <c r="N9" t="str">
        <f>IF(K9="","",N$6)</f>
        <v/>
      </c>
      <c r="O9" t="str">
        <f>K9&amp;L9&amp;M9&amp;N9</f>
        <v>{"t":"i","i":27011,"c":2,"tr":0}</v>
      </c>
    </row>
    <row r="10" spans="1:23" x14ac:dyDescent="0.15">
      <c r="A10">
        <f>SUMIF(E:E,E10,B:B)</f>
        <v>1.5294117647058822</v>
      </c>
      <c r="B10">
        <f t="shared" si="0"/>
        <v>0.11764705882352941</v>
      </c>
      <c r="C10">
        <f>H10/SUMIF(E:E,E10,H:H)</f>
        <v>3.9215686274509803E-2</v>
      </c>
      <c r="D10">
        <f>E10*100000+F10*100+G10</f>
        <v>36000100301</v>
      </c>
      <c r="E10">
        <v>360001</v>
      </c>
      <c r="F10" s="5">
        <v>3</v>
      </c>
      <c r="G10" s="5">
        <v>1</v>
      </c>
      <c r="H10" s="5">
        <v>20</v>
      </c>
      <c r="I10" s="5" t="s">
        <v>235</v>
      </c>
      <c r="J10" s="5">
        <v>3</v>
      </c>
      <c r="L10" t="str">
        <f>L$6&amp;VLOOKUP(I10,物品!B:C,2,FALSE)</f>
        <v>{"t":"i","i":27011</v>
      </c>
      <c r="M10" t="str">
        <f>M$5&amp;J10&amp;M$6</f>
        <v>,"c":3,"tr":0}</v>
      </c>
      <c r="N10" t="str">
        <f>IF(K10="","",N$6)</f>
        <v/>
      </c>
      <c r="O10" t="str">
        <f>K10&amp;L10&amp;M10&amp;N10</f>
        <v>{"t":"i","i":27011,"c":3,"tr":0}</v>
      </c>
    </row>
    <row r="11" spans="1:23" x14ac:dyDescent="0.15">
      <c r="A11">
        <f>SUMIF(E:E,E11,B:B)</f>
        <v>1.5294117647058822</v>
      </c>
      <c r="B11">
        <f t="shared" si="0"/>
        <v>0.19607843137254902</v>
      </c>
      <c r="C11">
        <f>H11/SUMIF(E:E,E11,H:H)</f>
        <v>0.19607843137254902</v>
      </c>
      <c r="D11">
        <f>E11*100000+F11*100+G11</f>
        <v>36000100401</v>
      </c>
      <c r="E11">
        <v>360001</v>
      </c>
      <c r="F11" s="5">
        <v>4</v>
      </c>
      <c r="G11" s="5">
        <v>1</v>
      </c>
      <c r="H11" s="5">
        <v>100</v>
      </c>
      <c r="I11" s="9" t="s">
        <v>236</v>
      </c>
      <c r="J11" s="5">
        <v>1</v>
      </c>
      <c r="L11" t="str">
        <f>L$6&amp;VLOOKUP(I11,物品!B:C,2,FALSE)</f>
        <v>{"t":"i","i":27021</v>
      </c>
      <c r="M11" t="str">
        <f>M$5&amp;J11&amp;M$6</f>
        <v>,"c":1,"tr":0}</v>
      </c>
      <c r="N11" t="str">
        <f>IF(K11="","",N$6)</f>
        <v/>
      </c>
      <c r="O11" t="str">
        <f>K11&amp;L11&amp;M11&amp;N11</f>
        <v>{"t":"i","i":27021,"c":1,"tr":0}</v>
      </c>
    </row>
    <row r="12" spans="1:23" x14ac:dyDescent="0.15">
      <c r="A12">
        <f>SUMIF(E:E,E12,B:B)</f>
        <v>1.5294117647058822</v>
      </c>
      <c r="B12">
        <f t="shared" ref="B12:B13" si="1">C12*J12</f>
        <v>0.19607843137254902</v>
      </c>
      <c r="C12">
        <f>H12/SUMIF(E:E,E12,H:H)</f>
        <v>9.8039215686274508E-2</v>
      </c>
      <c r="D12">
        <f>E12*100000+F12*100+G12</f>
        <v>36000100501</v>
      </c>
      <c r="E12">
        <v>360001</v>
      </c>
      <c r="F12" s="5">
        <v>5</v>
      </c>
      <c r="G12" s="5">
        <v>1</v>
      </c>
      <c r="H12" s="5">
        <v>50</v>
      </c>
      <c r="I12" s="9" t="s">
        <v>236</v>
      </c>
      <c r="J12" s="5">
        <v>2</v>
      </c>
      <c r="L12" t="str">
        <f>L$6&amp;VLOOKUP(I12,物品!B:C,2,FALSE)</f>
        <v>{"t":"i","i":27021</v>
      </c>
      <c r="M12" t="str">
        <f>M$5&amp;J12&amp;M$6</f>
        <v>,"c":2,"tr":0}</v>
      </c>
      <c r="N12" t="str">
        <f>IF(K12="","",N$6)</f>
        <v/>
      </c>
      <c r="O12" t="str">
        <f>K12&amp;L12&amp;M12&amp;N12</f>
        <v>{"t":"i","i":27021,"c":2,"tr":0}</v>
      </c>
    </row>
    <row r="13" spans="1:23" x14ac:dyDescent="0.15">
      <c r="A13">
        <f>SUMIF(E:E,E13,B:B)</f>
        <v>1.5294117647058822</v>
      </c>
      <c r="B13">
        <f t="shared" si="1"/>
        <v>0.11764705882352941</v>
      </c>
      <c r="C13">
        <f>H13/SUMIF(E:E,E13,H:H)</f>
        <v>3.9215686274509803E-2</v>
      </c>
      <c r="D13">
        <f>E13*100000+F13*100+G13</f>
        <v>36000100601</v>
      </c>
      <c r="E13">
        <v>360001</v>
      </c>
      <c r="F13" s="5">
        <v>6</v>
      </c>
      <c r="G13" s="5">
        <v>1</v>
      </c>
      <c r="H13" s="5">
        <v>20</v>
      </c>
      <c r="I13" s="9" t="s">
        <v>236</v>
      </c>
      <c r="J13" s="5">
        <v>3</v>
      </c>
      <c r="L13" t="str">
        <f>L$6&amp;VLOOKUP(I13,物品!B:C,2,FALSE)</f>
        <v>{"t":"i","i":27021</v>
      </c>
      <c r="M13" t="str">
        <f>M$5&amp;J13&amp;M$6</f>
        <v>,"c":3,"tr":0}</v>
      </c>
      <c r="N13" t="str">
        <f>IF(K13="","",N$6)</f>
        <v/>
      </c>
      <c r="O13" t="str">
        <f>K13&amp;L13&amp;M13&amp;N13</f>
        <v>{"t":"i","i":27021,"c":3,"tr":0}</v>
      </c>
    </row>
    <row r="14" spans="1:23" x14ac:dyDescent="0.15">
      <c r="A14">
        <f>SUMIF(E:E,E14,B:B)</f>
        <v>1.5294117647058822</v>
      </c>
      <c r="B14">
        <f t="shared" ref="B14:B15" si="2">C14*J14</f>
        <v>0.19607843137254902</v>
      </c>
      <c r="C14">
        <f>H14/SUMIF(E:E,E14,H:H)</f>
        <v>0.19607843137254902</v>
      </c>
      <c r="D14">
        <f>E14*100000+F14*100+G14</f>
        <v>36000100701</v>
      </c>
      <c r="E14">
        <v>360001</v>
      </c>
      <c r="F14" s="5">
        <v>7</v>
      </c>
      <c r="G14" s="5">
        <v>1</v>
      </c>
      <c r="H14" s="5">
        <v>100</v>
      </c>
      <c r="I14" s="9" t="s">
        <v>237</v>
      </c>
      <c r="J14" s="5">
        <v>1</v>
      </c>
      <c r="L14" t="str">
        <f>L$6&amp;VLOOKUP(I14,物品!B:C,2,FALSE)</f>
        <v>{"t":"i","i":27031</v>
      </c>
      <c r="M14" t="str">
        <f>M$5&amp;J14&amp;M$6</f>
        <v>,"c":1,"tr":0}</v>
      </c>
      <c r="N14" t="str">
        <f>IF(K14="","",N$6)</f>
        <v/>
      </c>
      <c r="O14" t="str">
        <f>K14&amp;L14&amp;M14&amp;N14</f>
        <v>{"t":"i","i":27031,"c":1,"tr":0}</v>
      </c>
    </row>
    <row r="15" spans="1:23" x14ac:dyDescent="0.15">
      <c r="A15">
        <f>SUMIF(E:E,E15,B:B)</f>
        <v>1.5294117647058822</v>
      </c>
      <c r="B15">
        <f t="shared" si="2"/>
        <v>0.19607843137254902</v>
      </c>
      <c r="C15">
        <f>H15/SUMIF(E:E,E15,H:H)</f>
        <v>9.8039215686274508E-2</v>
      </c>
      <c r="D15">
        <f>E15*100000+F15*100+G15</f>
        <v>36000100801</v>
      </c>
      <c r="E15">
        <v>360001</v>
      </c>
      <c r="F15" s="5">
        <v>8</v>
      </c>
      <c r="G15" s="5">
        <v>1</v>
      </c>
      <c r="H15" s="5">
        <v>50</v>
      </c>
      <c r="I15" s="9" t="s">
        <v>237</v>
      </c>
      <c r="J15" s="5">
        <v>2</v>
      </c>
      <c r="L15" t="str">
        <f>L$6&amp;VLOOKUP(I15,物品!B:C,2,FALSE)</f>
        <v>{"t":"i","i":27031</v>
      </c>
      <c r="M15" t="str">
        <f>M$5&amp;J15&amp;M$6</f>
        <v>,"c":2,"tr":0}</v>
      </c>
      <c r="N15" t="str">
        <f>IF(K15="","",N$6)</f>
        <v/>
      </c>
      <c r="O15" t="str">
        <f>K15&amp;L15&amp;M15&amp;N15</f>
        <v>{"t":"i","i":27031,"c":2,"tr":0}</v>
      </c>
    </row>
    <row r="16" spans="1:23" x14ac:dyDescent="0.15">
      <c r="A16">
        <f>SUMIF(E:E,E16,B:B)</f>
        <v>1.5294117647058822</v>
      </c>
      <c r="B16">
        <f t="shared" ref="B16" si="3">C16*J16</f>
        <v>0.11764705882352941</v>
      </c>
      <c r="C16">
        <f>H16/SUMIF(E:E,E16,H:H)</f>
        <v>3.9215686274509803E-2</v>
      </c>
      <c r="D16">
        <f>E16*100000+F16*100+G16</f>
        <v>36000100901</v>
      </c>
      <c r="E16">
        <v>360001</v>
      </c>
      <c r="F16" s="5">
        <v>9</v>
      </c>
      <c r="G16" s="5">
        <v>1</v>
      </c>
      <c r="H16" s="5">
        <v>20</v>
      </c>
      <c r="I16" s="9" t="s">
        <v>237</v>
      </c>
      <c r="J16" s="5">
        <v>3</v>
      </c>
      <c r="L16" t="str">
        <f>L$6&amp;VLOOKUP(I16,物品!B:C,2,FALSE)</f>
        <v>{"t":"i","i":27031</v>
      </c>
      <c r="M16" t="str">
        <f>M$5&amp;J16&amp;M$6</f>
        <v>,"c":3,"tr":0}</v>
      </c>
      <c r="N16" t="str">
        <f>IF(K16="","",N$6)</f>
        <v/>
      </c>
      <c r="O16" t="str">
        <f>K16&amp;L16&amp;M16&amp;N16</f>
        <v>{"t":"i","i":27031,"c":3,"tr":0}</v>
      </c>
    </row>
    <row r="18" spans="1:15" s="7" customFormat="1" x14ac:dyDescent="0.15">
      <c r="A18"/>
      <c r="B18"/>
      <c r="C18"/>
    </row>
    <row r="20" spans="1:15" x14ac:dyDescent="0.15">
      <c r="A20">
        <f>SUMIF(E:E,E20,B:B)</f>
        <v>1.5294117647058822</v>
      </c>
      <c r="B20">
        <f t="shared" si="0"/>
        <v>0.19607843137254902</v>
      </c>
      <c r="C20">
        <f>H20/SUMIF(E:E,E20,H:H)</f>
        <v>0.19607843137254902</v>
      </c>
      <c r="D20">
        <f t="shared" ref="D20:D23" si="4">E20*100000+F20*100+G20</f>
        <v>36000200101</v>
      </c>
      <c r="E20">
        <v>360002</v>
      </c>
      <c r="F20" s="5">
        <v>1</v>
      </c>
      <c r="G20" s="5">
        <v>1</v>
      </c>
      <c r="H20" s="5">
        <v>100</v>
      </c>
      <c r="I20" s="5" t="s">
        <v>238</v>
      </c>
      <c r="J20" s="5">
        <v>1</v>
      </c>
      <c r="L20" t="str">
        <f>L$6&amp;VLOOKUP(I20,物品!B:C,2,FALSE)</f>
        <v>{"t":"i","i":27012</v>
      </c>
      <c r="M20" t="str">
        <f t="shared" ref="M20:M23" si="5">M$5&amp;J20&amp;M$6</f>
        <v>,"c":1,"tr":0}</v>
      </c>
      <c r="N20" t="str">
        <f t="shared" ref="N20:N23" si="6">IF(K20="","",N$6)</f>
        <v/>
      </c>
      <c r="O20" t="str">
        <f t="shared" ref="O20:O23" si="7">K20&amp;L20&amp;M20&amp;N20</f>
        <v>{"t":"i","i":27012,"c":1,"tr":0}</v>
      </c>
    </row>
    <row r="21" spans="1:15" x14ac:dyDescent="0.15">
      <c r="A21">
        <f>SUMIF(E:E,E21,B:B)</f>
        <v>1.5294117647058822</v>
      </c>
      <c r="B21">
        <f t="shared" si="0"/>
        <v>0.19607843137254902</v>
      </c>
      <c r="C21">
        <f>H21/SUMIF(E:E,E21,H:H)</f>
        <v>9.8039215686274508E-2</v>
      </c>
      <c r="D21">
        <f t="shared" si="4"/>
        <v>36000200201</v>
      </c>
      <c r="E21">
        <v>360002</v>
      </c>
      <c r="F21" s="5">
        <v>2</v>
      </c>
      <c r="G21" s="5">
        <v>1</v>
      </c>
      <c r="H21" s="5">
        <v>50</v>
      </c>
      <c r="I21" s="5" t="s">
        <v>238</v>
      </c>
      <c r="J21" s="5">
        <v>2</v>
      </c>
      <c r="L21" t="str">
        <f>L$6&amp;VLOOKUP(I21,物品!B:C,2,FALSE)</f>
        <v>{"t":"i","i":27012</v>
      </c>
      <c r="M21" t="str">
        <f t="shared" si="5"/>
        <v>,"c":2,"tr":0}</v>
      </c>
      <c r="N21" t="str">
        <f t="shared" si="6"/>
        <v/>
      </c>
      <c r="O21" t="str">
        <f t="shared" si="7"/>
        <v>{"t":"i","i":27012,"c":2,"tr":0}</v>
      </c>
    </row>
    <row r="22" spans="1:15" x14ac:dyDescent="0.15">
      <c r="A22">
        <f>SUMIF(E:E,E22,B:B)</f>
        <v>1.5294117647058822</v>
      </c>
      <c r="B22">
        <f t="shared" si="0"/>
        <v>0.11764705882352941</v>
      </c>
      <c r="C22">
        <f>H22/SUMIF(E:E,E22,H:H)</f>
        <v>3.9215686274509803E-2</v>
      </c>
      <c r="D22">
        <f t="shared" si="4"/>
        <v>36000200301</v>
      </c>
      <c r="E22">
        <v>360002</v>
      </c>
      <c r="F22" s="5">
        <v>3</v>
      </c>
      <c r="G22" s="5">
        <v>1</v>
      </c>
      <c r="H22" s="5">
        <v>20</v>
      </c>
      <c r="I22" s="5" t="s">
        <v>238</v>
      </c>
      <c r="J22" s="5">
        <v>3</v>
      </c>
      <c r="L22" t="str">
        <f>L$6&amp;VLOOKUP(I22,物品!B:C,2,FALSE)</f>
        <v>{"t":"i","i":27012</v>
      </c>
      <c r="M22" t="str">
        <f t="shared" si="5"/>
        <v>,"c":3,"tr":0}</v>
      </c>
      <c r="N22" t="str">
        <f t="shared" si="6"/>
        <v/>
      </c>
      <c r="O22" t="str">
        <f t="shared" si="7"/>
        <v>{"t":"i","i":27012,"c":3,"tr":0}</v>
      </c>
    </row>
    <row r="23" spans="1:15" x14ac:dyDescent="0.15">
      <c r="A23">
        <f>SUMIF(E:E,E23,B:B)</f>
        <v>1.5294117647058822</v>
      </c>
      <c r="B23">
        <f t="shared" si="0"/>
        <v>0.19607843137254902</v>
      </c>
      <c r="C23">
        <f>H23/SUMIF(E:E,E23,H:H)</f>
        <v>0.19607843137254902</v>
      </c>
      <c r="D23">
        <f t="shared" si="4"/>
        <v>36000200401</v>
      </c>
      <c r="E23">
        <v>360002</v>
      </c>
      <c r="F23" s="5">
        <v>4</v>
      </c>
      <c r="G23" s="5">
        <v>1</v>
      </c>
      <c r="H23" s="5">
        <v>100</v>
      </c>
      <c r="I23" s="9" t="s">
        <v>217</v>
      </c>
      <c r="J23" s="5">
        <v>1</v>
      </c>
      <c r="L23" t="str">
        <f>L$6&amp;VLOOKUP(I23,物品!B:C,2,FALSE)</f>
        <v>{"t":"i","i":27022</v>
      </c>
      <c r="M23" t="str">
        <f t="shared" si="5"/>
        <v>,"c":1,"tr":0}</v>
      </c>
      <c r="N23" t="str">
        <f t="shared" si="6"/>
        <v/>
      </c>
      <c r="O23" t="str">
        <f t="shared" si="7"/>
        <v>{"t":"i","i":27022,"c":1,"tr":0}</v>
      </c>
    </row>
    <row r="24" spans="1:15" x14ac:dyDescent="0.15">
      <c r="A24">
        <f>SUMIF(E:E,E24,B:B)</f>
        <v>1.5294117647058822</v>
      </c>
      <c r="B24">
        <f t="shared" ref="B24:B27" si="8">C24*J24</f>
        <v>0.19607843137254902</v>
      </c>
      <c r="C24">
        <f>H24/SUMIF(E:E,E24,H:H)</f>
        <v>9.8039215686274508E-2</v>
      </c>
      <c r="D24">
        <f t="shared" ref="D24:D27" si="9">E24*100000+F24*100+G24</f>
        <v>36000200501</v>
      </c>
      <c r="E24">
        <v>360002</v>
      </c>
      <c r="F24" s="5">
        <v>5</v>
      </c>
      <c r="G24" s="5">
        <v>1</v>
      </c>
      <c r="H24" s="5">
        <v>50</v>
      </c>
      <c r="I24" s="9" t="s">
        <v>217</v>
      </c>
      <c r="J24" s="5">
        <v>2</v>
      </c>
      <c r="L24" t="str">
        <f>L$6&amp;VLOOKUP(I24,物品!B:C,2,FALSE)</f>
        <v>{"t":"i","i":27022</v>
      </c>
      <c r="M24" t="str">
        <f t="shared" ref="M24:M27" si="10">M$5&amp;J24&amp;M$6</f>
        <v>,"c":2,"tr":0}</v>
      </c>
      <c r="N24" t="str">
        <f t="shared" ref="N24:N27" si="11">IF(K24="","",N$6)</f>
        <v/>
      </c>
      <c r="O24" t="str">
        <f t="shared" ref="O24:O27" si="12">K24&amp;L24&amp;M24&amp;N24</f>
        <v>{"t":"i","i":27022,"c":2,"tr":0}</v>
      </c>
    </row>
    <row r="25" spans="1:15" x14ac:dyDescent="0.15">
      <c r="A25">
        <f>SUMIF(E:E,E25,B:B)</f>
        <v>1.5294117647058822</v>
      </c>
      <c r="B25">
        <f t="shared" si="8"/>
        <v>0.11764705882352941</v>
      </c>
      <c r="C25">
        <f>H25/SUMIF(E:E,E25,H:H)</f>
        <v>3.9215686274509803E-2</v>
      </c>
      <c r="D25">
        <f t="shared" si="9"/>
        <v>36000200601</v>
      </c>
      <c r="E25">
        <v>360002</v>
      </c>
      <c r="F25" s="5">
        <v>6</v>
      </c>
      <c r="G25" s="5">
        <v>1</v>
      </c>
      <c r="H25" s="5">
        <v>20</v>
      </c>
      <c r="I25" s="9" t="s">
        <v>217</v>
      </c>
      <c r="J25" s="5">
        <v>3</v>
      </c>
      <c r="L25" t="str">
        <f>L$6&amp;VLOOKUP(I25,物品!B:C,2,FALSE)</f>
        <v>{"t":"i","i":27022</v>
      </c>
      <c r="M25" t="str">
        <f t="shared" si="10"/>
        <v>,"c":3,"tr":0}</v>
      </c>
      <c r="N25" t="str">
        <f t="shared" si="11"/>
        <v/>
      </c>
      <c r="O25" t="str">
        <f t="shared" si="12"/>
        <v>{"t":"i","i":27022,"c":3,"tr":0}</v>
      </c>
    </row>
    <row r="26" spans="1:15" x14ac:dyDescent="0.15">
      <c r="A26">
        <f>SUMIF(E:E,E26,B:B)</f>
        <v>1.5294117647058822</v>
      </c>
      <c r="B26">
        <f t="shared" si="8"/>
        <v>0.19607843137254902</v>
      </c>
      <c r="C26">
        <f>H26/SUMIF(E:E,E26,H:H)</f>
        <v>0.19607843137254902</v>
      </c>
      <c r="D26">
        <f t="shared" si="9"/>
        <v>36000200701</v>
      </c>
      <c r="E26">
        <v>360002</v>
      </c>
      <c r="F26" s="5">
        <v>7</v>
      </c>
      <c r="G26" s="5">
        <v>1</v>
      </c>
      <c r="H26" s="5">
        <v>100</v>
      </c>
      <c r="I26" s="9" t="s">
        <v>220</v>
      </c>
      <c r="J26" s="5">
        <v>1</v>
      </c>
      <c r="L26" t="str">
        <f>L$6&amp;VLOOKUP(I26,物品!B:C,2,FALSE)</f>
        <v>{"t":"i","i":27032</v>
      </c>
      <c r="M26" t="str">
        <f t="shared" si="10"/>
        <v>,"c":1,"tr":0}</v>
      </c>
      <c r="N26" t="str">
        <f t="shared" si="11"/>
        <v/>
      </c>
      <c r="O26" t="str">
        <f t="shared" si="12"/>
        <v>{"t":"i","i":27032,"c":1,"tr":0}</v>
      </c>
    </row>
    <row r="27" spans="1:15" x14ac:dyDescent="0.15">
      <c r="A27">
        <f>SUMIF(E:E,E27,B:B)</f>
        <v>1.5294117647058822</v>
      </c>
      <c r="B27">
        <f t="shared" si="8"/>
        <v>0.19607843137254902</v>
      </c>
      <c r="C27">
        <f>H27/SUMIF(E:E,E27,H:H)</f>
        <v>9.8039215686274508E-2</v>
      </c>
      <c r="D27">
        <f t="shared" si="9"/>
        <v>36000200801</v>
      </c>
      <c r="E27">
        <v>360002</v>
      </c>
      <c r="F27" s="5">
        <v>8</v>
      </c>
      <c r="G27" s="5">
        <v>1</v>
      </c>
      <c r="H27" s="5">
        <v>50</v>
      </c>
      <c r="I27" s="9" t="s">
        <v>220</v>
      </c>
      <c r="J27" s="5">
        <v>2</v>
      </c>
      <c r="L27" t="str">
        <f>L$6&amp;VLOOKUP(I27,物品!B:C,2,FALSE)</f>
        <v>{"t":"i","i":27032</v>
      </c>
      <c r="M27" t="str">
        <f t="shared" si="10"/>
        <v>,"c":2,"tr":0}</v>
      </c>
      <c r="N27" t="str">
        <f t="shared" si="11"/>
        <v/>
      </c>
      <c r="O27" t="str">
        <f t="shared" si="12"/>
        <v>{"t":"i","i":27032,"c":2,"tr":0}</v>
      </c>
    </row>
    <row r="28" spans="1:15" x14ac:dyDescent="0.15">
      <c r="A28">
        <f>SUMIF(E:E,E28,B:B)</f>
        <v>1.5294117647058822</v>
      </c>
      <c r="B28">
        <f t="shared" ref="B28" si="13">C28*J28</f>
        <v>0.11764705882352941</v>
      </c>
      <c r="C28">
        <f>H28/SUMIF(E:E,E28,H:H)</f>
        <v>3.9215686274509803E-2</v>
      </c>
      <c r="D28">
        <f t="shared" ref="D28" si="14">E28*100000+F28*100+G28</f>
        <v>36000200901</v>
      </c>
      <c r="E28">
        <v>360002</v>
      </c>
      <c r="F28" s="5">
        <v>9</v>
      </c>
      <c r="G28" s="5">
        <v>1</v>
      </c>
      <c r="H28" s="5">
        <v>20</v>
      </c>
      <c r="I28" s="9" t="s">
        <v>220</v>
      </c>
      <c r="J28" s="5">
        <v>3</v>
      </c>
      <c r="L28" t="str">
        <f>L$6&amp;VLOOKUP(I28,物品!B:C,2,FALSE)</f>
        <v>{"t":"i","i":27032</v>
      </c>
      <c r="M28" t="str">
        <f t="shared" ref="M28" si="15">M$5&amp;J28&amp;M$6</f>
        <v>,"c":3,"tr":0}</v>
      </c>
      <c r="N28" t="str">
        <f t="shared" ref="N28" si="16">IF(K28="","",N$6)</f>
        <v/>
      </c>
      <c r="O28" t="str">
        <f t="shared" ref="O28" si="17">K28&amp;L28&amp;M28&amp;N28</f>
        <v>{"t":"i","i":27032,"c":3,"tr":0}</v>
      </c>
    </row>
    <row r="34" spans="1:15" s="7" customFormat="1" x14ac:dyDescent="0.15">
      <c r="A34"/>
      <c r="B34"/>
      <c r="C34"/>
    </row>
    <row r="36" spans="1:15" x14ac:dyDescent="0.15">
      <c r="A36">
        <f>SUMIF(E:E,E36,B:B)</f>
        <v>1.5294117647058822</v>
      </c>
      <c r="B36">
        <f t="shared" si="0"/>
        <v>0.19607843137254902</v>
      </c>
      <c r="C36">
        <f>H36/SUMIF(E:E,E36,H:H)</f>
        <v>0.19607843137254902</v>
      </c>
      <c r="D36">
        <f t="shared" ref="D36:D38" si="18">E36*100000+F36*100+G36</f>
        <v>36000300101</v>
      </c>
      <c r="E36">
        <v>360003</v>
      </c>
      <c r="F36" s="5">
        <v>1</v>
      </c>
      <c r="G36" s="5">
        <v>1</v>
      </c>
      <c r="H36" s="5">
        <v>100</v>
      </c>
      <c r="I36" s="5" t="s">
        <v>239</v>
      </c>
      <c r="J36" s="5">
        <v>1</v>
      </c>
      <c r="L36" t="str">
        <f>L$6&amp;VLOOKUP(I36,物品!B:C,2,FALSE)</f>
        <v>{"t":"i","i":27013</v>
      </c>
      <c r="M36" t="str">
        <f t="shared" ref="M36" si="19">M$5&amp;J36&amp;M$6</f>
        <v>,"c":1,"tr":0}</v>
      </c>
      <c r="N36" t="str">
        <f t="shared" ref="N36" si="20">IF(K36="","",N$6)</f>
        <v/>
      </c>
      <c r="O36" t="str">
        <f t="shared" ref="O36" si="21">K36&amp;L36&amp;M36&amp;N36</f>
        <v>{"t":"i","i":27013,"c":1,"tr":0}</v>
      </c>
    </row>
    <row r="37" spans="1:15" x14ac:dyDescent="0.15">
      <c r="A37">
        <f>SUMIF(E:E,E37,B:B)</f>
        <v>1.5294117647058822</v>
      </c>
      <c r="B37">
        <f t="shared" si="0"/>
        <v>0.19607843137254902</v>
      </c>
      <c r="C37">
        <f>H37/SUMIF(E:E,E37,H:H)</f>
        <v>9.8039215686274508E-2</v>
      </c>
      <c r="D37">
        <f t="shared" si="18"/>
        <v>36000300201</v>
      </c>
      <c r="E37">
        <v>360003</v>
      </c>
      <c r="F37" s="5">
        <v>2</v>
      </c>
      <c r="G37" s="5">
        <v>1</v>
      </c>
      <c r="H37" s="5">
        <v>50</v>
      </c>
      <c r="I37" s="5" t="s">
        <v>239</v>
      </c>
      <c r="J37" s="5">
        <v>2</v>
      </c>
      <c r="L37" t="str">
        <f>L$6&amp;VLOOKUP(I37,物品!B:C,2,FALSE)</f>
        <v>{"t":"i","i":27013</v>
      </c>
      <c r="M37" t="str">
        <f>M$5&amp;J37&amp;M$6</f>
        <v>,"c":2,"tr":0}</v>
      </c>
      <c r="N37" t="str">
        <f>IF(K37="","",N$6)</f>
        <v/>
      </c>
      <c r="O37" t="str">
        <f>K37&amp;L37&amp;M37&amp;N37</f>
        <v>{"t":"i","i":27013,"c":2,"tr":0}</v>
      </c>
    </row>
    <row r="38" spans="1:15" x14ac:dyDescent="0.15">
      <c r="A38">
        <f>SUMIF(E:E,E38,B:B)</f>
        <v>1.5294117647058822</v>
      </c>
      <c r="B38">
        <f t="shared" si="0"/>
        <v>0.11764705882352941</v>
      </c>
      <c r="C38">
        <f>H38/SUMIF(E:E,E38,H:H)</f>
        <v>3.9215686274509803E-2</v>
      </c>
      <c r="D38">
        <f t="shared" si="18"/>
        <v>36000300301</v>
      </c>
      <c r="E38">
        <v>360003</v>
      </c>
      <c r="F38" s="5">
        <v>3</v>
      </c>
      <c r="G38" s="5">
        <v>1</v>
      </c>
      <c r="H38" s="5">
        <v>20</v>
      </c>
      <c r="I38" s="5" t="s">
        <v>239</v>
      </c>
      <c r="J38" s="5">
        <v>3</v>
      </c>
      <c r="L38" t="str">
        <f>L$6&amp;VLOOKUP(I38,物品!B:C,2,FALSE)</f>
        <v>{"t":"i","i":27013</v>
      </c>
      <c r="M38" t="str">
        <f>M$5&amp;J38&amp;M$6</f>
        <v>,"c":3,"tr":0}</v>
      </c>
      <c r="N38" t="str">
        <f>IF(K38="","",N$6)</f>
        <v/>
      </c>
      <c r="O38" t="str">
        <f>K38&amp;L38&amp;M38&amp;N38</f>
        <v>{"t":"i","i":27013,"c":3,"tr":0}</v>
      </c>
    </row>
    <row r="39" spans="1:15" x14ac:dyDescent="0.15">
      <c r="A39">
        <f>SUMIF(E:E,E39,B:B)</f>
        <v>1.5294117647058822</v>
      </c>
      <c r="B39">
        <f t="shared" ref="B39:B44" si="22">C39*J39</f>
        <v>0.19607843137254902</v>
      </c>
      <c r="C39">
        <f>H39/SUMIF(E:E,E39,H:H)</f>
        <v>0.19607843137254902</v>
      </c>
      <c r="D39">
        <f t="shared" ref="D39:D44" si="23">E39*100000+F39*100+G39</f>
        <v>36000300401</v>
      </c>
      <c r="E39">
        <v>360003</v>
      </c>
      <c r="F39" s="5">
        <v>4</v>
      </c>
      <c r="G39" s="5">
        <v>1</v>
      </c>
      <c r="H39" s="5">
        <v>100</v>
      </c>
      <c r="I39" s="9" t="s">
        <v>218</v>
      </c>
      <c r="J39" s="5">
        <v>1</v>
      </c>
      <c r="L39" t="str">
        <f>L$6&amp;VLOOKUP(I39,物品!B:C,2,FALSE)</f>
        <v>{"t":"i","i":27023</v>
      </c>
      <c r="M39" t="str">
        <f t="shared" ref="M39" si="24">M$5&amp;J39&amp;M$6</f>
        <v>,"c":1,"tr":0}</v>
      </c>
      <c r="N39" t="str">
        <f t="shared" ref="N39" si="25">IF(K39="","",N$6)</f>
        <v/>
      </c>
      <c r="O39" t="str">
        <f t="shared" ref="O39" si="26">K39&amp;L39&amp;M39&amp;N39</f>
        <v>{"t":"i","i":27023,"c":1,"tr":0}</v>
      </c>
    </row>
    <row r="40" spans="1:15" x14ac:dyDescent="0.15">
      <c r="A40">
        <f>SUMIF(E:E,E40,B:B)</f>
        <v>1.5294117647058822</v>
      </c>
      <c r="B40">
        <f t="shared" si="22"/>
        <v>0.19607843137254902</v>
      </c>
      <c r="C40">
        <f>H40/SUMIF(E:E,E40,H:H)</f>
        <v>9.8039215686274508E-2</v>
      </c>
      <c r="D40">
        <f t="shared" si="23"/>
        <v>36000300501</v>
      </c>
      <c r="E40">
        <v>360003</v>
      </c>
      <c r="F40" s="5">
        <v>5</v>
      </c>
      <c r="G40" s="5">
        <v>1</v>
      </c>
      <c r="H40" s="5">
        <v>50</v>
      </c>
      <c r="I40" s="9" t="s">
        <v>218</v>
      </c>
      <c r="J40" s="5">
        <v>2</v>
      </c>
      <c r="L40" t="str">
        <f>L$6&amp;VLOOKUP(I40,物品!B:C,2,FALSE)</f>
        <v>{"t":"i","i":27023</v>
      </c>
      <c r="M40" t="str">
        <f>M$5&amp;J40&amp;M$6</f>
        <v>,"c":2,"tr":0}</v>
      </c>
      <c r="N40" t="str">
        <f>IF(K40="","",N$6)</f>
        <v/>
      </c>
      <c r="O40" t="str">
        <f>K40&amp;L40&amp;M40&amp;N40</f>
        <v>{"t":"i","i":27023,"c":2,"tr":0}</v>
      </c>
    </row>
    <row r="41" spans="1:15" x14ac:dyDescent="0.15">
      <c r="A41">
        <f>SUMIF(E:E,E41,B:B)</f>
        <v>1.5294117647058822</v>
      </c>
      <c r="B41">
        <f t="shared" si="22"/>
        <v>0.11764705882352941</v>
      </c>
      <c r="C41">
        <f>H41/SUMIF(E:E,E41,H:H)</f>
        <v>3.9215686274509803E-2</v>
      </c>
      <c r="D41">
        <f t="shared" si="23"/>
        <v>36000300601</v>
      </c>
      <c r="E41">
        <v>360003</v>
      </c>
      <c r="F41" s="5">
        <v>6</v>
      </c>
      <c r="G41" s="5">
        <v>1</v>
      </c>
      <c r="H41" s="5">
        <v>20</v>
      </c>
      <c r="I41" s="9" t="s">
        <v>218</v>
      </c>
      <c r="J41" s="5">
        <v>3</v>
      </c>
      <c r="L41" t="str">
        <f>L$6&amp;VLOOKUP(I41,物品!B:C,2,FALSE)</f>
        <v>{"t":"i","i":27023</v>
      </c>
      <c r="M41" t="str">
        <f>M$5&amp;J41&amp;M$6</f>
        <v>,"c":3,"tr":0}</v>
      </c>
      <c r="N41" t="str">
        <f>IF(K41="","",N$6)</f>
        <v/>
      </c>
      <c r="O41" t="str">
        <f>K41&amp;L41&amp;M41&amp;N41</f>
        <v>{"t":"i","i":27023,"c":3,"tr":0}</v>
      </c>
    </row>
    <row r="42" spans="1:15" x14ac:dyDescent="0.15">
      <c r="A42">
        <f>SUMIF(E:E,E42,B:B)</f>
        <v>1.5294117647058822</v>
      </c>
      <c r="B42">
        <f t="shared" si="22"/>
        <v>0.19607843137254902</v>
      </c>
      <c r="C42">
        <f>H42/SUMIF(E:E,E42,H:H)</f>
        <v>0.19607843137254902</v>
      </c>
      <c r="D42">
        <f t="shared" si="23"/>
        <v>36000300701</v>
      </c>
      <c r="E42">
        <v>360003</v>
      </c>
      <c r="F42" s="5">
        <v>7</v>
      </c>
      <c r="G42" s="5">
        <v>1</v>
      </c>
      <c r="H42" s="5">
        <v>100</v>
      </c>
      <c r="I42" s="9" t="s">
        <v>221</v>
      </c>
      <c r="J42" s="5">
        <v>1</v>
      </c>
      <c r="L42" t="str">
        <f>L$6&amp;VLOOKUP(I42,物品!B:C,2,FALSE)</f>
        <v>{"t":"i","i":27033</v>
      </c>
      <c r="M42" t="str">
        <f t="shared" ref="M42" si="27">M$5&amp;J42&amp;M$6</f>
        <v>,"c":1,"tr":0}</v>
      </c>
      <c r="N42" t="str">
        <f t="shared" ref="N42" si="28">IF(K42="","",N$6)</f>
        <v/>
      </c>
      <c r="O42" t="str">
        <f t="shared" ref="O42" si="29">K42&amp;L42&amp;M42&amp;N42</f>
        <v>{"t":"i","i":27033,"c":1,"tr":0}</v>
      </c>
    </row>
    <row r="43" spans="1:15" x14ac:dyDescent="0.15">
      <c r="A43">
        <f>SUMIF(E:E,E43,B:B)</f>
        <v>1.5294117647058822</v>
      </c>
      <c r="B43">
        <f t="shared" si="22"/>
        <v>0.19607843137254902</v>
      </c>
      <c r="C43">
        <f>H43/SUMIF(E:E,E43,H:H)</f>
        <v>9.8039215686274508E-2</v>
      </c>
      <c r="D43">
        <f t="shared" si="23"/>
        <v>36000300801</v>
      </c>
      <c r="E43">
        <v>360003</v>
      </c>
      <c r="F43" s="5">
        <v>8</v>
      </c>
      <c r="G43" s="5">
        <v>1</v>
      </c>
      <c r="H43" s="5">
        <v>50</v>
      </c>
      <c r="I43" s="9" t="s">
        <v>221</v>
      </c>
      <c r="J43" s="5">
        <v>2</v>
      </c>
      <c r="L43" t="str">
        <f>L$6&amp;VLOOKUP(I43,物品!B:C,2,FALSE)</f>
        <v>{"t":"i","i":27033</v>
      </c>
      <c r="M43" t="str">
        <f>M$5&amp;J43&amp;M$6</f>
        <v>,"c":2,"tr":0}</v>
      </c>
      <c r="N43" t="str">
        <f>IF(K43="","",N$6)</f>
        <v/>
      </c>
      <c r="O43" t="str">
        <f>K43&amp;L43&amp;M43&amp;N43</f>
        <v>{"t":"i","i":27033,"c":2,"tr":0}</v>
      </c>
    </row>
    <row r="44" spans="1:15" x14ac:dyDescent="0.15">
      <c r="A44">
        <f>SUMIF(E:E,E44,B:B)</f>
        <v>1.5294117647058822</v>
      </c>
      <c r="B44">
        <f t="shared" si="22"/>
        <v>0.11764705882352941</v>
      </c>
      <c r="C44">
        <f>H44/SUMIF(E:E,E44,H:H)</f>
        <v>3.9215686274509803E-2</v>
      </c>
      <c r="D44">
        <f t="shared" si="23"/>
        <v>36000300901</v>
      </c>
      <c r="E44">
        <v>360003</v>
      </c>
      <c r="F44" s="5">
        <v>9</v>
      </c>
      <c r="G44" s="5">
        <v>1</v>
      </c>
      <c r="H44" s="5">
        <v>20</v>
      </c>
      <c r="I44" s="9" t="s">
        <v>221</v>
      </c>
      <c r="J44" s="5">
        <v>3</v>
      </c>
      <c r="L44" t="str">
        <f>L$6&amp;VLOOKUP(I44,物品!B:C,2,FALSE)</f>
        <v>{"t":"i","i":27033</v>
      </c>
      <c r="M44" t="str">
        <f>M$5&amp;J44&amp;M$6</f>
        <v>,"c":3,"tr":0}</v>
      </c>
      <c r="N44" t="str">
        <f>IF(K44="","",N$6)</f>
        <v/>
      </c>
      <c r="O44" t="str">
        <f>K44&amp;L44&amp;M44&amp;N44</f>
        <v>{"t":"i","i":27033,"c":3,"tr":0}</v>
      </c>
    </row>
    <row r="49" spans="9:9" x14ac:dyDescent="0.15">
      <c r="I49" s="6"/>
    </row>
    <row r="50" spans="9:9" s="7" customFormat="1" x14ac:dyDescent="0.15">
      <c r="I50" s="8"/>
    </row>
    <row r="51" spans="9:9" x14ac:dyDescent="0.15">
      <c r="I51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B202" sqref="B202"/>
    </sheetView>
  </sheetViews>
  <sheetFormatPr baseColWidth="10" defaultRowHeight="15" x14ac:dyDescent="0.15"/>
  <cols>
    <col min="2" max="2" width="49.33203125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工作表1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2017-06-02T07:17:41Z</dcterms:modified>
</cp:coreProperties>
</file>