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28800" yWindow="460" windowWidth="38400" windowHeight="21140" tabRatio="500" activeTab="6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2" l="1"/>
  <c r="M7" i="12"/>
  <c r="N7" i="12"/>
  <c r="O7" i="12"/>
  <c r="P7" i="12"/>
  <c r="Q7" i="12"/>
  <c r="R7" i="12"/>
  <c r="S7" i="12"/>
  <c r="T7" i="12"/>
  <c r="U7" i="12"/>
  <c r="V7" i="12"/>
  <c r="L8" i="12"/>
  <c r="M8" i="12"/>
  <c r="N8" i="12"/>
  <c r="O8" i="12"/>
  <c r="P8" i="12"/>
  <c r="Q8" i="12"/>
  <c r="R8" i="12"/>
  <c r="S8" i="12"/>
  <c r="T8" i="12"/>
  <c r="U8" i="12"/>
  <c r="V8" i="12"/>
  <c r="L9" i="12"/>
  <c r="M9" i="12"/>
  <c r="N9" i="12"/>
  <c r="O9" i="12"/>
  <c r="P9" i="12"/>
  <c r="Q9" i="12"/>
  <c r="R9" i="12"/>
  <c r="S9" i="12"/>
  <c r="T9" i="12"/>
  <c r="U9" i="12"/>
  <c r="V9" i="12"/>
  <c r="L10" i="12"/>
  <c r="M10" i="12"/>
  <c r="N10" i="12"/>
  <c r="O10" i="12"/>
  <c r="P10" i="12"/>
  <c r="Q10" i="12"/>
  <c r="R10" i="12"/>
  <c r="S10" i="12"/>
  <c r="T10" i="12"/>
  <c r="U10" i="12"/>
  <c r="V10" i="12"/>
  <c r="L11" i="12"/>
  <c r="M11" i="12"/>
  <c r="N11" i="12"/>
  <c r="O11" i="12"/>
  <c r="P11" i="12"/>
  <c r="Q11" i="12"/>
  <c r="R11" i="12"/>
  <c r="S11" i="12"/>
  <c r="T11" i="12"/>
  <c r="U11" i="12"/>
  <c r="V11" i="12"/>
  <c r="L12" i="12"/>
  <c r="M12" i="12"/>
  <c r="N12" i="12"/>
  <c r="O12" i="12"/>
  <c r="P12" i="12"/>
  <c r="Q12" i="12"/>
  <c r="R12" i="12"/>
  <c r="S12" i="12"/>
  <c r="T12" i="12"/>
  <c r="U12" i="12"/>
  <c r="V12" i="12"/>
  <c r="L13" i="12"/>
  <c r="M13" i="12"/>
  <c r="N13" i="12"/>
  <c r="O13" i="12"/>
  <c r="P13" i="12"/>
  <c r="Q13" i="12"/>
  <c r="R13" i="12"/>
  <c r="S13" i="12"/>
  <c r="T13" i="12"/>
  <c r="U13" i="12"/>
  <c r="V13" i="12"/>
  <c r="L14" i="12"/>
  <c r="M14" i="12"/>
  <c r="N14" i="12"/>
  <c r="O14" i="12"/>
  <c r="P14" i="12"/>
  <c r="Q14" i="12"/>
  <c r="R14" i="12"/>
  <c r="S14" i="12"/>
  <c r="T14" i="12"/>
  <c r="U14" i="12"/>
  <c r="V14" i="12"/>
  <c r="L15" i="12"/>
  <c r="M15" i="12"/>
  <c r="N15" i="12"/>
  <c r="O15" i="12"/>
  <c r="P15" i="12"/>
  <c r="Q15" i="12"/>
  <c r="R15" i="12"/>
  <c r="S15" i="12"/>
  <c r="T15" i="12"/>
  <c r="U15" i="12"/>
  <c r="V15" i="12"/>
  <c r="L16" i="12"/>
  <c r="M16" i="12"/>
  <c r="N16" i="12"/>
  <c r="O16" i="12"/>
  <c r="P16" i="12"/>
  <c r="Q16" i="12"/>
  <c r="R16" i="12"/>
  <c r="S16" i="12"/>
  <c r="T16" i="12"/>
  <c r="U16" i="12"/>
  <c r="V16" i="12"/>
  <c r="L17" i="12"/>
  <c r="M17" i="12"/>
  <c r="N17" i="12"/>
  <c r="O17" i="12"/>
  <c r="P17" i="12"/>
  <c r="Q17" i="12"/>
  <c r="R17" i="12"/>
  <c r="S17" i="12"/>
  <c r="T17" i="12"/>
  <c r="U17" i="12"/>
  <c r="V17" i="12"/>
  <c r="L18" i="12"/>
  <c r="M18" i="12"/>
  <c r="N18" i="12"/>
  <c r="O18" i="12"/>
  <c r="P18" i="12"/>
  <c r="Q18" i="12"/>
  <c r="R18" i="12"/>
  <c r="S18" i="12"/>
  <c r="T18" i="12"/>
  <c r="U18" i="12"/>
  <c r="V18" i="12"/>
  <c r="L19" i="12"/>
  <c r="M19" i="12"/>
  <c r="N19" i="12"/>
  <c r="O19" i="12"/>
  <c r="P19" i="12"/>
  <c r="Q19" i="12"/>
  <c r="R19" i="12"/>
  <c r="S19" i="12"/>
  <c r="T19" i="12"/>
  <c r="U19" i="12"/>
  <c r="V19" i="12"/>
  <c r="L20" i="12"/>
  <c r="M20" i="12"/>
  <c r="N20" i="12"/>
  <c r="O20" i="12"/>
  <c r="P20" i="12"/>
  <c r="Q20" i="12"/>
  <c r="R20" i="12"/>
  <c r="S20" i="12"/>
  <c r="T20" i="12"/>
  <c r="U20" i="12"/>
  <c r="V20" i="12"/>
  <c r="L21" i="12"/>
  <c r="M21" i="12"/>
  <c r="N21" i="12"/>
  <c r="O21" i="12"/>
  <c r="P21" i="12"/>
  <c r="Q21" i="12"/>
  <c r="R21" i="12"/>
  <c r="S21" i="12"/>
  <c r="T21" i="12"/>
  <c r="U21" i="12"/>
  <c r="V21" i="12"/>
  <c r="L22" i="12"/>
  <c r="M22" i="12"/>
  <c r="N22" i="12"/>
  <c r="O22" i="12"/>
  <c r="P22" i="12"/>
  <c r="Q22" i="12"/>
  <c r="R22" i="12"/>
  <c r="S22" i="12"/>
  <c r="T22" i="12"/>
  <c r="U22" i="12"/>
  <c r="V22" i="12"/>
  <c r="L23" i="12"/>
  <c r="M23" i="12"/>
  <c r="N23" i="12"/>
  <c r="O23" i="12"/>
  <c r="P23" i="12"/>
  <c r="Q23" i="12"/>
  <c r="R23" i="12"/>
  <c r="S23" i="12"/>
  <c r="T23" i="12"/>
  <c r="U23" i="12"/>
  <c r="V23" i="12"/>
  <c r="L24" i="12"/>
  <c r="M24" i="12"/>
  <c r="N24" i="12"/>
  <c r="O24" i="12"/>
  <c r="P24" i="12"/>
  <c r="Q24" i="12"/>
  <c r="R24" i="12"/>
  <c r="S24" i="12"/>
  <c r="T24" i="12"/>
  <c r="U24" i="12"/>
  <c r="V24" i="12"/>
  <c r="L25" i="12"/>
  <c r="M25" i="12"/>
  <c r="N25" i="12"/>
  <c r="O25" i="12"/>
  <c r="P25" i="12"/>
  <c r="Q25" i="12"/>
  <c r="R25" i="12"/>
  <c r="S25" i="12"/>
  <c r="T25" i="12"/>
  <c r="U25" i="12"/>
  <c r="V25" i="12"/>
  <c r="L26" i="12"/>
  <c r="M26" i="12"/>
  <c r="N26" i="12"/>
  <c r="O26" i="12"/>
  <c r="P26" i="12"/>
  <c r="Q26" i="12"/>
  <c r="R26" i="12"/>
  <c r="S26" i="12"/>
  <c r="T26" i="12"/>
  <c r="U26" i="12"/>
  <c r="V26" i="12"/>
  <c r="L27" i="12"/>
  <c r="M27" i="12"/>
  <c r="N27" i="12"/>
  <c r="O27" i="12"/>
  <c r="P27" i="12"/>
  <c r="Q27" i="12"/>
  <c r="R27" i="12"/>
  <c r="S27" i="12"/>
  <c r="T27" i="12"/>
  <c r="U27" i="12"/>
  <c r="V27" i="12"/>
  <c r="L28" i="12"/>
  <c r="M28" i="12"/>
  <c r="N28" i="12"/>
  <c r="O28" i="12"/>
  <c r="P28" i="12"/>
  <c r="Q28" i="12"/>
  <c r="R28" i="12"/>
  <c r="S28" i="12"/>
  <c r="T28" i="12"/>
  <c r="U28" i="12"/>
  <c r="V28" i="12"/>
  <c r="L29" i="12"/>
  <c r="M29" i="12"/>
  <c r="N29" i="12"/>
  <c r="O29" i="12"/>
  <c r="P29" i="12"/>
  <c r="Q29" i="12"/>
  <c r="R29" i="12"/>
  <c r="S29" i="12"/>
  <c r="T29" i="12"/>
  <c r="U29" i="12"/>
  <c r="V29" i="12"/>
  <c r="L30" i="12"/>
  <c r="M30" i="12"/>
  <c r="N30" i="12"/>
  <c r="O30" i="12"/>
  <c r="P30" i="12"/>
  <c r="Q30" i="12"/>
  <c r="R30" i="12"/>
  <c r="S30" i="12"/>
  <c r="T30" i="12"/>
  <c r="U30" i="12"/>
  <c r="V30" i="12"/>
  <c r="L31" i="12"/>
  <c r="M31" i="12"/>
  <c r="N31" i="12"/>
  <c r="O31" i="12"/>
  <c r="P31" i="12"/>
  <c r="Q31" i="12"/>
  <c r="R31" i="12"/>
  <c r="S31" i="12"/>
  <c r="T31" i="12"/>
  <c r="U31" i="12"/>
  <c r="V31" i="12"/>
  <c r="L32" i="12"/>
  <c r="M32" i="12"/>
  <c r="N32" i="12"/>
  <c r="O32" i="12"/>
  <c r="P32" i="12"/>
  <c r="Q32" i="12"/>
  <c r="R32" i="12"/>
  <c r="S32" i="12"/>
  <c r="T32" i="12"/>
  <c r="U32" i="12"/>
  <c r="V32" i="12"/>
  <c r="L33" i="12"/>
  <c r="M33" i="12"/>
  <c r="N33" i="12"/>
  <c r="O33" i="12"/>
  <c r="P33" i="12"/>
  <c r="Q33" i="12"/>
  <c r="R33" i="12"/>
  <c r="S33" i="12"/>
  <c r="T33" i="12"/>
  <c r="U33" i="12"/>
  <c r="V33" i="12"/>
  <c r="L34" i="12"/>
  <c r="M34" i="12"/>
  <c r="N34" i="12"/>
  <c r="O34" i="12"/>
  <c r="P34" i="12"/>
  <c r="Q34" i="12"/>
  <c r="R34" i="12"/>
  <c r="S34" i="12"/>
  <c r="T34" i="12"/>
  <c r="U34" i="12"/>
  <c r="V34" i="12"/>
  <c r="L35" i="12"/>
  <c r="M35" i="12"/>
  <c r="N35" i="12"/>
  <c r="O35" i="12"/>
  <c r="P35" i="12"/>
  <c r="Q35" i="12"/>
  <c r="R35" i="12"/>
  <c r="S35" i="12"/>
  <c r="T35" i="12"/>
  <c r="U35" i="12"/>
  <c r="V35" i="12"/>
  <c r="L36" i="12"/>
  <c r="M36" i="12"/>
  <c r="N36" i="12"/>
  <c r="O36" i="12"/>
  <c r="P36" i="12"/>
  <c r="Q36" i="12"/>
  <c r="R36" i="12"/>
  <c r="S36" i="12"/>
  <c r="T36" i="12"/>
  <c r="U36" i="12"/>
  <c r="V36" i="12"/>
  <c r="L37" i="12"/>
  <c r="M37" i="12"/>
  <c r="N37" i="12"/>
  <c r="O37" i="12"/>
  <c r="P37" i="12"/>
  <c r="Q37" i="12"/>
  <c r="R37" i="12"/>
  <c r="S37" i="12"/>
  <c r="T37" i="12"/>
  <c r="U37" i="12"/>
  <c r="V37" i="12"/>
  <c r="L38" i="12"/>
  <c r="M38" i="12"/>
  <c r="N38" i="12"/>
  <c r="O38" i="12"/>
  <c r="P38" i="12"/>
  <c r="Q38" i="12"/>
  <c r="R38" i="12"/>
  <c r="S38" i="12"/>
  <c r="T38" i="12"/>
  <c r="U38" i="12"/>
  <c r="V38" i="12"/>
  <c r="L39" i="12"/>
  <c r="M39" i="12"/>
  <c r="N39" i="12"/>
  <c r="O39" i="12"/>
  <c r="P39" i="12"/>
  <c r="Q39" i="12"/>
  <c r="R39" i="12"/>
  <c r="S39" i="12"/>
  <c r="T39" i="12"/>
  <c r="U39" i="12"/>
  <c r="V39" i="12"/>
  <c r="L40" i="12"/>
  <c r="M40" i="12"/>
  <c r="N40" i="12"/>
  <c r="O40" i="12"/>
  <c r="P40" i="12"/>
  <c r="Q40" i="12"/>
  <c r="R40" i="12"/>
  <c r="S40" i="12"/>
  <c r="T40" i="12"/>
  <c r="U40" i="12"/>
  <c r="V40" i="12"/>
  <c r="L41" i="12"/>
  <c r="M41" i="12"/>
  <c r="N41" i="12"/>
  <c r="O41" i="12"/>
  <c r="P41" i="12"/>
  <c r="Q41" i="12"/>
  <c r="R41" i="12"/>
  <c r="S41" i="12"/>
  <c r="T41" i="12"/>
  <c r="U41" i="12"/>
  <c r="V41" i="12"/>
  <c r="L42" i="12"/>
  <c r="M42" i="12"/>
  <c r="N42" i="12"/>
  <c r="O42" i="12"/>
  <c r="P42" i="12"/>
  <c r="Q42" i="12"/>
  <c r="R42" i="12"/>
  <c r="S42" i="12"/>
  <c r="T42" i="12"/>
  <c r="U42" i="12"/>
  <c r="V42" i="12"/>
  <c r="L43" i="12"/>
  <c r="M43" i="12"/>
  <c r="N43" i="12"/>
  <c r="O43" i="12"/>
  <c r="P43" i="12"/>
  <c r="Q43" i="12"/>
  <c r="R43" i="12"/>
  <c r="S43" i="12"/>
  <c r="T43" i="12"/>
  <c r="U43" i="12"/>
  <c r="V43" i="12"/>
  <c r="L44" i="12"/>
  <c r="M44" i="12"/>
  <c r="N44" i="12"/>
  <c r="O44" i="12"/>
  <c r="P44" i="12"/>
  <c r="Q44" i="12"/>
  <c r="R44" i="12"/>
  <c r="S44" i="12"/>
  <c r="T44" i="12"/>
  <c r="U44" i="12"/>
  <c r="V44" i="12"/>
  <c r="L45" i="12"/>
  <c r="M45" i="12"/>
  <c r="N45" i="12"/>
  <c r="O45" i="12"/>
  <c r="P45" i="12"/>
  <c r="Q45" i="12"/>
  <c r="R45" i="12"/>
  <c r="S45" i="12"/>
  <c r="T45" i="12"/>
  <c r="U45" i="12"/>
  <c r="V45" i="12"/>
  <c r="L46" i="12"/>
  <c r="M46" i="12"/>
  <c r="N46" i="12"/>
  <c r="O46" i="12"/>
  <c r="P46" i="12"/>
  <c r="Q46" i="12"/>
  <c r="R46" i="12"/>
  <c r="S46" i="12"/>
  <c r="T46" i="12"/>
  <c r="U46" i="12"/>
  <c r="V46" i="12"/>
  <c r="L47" i="12"/>
  <c r="M47" i="12"/>
  <c r="N47" i="12"/>
  <c r="O47" i="12"/>
  <c r="P47" i="12"/>
  <c r="Q47" i="12"/>
  <c r="R47" i="12"/>
  <c r="S47" i="12"/>
  <c r="T47" i="12"/>
  <c r="U47" i="12"/>
  <c r="V47" i="12"/>
  <c r="L48" i="12"/>
  <c r="M48" i="12"/>
  <c r="N48" i="12"/>
  <c r="O48" i="12"/>
  <c r="P48" i="12"/>
  <c r="Q48" i="12"/>
  <c r="R48" i="12"/>
  <c r="S48" i="12"/>
  <c r="T48" i="12"/>
  <c r="U48" i="12"/>
  <c r="V48" i="12"/>
  <c r="L49" i="12"/>
  <c r="M49" i="12"/>
  <c r="N49" i="12"/>
  <c r="O49" i="12"/>
  <c r="P49" i="12"/>
  <c r="Q49" i="12"/>
  <c r="R49" i="12"/>
  <c r="S49" i="12"/>
  <c r="T49" i="12"/>
  <c r="U49" i="12"/>
  <c r="V49" i="12"/>
  <c r="L50" i="12"/>
  <c r="M50" i="12"/>
  <c r="N50" i="12"/>
  <c r="O50" i="12"/>
  <c r="P50" i="12"/>
  <c r="Q50" i="12"/>
  <c r="R50" i="12"/>
  <c r="S50" i="12"/>
  <c r="T50" i="12"/>
  <c r="U50" i="12"/>
  <c r="V50" i="12"/>
  <c r="L51" i="12"/>
  <c r="M51" i="12"/>
  <c r="N51" i="12"/>
  <c r="O51" i="12"/>
  <c r="P51" i="12"/>
  <c r="Q51" i="12"/>
  <c r="R51" i="12"/>
  <c r="S51" i="12"/>
  <c r="T51" i="12"/>
  <c r="U51" i="12"/>
  <c r="V51" i="12"/>
  <c r="L52" i="12"/>
  <c r="M52" i="12"/>
  <c r="N52" i="12"/>
  <c r="O52" i="12"/>
  <c r="P52" i="12"/>
  <c r="Q52" i="12"/>
  <c r="R52" i="12"/>
  <c r="S52" i="12"/>
  <c r="T52" i="12"/>
  <c r="U52" i="12"/>
  <c r="V52" i="12"/>
  <c r="L53" i="12"/>
  <c r="M53" i="12"/>
  <c r="N53" i="12"/>
  <c r="O53" i="12"/>
  <c r="P53" i="12"/>
  <c r="Q53" i="12"/>
  <c r="R53" i="12"/>
  <c r="S53" i="12"/>
  <c r="T53" i="12"/>
  <c r="U53" i="12"/>
  <c r="V53" i="12"/>
  <c r="L54" i="12"/>
  <c r="M54" i="12"/>
  <c r="N54" i="12"/>
  <c r="O54" i="12"/>
  <c r="P54" i="12"/>
  <c r="Q54" i="12"/>
  <c r="R54" i="12"/>
  <c r="S54" i="12"/>
  <c r="T54" i="12"/>
  <c r="U54" i="12"/>
  <c r="V54" i="12"/>
  <c r="L55" i="12"/>
  <c r="M55" i="12"/>
  <c r="N55" i="12"/>
  <c r="O55" i="12"/>
  <c r="P55" i="12"/>
  <c r="Q55" i="12"/>
  <c r="R55" i="12"/>
  <c r="S55" i="12"/>
  <c r="T55" i="12"/>
  <c r="U55" i="12"/>
  <c r="V55" i="12"/>
  <c r="L56" i="12"/>
  <c r="M56" i="12"/>
  <c r="N56" i="12"/>
  <c r="O56" i="12"/>
  <c r="P56" i="12"/>
  <c r="Q56" i="12"/>
  <c r="R56" i="12"/>
  <c r="S56" i="12"/>
  <c r="T56" i="12"/>
  <c r="U56" i="12"/>
  <c r="V56" i="12"/>
  <c r="L57" i="12"/>
  <c r="M57" i="12"/>
  <c r="N57" i="12"/>
  <c r="O57" i="12"/>
  <c r="P57" i="12"/>
  <c r="Q57" i="12"/>
  <c r="R57" i="12"/>
  <c r="S57" i="12"/>
  <c r="T57" i="12"/>
  <c r="U57" i="12"/>
  <c r="V57" i="12"/>
  <c r="L58" i="12"/>
  <c r="M58" i="12"/>
  <c r="N58" i="12"/>
  <c r="O58" i="12"/>
  <c r="P58" i="12"/>
  <c r="Q58" i="12"/>
  <c r="R58" i="12"/>
  <c r="S58" i="12"/>
  <c r="T58" i="12"/>
  <c r="U58" i="12"/>
  <c r="V58" i="12"/>
  <c r="L59" i="12"/>
  <c r="M59" i="12"/>
  <c r="N59" i="12"/>
  <c r="O59" i="12"/>
  <c r="P59" i="12"/>
  <c r="Q59" i="12"/>
  <c r="R59" i="12"/>
  <c r="S59" i="12"/>
  <c r="T59" i="12"/>
  <c r="U59" i="12"/>
  <c r="V59" i="12"/>
  <c r="L60" i="12"/>
  <c r="M60" i="12"/>
  <c r="N60" i="12"/>
  <c r="O60" i="12"/>
  <c r="P60" i="12"/>
  <c r="Q60" i="12"/>
  <c r="R60" i="12"/>
  <c r="S60" i="12"/>
  <c r="T60" i="12"/>
  <c r="U60" i="12"/>
  <c r="V60" i="12"/>
  <c r="L61" i="12"/>
  <c r="M61" i="12"/>
  <c r="N61" i="12"/>
  <c r="O61" i="12"/>
  <c r="P61" i="12"/>
  <c r="Q61" i="12"/>
  <c r="R61" i="12"/>
  <c r="S61" i="12"/>
  <c r="T61" i="12"/>
  <c r="U61" i="12"/>
  <c r="V61" i="12"/>
  <c r="L62" i="12"/>
  <c r="M62" i="12"/>
  <c r="N62" i="12"/>
  <c r="O62" i="12"/>
  <c r="P62" i="12"/>
  <c r="Q62" i="12"/>
  <c r="R62" i="12"/>
  <c r="S62" i="12"/>
  <c r="T62" i="12"/>
  <c r="U62" i="12"/>
  <c r="V62" i="12"/>
  <c r="L63" i="12"/>
  <c r="M63" i="12"/>
  <c r="N63" i="12"/>
  <c r="O63" i="12"/>
  <c r="P63" i="12"/>
  <c r="Q63" i="12"/>
  <c r="R63" i="12"/>
  <c r="S63" i="12"/>
  <c r="T63" i="12"/>
  <c r="U63" i="12"/>
  <c r="V63" i="12"/>
  <c r="L64" i="12"/>
  <c r="M64" i="12"/>
  <c r="N64" i="12"/>
  <c r="O64" i="12"/>
  <c r="P64" i="12"/>
  <c r="Q64" i="12"/>
  <c r="R64" i="12"/>
  <c r="S64" i="12"/>
  <c r="T64" i="12"/>
  <c r="U64" i="12"/>
  <c r="V64" i="12"/>
  <c r="L65" i="12"/>
  <c r="M65" i="12"/>
  <c r="N65" i="12"/>
  <c r="O65" i="12"/>
  <c r="P65" i="12"/>
  <c r="Q65" i="12"/>
  <c r="R65" i="12"/>
  <c r="S65" i="12"/>
  <c r="T65" i="12"/>
  <c r="U65" i="12"/>
  <c r="V65" i="12"/>
  <c r="L66" i="12"/>
  <c r="M66" i="12"/>
  <c r="N66" i="12"/>
  <c r="O66" i="12"/>
  <c r="P66" i="12"/>
  <c r="Q66" i="12"/>
  <c r="R66" i="12"/>
  <c r="S66" i="12"/>
  <c r="T66" i="12"/>
  <c r="U66" i="12"/>
  <c r="V66" i="12"/>
  <c r="L67" i="12"/>
  <c r="M67" i="12"/>
  <c r="N67" i="12"/>
  <c r="O67" i="12"/>
  <c r="P67" i="12"/>
  <c r="Q67" i="12"/>
  <c r="R67" i="12"/>
  <c r="S67" i="12"/>
  <c r="T67" i="12"/>
  <c r="U67" i="12"/>
  <c r="V67" i="12"/>
  <c r="L68" i="12"/>
  <c r="M68" i="12"/>
  <c r="N68" i="12"/>
  <c r="O68" i="12"/>
  <c r="P68" i="12"/>
  <c r="Q68" i="12"/>
  <c r="R68" i="12"/>
  <c r="S68" i="12"/>
  <c r="T68" i="12"/>
  <c r="U68" i="12"/>
  <c r="V68" i="12"/>
  <c r="L69" i="12"/>
  <c r="M69" i="12"/>
  <c r="N69" i="12"/>
  <c r="O69" i="12"/>
  <c r="P69" i="12"/>
  <c r="Q69" i="12"/>
  <c r="R69" i="12"/>
  <c r="S69" i="12"/>
  <c r="T69" i="12"/>
  <c r="U69" i="12"/>
  <c r="V69" i="12"/>
  <c r="L70" i="12"/>
  <c r="M70" i="12"/>
  <c r="N70" i="12"/>
  <c r="O70" i="12"/>
  <c r="P70" i="12"/>
  <c r="Q70" i="12"/>
  <c r="R70" i="12"/>
  <c r="S70" i="12"/>
  <c r="T70" i="12"/>
  <c r="U70" i="12"/>
  <c r="V70" i="12"/>
  <c r="L71" i="12"/>
  <c r="M71" i="12"/>
  <c r="N71" i="12"/>
  <c r="O71" i="12"/>
  <c r="P71" i="12"/>
  <c r="Q71" i="12"/>
  <c r="R71" i="12"/>
  <c r="S71" i="12"/>
  <c r="T71" i="12"/>
  <c r="U71" i="12"/>
  <c r="V71" i="12"/>
  <c r="L72" i="12"/>
  <c r="M72" i="12"/>
  <c r="N72" i="12"/>
  <c r="O72" i="12"/>
  <c r="P72" i="12"/>
  <c r="Q72" i="12"/>
  <c r="R72" i="12"/>
  <c r="S72" i="12"/>
  <c r="T72" i="12"/>
  <c r="U72" i="12"/>
  <c r="V72" i="12"/>
  <c r="L73" i="12"/>
  <c r="M73" i="12"/>
  <c r="N73" i="12"/>
  <c r="O73" i="12"/>
  <c r="P73" i="12"/>
  <c r="Q73" i="12"/>
  <c r="R73" i="12"/>
  <c r="S73" i="12"/>
  <c r="T73" i="12"/>
  <c r="U73" i="12"/>
  <c r="V73" i="12"/>
  <c r="L74" i="12"/>
  <c r="M74" i="12"/>
  <c r="N74" i="12"/>
  <c r="O74" i="12"/>
  <c r="P74" i="12"/>
  <c r="Q74" i="12"/>
  <c r="R74" i="12"/>
  <c r="S74" i="12"/>
  <c r="T74" i="12"/>
  <c r="U74" i="12"/>
  <c r="V74" i="12"/>
  <c r="L75" i="12"/>
  <c r="M75" i="12"/>
  <c r="N75" i="12"/>
  <c r="O75" i="12"/>
  <c r="P75" i="12"/>
  <c r="Q75" i="12"/>
  <c r="R75" i="12"/>
  <c r="S75" i="12"/>
  <c r="T75" i="12"/>
  <c r="U75" i="12"/>
  <c r="V75" i="12"/>
  <c r="L76" i="12"/>
  <c r="M76" i="12"/>
  <c r="N76" i="12"/>
  <c r="O76" i="12"/>
  <c r="P76" i="12"/>
  <c r="Q76" i="12"/>
  <c r="R76" i="12"/>
  <c r="S76" i="12"/>
  <c r="T76" i="12"/>
  <c r="U76" i="12"/>
  <c r="V76" i="12"/>
  <c r="L77" i="12"/>
  <c r="M77" i="12"/>
  <c r="N77" i="12"/>
  <c r="O77" i="12"/>
  <c r="P77" i="12"/>
  <c r="Q77" i="12"/>
  <c r="R77" i="12"/>
  <c r="S77" i="12"/>
  <c r="T77" i="12"/>
  <c r="U77" i="12"/>
  <c r="V77" i="12"/>
  <c r="L78" i="12"/>
  <c r="M78" i="12"/>
  <c r="N78" i="12"/>
  <c r="O78" i="12"/>
  <c r="P78" i="12"/>
  <c r="Q78" i="12"/>
  <c r="R78" i="12"/>
  <c r="S78" i="12"/>
  <c r="T78" i="12"/>
  <c r="U78" i="12"/>
  <c r="V78" i="12"/>
  <c r="L79" i="12"/>
  <c r="M79" i="12"/>
  <c r="N79" i="12"/>
  <c r="O79" i="12"/>
  <c r="P79" i="12"/>
  <c r="Q79" i="12"/>
  <c r="R79" i="12"/>
  <c r="S79" i="12"/>
  <c r="T79" i="12"/>
  <c r="U79" i="12"/>
  <c r="V79" i="12"/>
  <c r="L80" i="12"/>
  <c r="M80" i="12"/>
  <c r="N80" i="12"/>
  <c r="O80" i="12"/>
  <c r="P80" i="12"/>
  <c r="Q80" i="12"/>
  <c r="R80" i="12"/>
  <c r="S80" i="12"/>
  <c r="T80" i="12"/>
  <c r="U80" i="12"/>
  <c r="V80" i="12"/>
  <c r="L81" i="12"/>
  <c r="M81" i="12"/>
  <c r="N81" i="12"/>
  <c r="O81" i="12"/>
  <c r="P81" i="12"/>
  <c r="Q81" i="12"/>
  <c r="R81" i="12"/>
  <c r="S81" i="12"/>
  <c r="T81" i="12"/>
  <c r="U81" i="12"/>
  <c r="V81" i="12"/>
  <c r="L82" i="12"/>
  <c r="M82" i="12"/>
  <c r="N82" i="12"/>
  <c r="O82" i="12"/>
  <c r="P82" i="12"/>
  <c r="Q82" i="12"/>
  <c r="R82" i="12"/>
  <c r="S82" i="12"/>
  <c r="T82" i="12"/>
  <c r="U82" i="12"/>
  <c r="V82" i="12"/>
  <c r="L83" i="12"/>
  <c r="M83" i="12"/>
  <c r="N83" i="12"/>
  <c r="O83" i="12"/>
  <c r="P83" i="12"/>
  <c r="Q83" i="12"/>
  <c r="R83" i="12"/>
  <c r="S83" i="12"/>
  <c r="T83" i="12"/>
  <c r="U83" i="12"/>
  <c r="V83" i="12"/>
  <c r="L84" i="12"/>
  <c r="M84" i="12"/>
  <c r="N84" i="12"/>
  <c r="O84" i="12"/>
  <c r="P84" i="12"/>
  <c r="Q84" i="12"/>
  <c r="R84" i="12"/>
  <c r="S84" i="12"/>
  <c r="T84" i="12"/>
  <c r="U84" i="12"/>
  <c r="V84" i="12"/>
  <c r="L85" i="12"/>
  <c r="M85" i="12"/>
  <c r="N85" i="12"/>
  <c r="O85" i="12"/>
  <c r="P85" i="12"/>
  <c r="Q85" i="12"/>
  <c r="R85" i="12"/>
  <c r="S85" i="12"/>
  <c r="T85" i="12"/>
  <c r="U85" i="12"/>
  <c r="V85" i="12"/>
  <c r="L86" i="12"/>
  <c r="M86" i="12"/>
  <c r="N86" i="12"/>
  <c r="O86" i="12"/>
  <c r="P86" i="12"/>
  <c r="Q86" i="12"/>
  <c r="R86" i="12"/>
  <c r="S86" i="12"/>
  <c r="T86" i="12"/>
  <c r="U86" i="12"/>
  <c r="V86" i="12"/>
  <c r="L87" i="12"/>
  <c r="M87" i="12"/>
  <c r="N87" i="12"/>
  <c r="O87" i="12"/>
  <c r="P87" i="12"/>
  <c r="Q87" i="12"/>
  <c r="R87" i="12"/>
  <c r="S87" i="12"/>
  <c r="T87" i="12"/>
  <c r="U87" i="12"/>
  <c r="V87" i="12"/>
  <c r="L88" i="12"/>
  <c r="M88" i="12"/>
  <c r="N88" i="12"/>
  <c r="O88" i="12"/>
  <c r="P88" i="12"/>
  <c r="Q88" i="12"/>
  <c r="R88" i="12"/>
  <c r="S88" i="12"/>
  <c r="T88" i="12"/>
  <c r="U88" i="12"/>
  <c r="V88" i="12"/>
  <c r="L89" i="12"/>
  <c r="M89" i="12"/>
  <c r="N89" i="12"/>
  <c r="O89" i="12"/>
  <c r="P89" i="12"/>
  <c r="Q89" i="12"/>
  <c r="R89" i="12"/>
  <c r="S89" i="12"/>
  <c r="T89" i="12"/>
  <c r="U89" i="12"/>
  <c r="V89" i="12"/>
  <c r="L90" i="12"/>
  <c r="M90" i="12"/>
  <c r="N90" i="12"/>
  <c r="O90" i="12"/>
  <c r="P90" i="12"/>
  <c r="Q90" i="12"/>
  <c r="R90" i="12"/>
  <c r="S90" i="12"/>
  <c r="T90" i="12"/>
  <c r="U90" i="12"/>
  <c r="V90" i="12"/>
  <c r="L91" i="12"/>
  <c r="M91" i="12"/>
  <c r="N91" i="12"/>
  <c r="O91" i="12"/>
  <c r="P91" i="12"/>
  <c r="Q91" i="12"/>
  <c r="R91" i="12"/>
  <c r="S91" i="12"/>
  <c r="T91" i="12"/>
  <c r="U91" i="12"/>
  <c r="V91" i="12"/>
  <c r="L92" i="12"/>
  <c r="M92" i="12"/>
  <c r="N92" i="12"/>
  <c r="O92" i="12"/>
  <c r="P92" i="12"/>
  <c r="Q92" i="12"/>
  <c r="R92" i="12"/>
  <c r="S92" i="12"/>
  <c r="T92" i="12"/>
  <c r="U92" i="12"/>
  <c r="V92" i="12"/>
  <c r="L93" i="12"/>
  <c r="M93" i="12"/>
  <c r="N93" i="12"/>
  <c r="O93" i="12"/>
  <c r="P93" i="12"/>
  <c r="Q93" i="12"/>
  <c r="R93" i="12"/>
  <c r="S93" i="12"/>
  <c r="T93" i="12"/>
  <c r="U93" i="12"/>
  <c r="V93" i="12"/>
  <c r="L94" i="12"/>
  <c r="M94" i="12"/>
  <c r="N94" i="12"/>
  <c r="O94" i="12"/>
  <c r="P94" i="12"/>
  <c r="Q94" i="12"/>
  <c r="R94" i="12"/>
  <c r="S94" i="12"/>
  <c r="T94" i="12"/>
  <c r="U94" i="12"/>
  <c r="V94" i="12"/>
  <c r="L95" i="12"/>
  <c r="M95" i="12"/>
  <c r="N95" i="12"/>
  <c r="O95" i="12"/>
  <c r="P95" i="12"/>
  <c r="Q95" i="12"/>
  <c r="R95" i="12"/>
  <c r="S95" i="12"/>
  <c r="T95" i="12"/>
  <c r="U95" i="12"/>
  <c r="V95" i="12"/>
  <c r="L96" i="12"/>
  <c r="M96" i="12"/>
  <c r="N96" i="12"/>
  <c r="O96" i="12"/>
  <c r="P96" i="12"/>
  <c r="Q96" i="12"/>
  <c r="R96" i="12"/>
  <c r="S96" i="12"/>
  <c r="T96" i="12"/>
  <c r="U96" i="12"/>
  <c r="V96" i="12"/>
  <c r="L97" i="12"/>
  <c r="M97" i="12"/>
  <c r="N97" i="12"/>
  <c r="O97" i="12"/>
  <c r="P97" i="12"/>
  <c r="Q97" i="12"/>
  <c r="R97" i="12"/>
  <c r="S97" i="12"/>
  <c r="T97" i="12"/>
  <c r="U97" i="12"/>
  <c r="V97" i="12"/>
  <c r="L98" i="12"/>
  <c r="M98" i="12"/>
  <c r="N98" i="12"/>
  <c r="O98" i="12"/>
  <c r="P98" i="12"/>
  <c r="Q98" i="12"/>
  <c r="R98" i="12"/>
  <c r="S98" i="12"/>
  <c r="T98" i="12"/>
  <c r="U98" i="12"/>
  <c r="V98" i="12"/>
  <c r="L99" i="12"/>
  <c r="M99" i="12"/>
  <c r="N99" i="12"/>
  <c r="O99" i="12"/>
  <c r="P99" i="12"/>
  <c r="Q99" i="12"/>
  <c r="R99" i="12"/>
  <c r="S99" i="12"/>
  <c r="T99" i="12"/>
  <c r="U99" i="12"/>
  <c r="V99" i="12"/>
  <c r="L100" i="12"/>
  <c r="M100" i="12"/>
  <c r="N100" i="12"/>
  <c r="O100" i="12"/>
  <c r="P100" i="12"/>
  <c r="Q100" i="12"/>
  <c r="R100" i="12"/>
  <c r="S100" i="12"/>
  <c r="T100" i="12"/>
  <c r="U100" i="12"/>
  <c r="V100" i="12"/>
  <c r="M6" i="12"/>
  <c r="N6" i="12"/>
  <c r="O6" i="12"/>
  <c r="P6" i="12"/>
  <c r="Q6" i="12"/>
  <c r="R6" i="12"/>
  <c r="S6" i="12"/>
  <c r="T6" i="12"/>
  <c r="U6" i="12"/>
  <c r="V6" i="12"/>
  <c r="L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C6" i="12"/>
  <c r="D6" i="12"/>
  <c r="E6" i="12"/>
  <c r="B6" i="12"/>
  <c r="J14" i="15"/>
  <c r="Q14" i="15"/>
  <c r="J15" i="15"/>
  <c r="Q15" i="15"/>
  <c r="J16" i="15"/>
  <c r="Q16" i="15"/>
  <c r="J17" i="15"/>
  <c r="Q17" i="15"/>
  <c r="J18" i="15"/>
  <c r="Q18" i="15"/>
  <c r="J19" i="15"/>
  <c r="Q19" i="15"/>
  <c r="J20" i="15"/>
  <c r="Q20" i="15"/>
  <c r="J21" i="15"/>
  <c r="Q21" i="15"/>
  <c r="AD3" i="20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5" i="12"/>
  <c r="AC3" i="20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5" i="12"/>
  <c r="AH3" i="20"/>
  <c r="AI3" i="20"/>
  <c r="AJ3" i="20"/>
  <c r="Z3" i="20"/>
  <c r="AE3" i="20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5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6" i="12"/>
  <c r="H3" i="20"/>
  <c r="F3" i="20"/>
  <c r="G3" i="20"/>
  <c r="A3" i="20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M3" i="20"/>
  <c r="K3" i="20"/>
  <c r="L3" i="20"/>
  <c r="AF3" i="20"/>
  <c r="N3" i="20"/>
  <c r="I3" i="20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O3" i="20"/>
  <c r="Q5" i="15"/>
  <c r="Q6" i="15"/>
  <c r="Q7" i="15"/>
  <c r="Q8" i="15"/>
  <c r="Q9" i="15"/>
  <c r="Q10" i="15"/>
  <c r="Q11" i="15"/>
  <c r="Q12" i="15"/>
  <c r="Q13" i="15"/>
  <c r="Q4" i="15"/>
  <c r="J13" i="15"/>
  <c r="J12" i="15"/>
  <c r="J11" i="15"/>
  <c r="J10" i="15"/>
  <c r="J6" i="15"/>
  <c r="Y53" i="12"/>
  <c r="Y54" i="12"/>
  <c r="Y55" i="12"/>
  <c r="Y56" i="12"/>
  <c r="Y57" i="12"/>
  <c r="Y58" i="12"/>
  <c r="J7" i="15"/>
  <c r="Y59" i="12"/>
  <c r="Y60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P3" i="20"/>
  <c r="O4" i="18"/>
  <c r="P4" i="18"/>
  <c r="Q4" i="18"/>
  <c r="R4" i="18"/>
  <c r="S4" i="18"/>
  <c r="N4" i="18"/>
  <c r="C3" i="20"/>
  <c r="B3" i="20"/>
  <c r="D3" i="20"/>
  <c r="E3" i="20"/>
  <c r="J9" i="15"/>
  <c r="E108" i="14"/>
  <c r="D108" i="14"/>
  <c r="C108" i="14"/>
  <c r="B4" i="18"/>
  <c r="D4" i="18"/>
  <c r="F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J5" i="12"/>
  <c r="J3" i="20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J5" i="15"/>
  <c r="J8" i="15"/>
</calcChain>
</file>

<file path=xl/sharedStrings.xml><?xml version="1.0" encoding="utf-8"?>
<sst xmlns="http://schemas.openxmlformats.org/spreadsheetml/2006/main" count="517" uniqueCount="266">
  <si>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</si>
  <si>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</si>
  <si>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</si>
  <si>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</si>
  <si>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</si>
  <si>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</si>
  <si>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</si>
  <si>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</si>
  <si>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</si>
  <si>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</si>
  <si>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</si>
  <si>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</si>
  <si>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</si>
  <si>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</si>
  <si>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</si>
  <si>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</si>
  <si>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</si>
  <si>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</si>
  <si>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</si>
  <si>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</si>
  <si>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</si>
  <si>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</si>
  <si>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</si>
  <si>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</si>
  <si>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</si>
  <si>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</si>
  <si>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</si>
  <si>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</si>
  <si>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</si>
  <si>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</si>
  <si>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</si>
  <si>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</si>
  <si>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</si>
  <si>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</si>
  <si>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</si>
  <si>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</si>
  <si>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</si>
  <si>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</si>
  <si>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</si>
  <si>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</si>
  <si>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</si>
  <si>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</si>
  <si>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</si>
  <si>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</si>
  <si>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</si>
  <si>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</si>
  <si>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</si>
  <si>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</si>
  <si>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</si>
  <si>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</si>
  <si>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</si>
  <si>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</si>
  <si>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</si>
  <si>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</si>
  <si>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</si>
  <si>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</si>
  <si>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</si>
  <si>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</si>
  <si>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</si>
  <si>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</si>
  <si>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</si>
  <si>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</si>
  <si>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</si>
  <si>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</si>
  <si>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</si>
  <si>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</si>
  <si>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</si>
  <si>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</si>
  <si>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</si>
  <si>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</si>
  <si>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</si>
  <si>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</si>
  <si>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</si>
  <si>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</si>
  <si>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</si>
  <si>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</si>
  <si>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</si>
  <si>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</si>
  <si>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</si>
  <si>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</si>
  <si>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</si>
  <si>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</si>
  <si>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</si>
  <si>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</si>
  <si>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</si>
  <si>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</si>
  <si>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</si>
  <si>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</si>
  <si>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</si>
  <si>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</si>
  <si>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</si>
  <si>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</si>
  <si>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</si>
  <si>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</si>
  <si>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</si>
  <si>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</si>
  <si>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</si>
  <si>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</si>
  <si>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</si>
  <si>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</si>
  <si>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</si>
  <si>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</si>
  <si>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</si>
  <si>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</si>
  <si>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</si>
  <si>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</si>
  <si>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</si>
  <si>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</si>
  <si>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</si>
  <si>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</si>
  <si>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</si>
  <si>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</si>
  <si>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</si>
  <si>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</si>
  <si>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</si>
  <si>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</si>
  <si>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</si>
  <si>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</si>
  <si>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</si>
  <si>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</si>
  <si>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</si>
  <si>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</si>
  <si>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</si>
  <si>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</si>
  <si>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</si>
  <si>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</si>
  <si>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</si>
  <si>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</si>
  <si>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</si>
  <si>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</si>
  <si>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</si>
  <si>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</si>
  <si>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</si>
  <si>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</si>
  <si>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</si>
  <si>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</si>
  <si>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</si>
  <si>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</si>
  <si>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</si>
  <si>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</si>
  <si>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</si>
  <si>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</si>
  <si>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</si>
  <si>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</si>
  <si>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</si>
  <si>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</si>
  <si>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</si>
  <si>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</si>
  <si>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</si>
  <si>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高攻低血</t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</si>
  <si>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</si>
  <si>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</si>
  <si>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</si>
  <si>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</si>
  <si>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</si>
  <si>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</si>
  <si>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</si>
  <si>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</si>
  <si>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</si>
  <si>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</si>
  <si>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</si>
  <si>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</si>
  <si>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</si>
  <si>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</si>
  <si>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</si>
  <si>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</si>
  <si>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</si>
  <si>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</si>
  <si>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</si>
  <si>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</si>
  <si>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</si>
  <si>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</si>
  <si>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</si>
  <si>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</si>
  <si>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</si>
  <si>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</si>
  <si>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</si>
  <si>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</si>
  <si>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</si>
  <si>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</si>
  <si>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</si>
  <si>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</si>
  <si>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</si>
  <si>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</si>
  <si>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</si>
  <si>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</si>
  <si>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</si>
  <si>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</si>
  <si>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</si>
  <si>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</si>
  <si>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</si>
  <si>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</si>
  <si>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</si>
  <si>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</si>
  <si>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</si>
  <si>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</si>
  <si>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</si>
  <si>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</si>
  <si>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</si>
  <si>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介绍技能</t>
    <rPh sb="0" eb="1">
      <t>jie'shao</t>
    </rPh>
    <rPh sb="2" eb="3">
      <t>ji'neng</t>
    </rPh>
    <phoneticPr fontId="3" type="noConversion"/>
  </si>
  <si>
    <t>1个怪打2次</t>
    <rPh sb="1" eb="2">
      <t>ge</t>
    </rPh>
    <rPh sb="2" eb="3">
      <t>guai</t>
    </rPh>
    <rPh sb="3" eb="4">
      <t>da</t>
    </rPh>
    <rPh sb="5" eb="6">
      <t>ci</t>
    </rPh>
    <phoneticPr fontId="3" type="noConversion"/>
  </si>
  <si>
    <t>打完后升级技能</t>
    <rPh sb="0" eb="1">
      <t>da</t>
    </rPh>
    <rPh sb="1" eb="2">
      <t>wan</t>
    </rPh>
    <rPh sb="2" eb="3">
      <t>hou</t>
    </rPh>
    <rPh sb="3" eb="4">
      <t>sheng'j</t>
    </rPh>
    <rPh sb="5" eb="6">
      <t>ji'neng</t>
    </rPh>
    <phoneticPr fontId="3" type="noConversion"/>
  </si>
  <si>
    <t>能力提升检验</t>
    <rPh sb="0" eb="1">
      <t>neng'l</t>
    </rPh>
    <rPh sb="2" eb="3">
      <t>ti'sheng</t>
    </rPh>
    <rPh sb="4" eb="5">
      <t>jian'yan</t>
    </rPh>
    <phoneticPr fontId="3" type="noConversion"/>
  </si>
  <si>
    <t>2个怪。1下死</t>
    <rPh sb="1" eb="2">
      <t>ge</t>
    </rPh>
    <rPh sb="2" eb="3">
      <t>guai</t>
    </rPh>
    <rPh sb="5" eb="6">
      <t>xia</t>
    </rPh>
    <rPh sb="6" eb="7">
      <t>si</t>
    </rPh>
    <phoneticPr fontId="3" type="noConversion"/>
  </si>
  <si>
    <t>这里是个演示战斗</t>
    <rPh sb="0" eb="1">
      <t>zhe'l</t>
    </rPh>
    <rPh sb="2" eb="3">
      <t>s</t>
    </rPh>
    <rPh sb="3" eb="4">
      <t>ge</t>
    </rPh>
    <rPh sb="4" eb="5">
      <t>yan's</t>
    </rPh>
    <rPh sb="6" eb="7">
      <t>zhan'd</t>
    </rPh>
    <phoneticPr fontId="3" type="noConversion"/>
  </si>
  <si>
    <t>打完后招募第一个伙伴</t>
    <rPh sb="0" eb="1">
      <t>da'wan</t>
    </rPh>
    <rPh sb="2" eb="3">
      <t>hou</t>
    </rPh>
    <rPh sb="3" eb="4">
      <t>zhao'm</t>
    </rPh>
    <rPh sb="5" eb="6">
      <t>di'yi</t>
    </rPh>
    <rPh sb="7" eb="8">
      <t>ge</t>
    </rPh>
    <rPh sb="8" eb="9">
      <t>huo'b</t>
    </rPh>
    <phoneticPr fontId="3" type="noConversion"/>
  </si>
  <si>
    <t>己方3个角色。。吗</t>
    <rPh sb="0" eb="1">
      <t>ji'f</t>
    </rPh>
    <rPh sb="3" eb="4">
      <t>ge</t>
    </rPh>
    <rPh sb="4" eb="5">
      <t>jiao's</t>
    </rPh>
    <rPh sb="8" eb="9">
      <t>m</t>
    </rPh>
    <phoneticPr fontId="3" type="noConversion"/>
  </si>
  <si>
    <t>食人花</t>
    <rPh sb="0" eb="1">
      <t>shi'ren'hua</t>
    </rPh>
    <phoneticPr fontId="3" type="noConversion"/>
  </si>
  <si>
    <t>树妖</t>
    <rPh sb="0" eb="1">
      <t>shu'yao</t>
    </rPh>
    <phoneticPr fontId="3" type="noConversion"/>
  </si>
  <si>
    <t>狂暴莉莉丝</t>
    <rPh sb="0" eb="1">
      <t>kuang'bao</t>
    </rPh>
    <rPh sb="2" eb="3">
      <t>l'l's</t>
    </rPh>
    <phoneticPr fontId="3" type="noConversion"/>
  </si>
  <si>
    <t>甲虫精</t>
    <rPh sb="0" eb="1">
      <t>jia'chong</t>
    </rPh>
    <rPh sb="2" eb="3">
      <t>jing</t>
    </rPh>
    <phoneticPr fontId="3" type="noConversion"/>
  </si>
  <si>
    <t>怪物特点</t>
    <rPh sb="0" eb="1">
      <t>guai'w</t>
    </rPh>
    <rPh sb="2" eb="3">
      <t>te'dian</t>
    </rPh>
    <phoneticPr fontId="3" type="noConversion"/>
  </si>
  <si>
    <t>普通单体攻击</t>
    <rPh sb="0" eb="1">
      <t>pu't</t>
    </rPh>
    <rPh sb="2" eb="3">
      <t>dan't</t>
    </rPh>
    <rPh sb="4" eb="5">
      <t>gong'j</t>
    </rPh>
    <phoneticPr fontId="3" type="noConversion"/>
  </si>
  <si>
    <t>小蘑菇</t>
    <rPh sb="0" eb="1">
      <t>xiao'mo'g</t>
    </rPh>
    <phoneticPr fontId="3" type="noConversion"/>
  </si>
  <si>
    <t>小花精</t>
    <rPh sb="0" eb="1">
      <t>xiao</t>
    </rPh>
    <rPh sb="1" eb="2">
      <t>hua</t>
    </rPh>
    <rPh sb="2" eb="3">
      <t>jing'l</t>
    </rPh>
    <phoneticPr fontId="3" type="noConversion"/>
  </si>
  <si>
    <t>毒蘑菇</t>
    <rPh sb="0" eb="1">
      <t>du</t>
    </rPh>
    <rPh sb="1" eb="2">
      <t>mo'gu</t>
    </rPh>
    <phoneticPr fontId="3" type="noConversion"/>
  </si>
  <si>
    <t>黄蜂怪</t>
    <rPh sb="0" eb="1">
      <t>huang'feng</t>
    </rPh>
    <rPh sb="2" eb="3">
      <t>guai</t>
    </rPh>
    <phoneticPr fontId="3" type="noConversion"/>
  </si>
  <si>
    <t>藤蔓怪</t>
    <rPh sb="0" eb="1">
      <t>teng'man</t>
    </rPh>
    <rPh sb="2" eb="3">
      <t>guai</t>
    </rPh>
    <phoneticPr fontId="3" type="noConversion"/>
  </si>
  <si>
    <t>名字</t>
    <phoneticPr fontId="3" type="noConversion"/>
  </si>
  <si>
    <t>树妖</t>
    <phoneticPr fontId="3" type="noConversion"/>
  </si>
  <si>
    <t>食人花</t>
    <phoneticPr fontId="3" type="noConversion"/>
  </si>
  <si>
    <t>小花精</t>
    <phoneticPr fontId="3" type="noConversion"/>
  </si>
  <si>
    <t>小蘑菇</t>
    <phoneticPr fontId="3" type="noConversion"/>
  </si>
  <si>
    <t>毒蘑菇</t>
    <phoneticPr fontId="3" type="noConversion"/>
  </si>
  <si>
    <t>黄蜂怪</t>
    <phoneticPr fontId="3" type="noConversion"/>
  </si>
  <si>
    <t>甲虫精</t>
    <phoneticPr fontId="3" type="noConversion"/>
  </si>
  <si>
    <t>藤蔓怪</t>
    <phoneticPr fontId="3" type="noConversion"/>
  </si>
  <si>
    <t>狂暴莉莉丝</t>
    <phoneticPr fontId="3" type="noConversion"/>
  </si>
  <si>
    <t>村民</t>
    <phoneticPr fontId="3" type="noConversion"/>
  </si>
  <si>
    <t>亡灵术士</t>
    <phoneticPr fontId="3" type="noConversion"/>
  </si>
  <si>
    <t>强壮村民</t>
    <phoneticPr fontId="3" type="noConversion"/>
  </si>
  <si>
    <t>亡灵者</t>
    <phoneticPr fontId="3" type="noConversion"/>
  </si>
  <si>
    <t>召唤者</t>
    <phoneticPr fontId="3" type="noConversion"/>
  </si>
  <si>
    <t>哈姆斯</t>
    <phoneticPr fontId="3" type="noConversion"/>
  </si>
  <si>
    <t>海盗</t>
    <phoneticPr fontId="3" type="noConversion"/>
  </si>
  <si>
    <t>海盗头目</t>
    <phoneticPr fontId="3" type="noConversion"/>
  </si>
  <si>
    <t>灯笼鱼</t>
    <phoneticPr fontId="3" type="noConversion"/>
  </si>
  <si>
    <t>宝箱怪</t>
    <phoneticPr fontId="3" type="noConversion"/>
  </si>
  <si>
    <t>人鱼守卫</t>
    <phoneticPr fontId="3" type="noConversion"/>
  </si>
  <si>
    <t>人鱼</t>
    <phoneticPr fontId="3" type="noConversion"/>
  </si>
  <si>
    <t>黄金宝箱怪</t>
    <phoneticPr fontId="3" type="noConversion"/>
  </si>
  <si>
    <t>极品宝箱怪</t>
    <phoneticPr fontId="3" type="noConversion"/>
  </si>
  <si>
    <t>狂暴麦克白</t>
    <phoneticPr fontId="3" type="noConversion"/>
  </si>
  <si>
    <t>亚伯罕</t>
    <phoneticPr fontId="3" type="noConversion"/>
  </si>
  <si>
    <t>魔王</t>
    <phoneticPr fontId="3" type="noConversion"/>
  </si>
  <si>
    <t>m10000</t>
  </si>
  <si>
    <t>m1004</t>
  </si>
  <si>
    <t>m1007</t>
  </si>
  <si>
    <t>m1008</t>
  </si>
  <si>
    <t>m1000</t>
  </si>
  <si>
    <t>m1001</t>
  </si>
  <si>
    <t>m1002</t>
  </si>
  <si>
    <t>m1006</t>
  </si>
  <si>
    <t>m1003</t>
  </si>
  <si>
    <t>怪物序号</t>
    <rPh sb="0" eb="1">
      <t>guai'w</t>
    </rPh>
    <rPh sb="2" eb="3">
      <t>xu'hao</t>
    </rPh>
    <phoneticPr fontId="3" type="noConversion"/>
  </si>
  <si>
    <t>角色等级</t>
    <rPh sb="0" eb="1">
      <t>jiao's</t>
    </rPh>
    <rPh sb="2" eb="3">
      <t>deng'j</t>
    </rPh>
    <phoneticPr fontId="3" type="noConversion"/>
  </si>
  <si>
    <t>世界boss莉莉丝</t>
    <rPh sb="0" eb="1">
      <t>shi'jie</t>
    </rPh>
    <rPh sb="6" eb="7">
      <t>l'l's</t>
    </rPh>
    <phoneticPr fontId="3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</si>
  <si>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3" type="noConversion"/>
  </si>
  <si>
    <t>毒躯蘑菇</t>
    <rPh sb="0" eb="1">
      <t>du</t>
    </rPh>
    <rPh sb="1" eb="2">
      <t>qu'ti</t>
    </rPh>
    <rPh sb="2" eb="3">
      <t>mo'gu</t>
    </rPh>
    <phoneticPr fontId="3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</si>
  <si>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3" type="noConversion"/>
  </si>
  <si>
    <t>毒躯树妖</t>
    <rPh sb="0" eb="1">
      <t>du</t>
    </rPh>
    <rPh sb="1" eb="2">
      <t>qu'ti</t>
    </rPh>
    <rPh sb="2" eb="3">
      <t>shu'yao</t>
    </rPh>
    <phoneticPr fontId="3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</si>
  <si>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3" type="noConversion"/>
  </si>
  <si>
    <t>反击黄蜂怪</t>
    <rPh sb="0" eb="1">
      <t>fan'ji</t>
    </rPh>
    <rPh sb="2" eb="3">
      <t>huang'feng</t>
    </rPh>
    <rPh sb="4" eb="5">
      <t>guai</t>
    </rPh>
    <phoneticPr fontId="3" type="noConversion"/>
  </si>
  <si>
    <t>反击甲虫精</t>
    <rPh sb="0" eb="1">
      <t>fan'j</t>
    </rPh>
    <rPh sb="2" eb="3">
      <t>jia'chong</t>
    </rPh>
    <rPh sb="4" eb="5">
      <t>jing</t>
    </rPh>
    <phoneticPr fontId="3" type="noConversion"/>
  </si>
  <si>
    <t>狂暴莉莉丝</t>
    <rPh sb="0" eb="1">
      <t>kuang'b</t>
    </rPh>
    <rPh sb="2" eb="3">
      <t>l'l's</t>
    </rPh>
    <phoneticPr fontId="3" type="noConversion"/>
  </si>
  <si>
    <t>世界boss莉莉丝</t>
    <rPh sb="0" eb="1">
      <t>shi'j</t>
    </rPh>
    <rPh sb="6" eb="7">
      <t>l'l's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</si>
</sst>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NumberFormat="1" applyFont="1"/>
  </cellXfs>
  <cellStyles count="1">
    <cellStyle name="常规" xfId="0" builtinId="0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L26" sqref="L26"/>
    </sheetView>
  </sheetViews>
  <sheetFormatPr baseColWidth="10" defaultRowHeight="15" x14ac:dyDescent="0.15"/>
  <cols>
    <col min="4" max="4" width="13.5" bestFit="1" customWidth="1"/>
    <col min="6" max="7" width="15.5" bestFit="1" customWidth="1"/>
    <col min="8" max="9" width="10.83203125" style="6"/>
    <col min="10" max="10" width="11" bestFit="1" customWidth="1"/>
    <col min="22" max="22" width="15.5" bestFit="1" customWidth="1"/>
    <col min="23" max="23" width="13.1640625" customWidth="1"/>
    <col min="24" max="25" width="10.83203125" style="2"/>
    <col min="26" max="26" width="11" bestFit="1" customWidth="1"/>
    <col min="27" max="32" width="12.5" bestFit="1" customWidth="1"/>
    <col min="35" max="35" width="17.5" bestFit="1" customWidth="1"/>
  </cols>
  <sheetData>
    <row r="1" spans="1:26" x14ac:dyDescent="0.15">
      <c r="A1" t="s">
        <v>73</v>
      </c>
      <c r="B1" s="6">
        <v>0.25</v>
      </c>
      <c r="C1" s="6"/>
      <c r="F1">
        <v>2</v>
      </c>
      <c r="G1">
        <v>3</v>
      </c>
      <c r="H1" s="2">
        <v>4</v>
      </c>
      <c r="I1" s="2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26" x14ac:dyDescent="0.15">
      <c r="A2" t="s">
        <v>74</v>
      </c>
      <c r="B2" s="6">
        <v>0.05</v>
      </c>
      <c r="C2" s="6"/>
      <c r="H2" s="2"/>
      <c r="I2" s="2"/>
    </row>
    <row r="3" spans="1:26" x14ac:dyDescent="0.15">
      <c r="D3" t="s">
        <v>211</v>
      </c>
      <c r="E3" t="s">
        <v>76</v>
      </c>
      <c r="F3" t="s">
        <v>155</v>
      </c>
      <c r="G3" t="s">
        <v>154</v>
      </c>
      <c r="H3" s="2" t="s">
        <v>49</v>
      </c>
      <c r="I3" s="2" t="s">
        <v>50</v>
      </c>
      <c r="J3" t="s">
        <v>75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188</v>
      </c>
    </row>
    <row r="4" spans="1:26" x14ac:dyDescent="0.15">
      <c r="E4">
        <v>0</v>
      </c>
      <c r="F4" t="s">
        <v>83</v>
      </c>
      <c r="G4" t="s">
        <v>156</v>
      </c>
      <c r="H4" s="6">
        <v>100</v>
      </c>
      <c r="I4" s="6">
        <v>100</v>
      </c>
      <c r="J4" s="2">
        <v>160</v>
      </c>
      <c r="K4" s="6"/>
      <c r="L4" s="6"/>
      <c r="M4" s="6"/>
      <c r="N4" s="6"/>
      <c r="O4" s="6"/>
      <c r="P4" s="6"/>
      <c r="Q4" t="str">
        <f>_xlfn.IFNA(VLOOKUP(G4,映射表!Y:Z,2,FALSE),"")</f>
        <v/>
      </c>
    </row>
    <row r="5" spans="1:26" x14ac:dyDescent="0.15">
      <c r="D5" t="s">
        <v>212</v>
      </c>
      <c r="E5">
        <v>1</v>
      </c>
      <c r="F5" s="11" t="s">
        <v>213</v>
      </c>
      <c r="G5" s="11" t="s">
        <v>213</v>
      </c>
      <c r="H5" s="6">
        <v>100</v>
      </c>
      <c r="I5" s="6">
        <v>100</v>
      </c>
      <c r="J5">
        <f t="shared" ref="J5:J8" si="0">($J$4/(H5*$B$1-$I$4*$B$2))*($H$4*$B$1-I5*$B$2)</f>
        <v>160</v>
      </c>
      <c r="K5">
        <v>20001001</v>
      </c>
      <c r="L5" t="s">
        <v>181</v>
      </c>
      <c r="M5" t="s">
        <v>181</v>
      </c>
      <c r="N5" t="s">
        <v>181</v>
      </c>
      <c r="O5" t="s">
        <v>181</v>
      </c>
      <c r="P5" t="s">
        <v>181</v>
      </c>
      <c r="Q5" t="str">
        <f>_xlfn.IFNA(VLOOKUP(G5,映射表!Y:Z,2,FALSE),"")</f>
        <v>m1008</v>
      </c>
      <c r="Z5" s="2"/>
    </row>
    <row r="6" spans="1:26" x14ac:dyDescent="0.15">
      <c r="E6">
        <v>2</v>
      </c>
      <c r="F6" s="11" t="s">
        <v>207</v>
      </c>
      <c r="G6" s="11" t="s">
        <v>207</v>
      </c>
      <c r="H6" s="6">
        <v>110</v>
      </c>
      <c r="I6" s="6">
        <v>70</v>
      </c>
      <c r="J6">
        <f t="shared" si="0"/>
        <v>152.88888888888889</v>
      </c>
      <c r="K6">
        <v>20002001</v>
      </c>
      <c r="L6">
        <v>20002002</v>
      </c>
      <c r="M6" t="s">
        <v>181</v>
      </c>
      <c r="N6" t="s">
        <v>181</v>
      </c>
      <c r="O6" t="s">
        <v>181</v>
      </c>
      <c r="P6" t="s">
        <v>181</v>
      </c>
      <c r="Q6" t="str">
        <f>_xlfn.IFNA(VLOOKUP(G6,映射表!Y:Z,2,FALSE),"")</f>
        <v>m1004</v>
      </c>
      <c r="Z6" s="2"/>
    </row>
    <row r="7" spans="1:26" x14ac:dyDescent="0.15">
      <c r="E7">
        <v>3</v>
      </c>
      <c r="F7" s="11" t="s">
        <v>208</v>
      </c>
      <c r="G7" s="11" t="s">
        <v>208</v>
      </c>
      <c r="H7" s="6">
        <v>75</v>
      </c>
      <c r="I7" s="6">
        <v>100</v>
      </c>
      <c r="J7">
        <f t="shared" si="0"/>
        <v>232.72727272727275</v>
      </c>
      <c r="K7">
        <v>20003001</v>
      </c>
      <c r="L7" t="s">
        <v>181</v>
      </c>
      <c r="M7" t="s">
        <v>181</v>
      </c>
      <c r="N7" t="s">
        <v>181</v>
      </c>
      <c r="O7" t="s">
        <v>181</v>
      </c>
      <c r="P7" t="s">
        <v>181</v>
      </c>
      <c r="Q7" t="str">
        <f>_xlfn.IFNA(VLOOKUP(G7,映射表!Y:Z,2,FALSE),"")</f>
        <v>m10000</v>
      </c>
      <c r="Z7" s="2"/>
    </row>
    <row r="8" spans="1:26" x14ac:dyDescent="0.15">
      <c r="E8">
        <v>4</v>
      </c>
      <c r="F8" s="11" t="s">
        <v>209</v>
      </c>
      <c r="G8" s="11" t="s">
        <v>209</v>
      </c>
      <c r="H8" s="6">
        <v>100</v>
      </c>
      <c r="I8" s="6">
        <v>100</v>
      </c>
      <c r="J8">
        <f t="shared" si="0"/>
        <v>160</v>
      </c>
      <c r="K8">
        <v>20004001</v>
      </c>
      <c r="L8" t="s">
        <v>181</v>
      </c>
      <c r="M8" t="s">
        <v>181</v>
      </c>
      <c r="N8" t="s">
        <v>181</v>
      </c>
      <c r="O8" t="s">
        <v>181</v>
      </c>
      <c r="P8" t="s">
        <v>181</v>
      </c>
      <c r="Q8" t="str">
        <f>_xlfn.IFNA(VLOOKUP(G8,映射表!Y:Z,2,FALSE),"")</f>
        <v>m1003</v>
      </c>
      <c r="Z8" s="2"/>
    </row>
    <row r="9" spans="1:26" x14ac:dyDescent="0.15">
      <c r="E9">
        <v>5</v>
      </c>
      <c r="F9" t="s">
        <v>214</v>
      </c>
      <c r="G9" t="s">
        <v>214</v>
      </c>
      <c r="H9" s="6">
        <v>90</v>
      </c>
      <c r="I9" s="6">
        <v>100</v>
      </c>
      <c r="J9">
        <f t="shared" ref="J9" si="1">($J$4/(H9*$B$1-$I$4*$B$2))*($H$4*$B$1-I9*$B$2)</f>
        <v>182.85714285714283</v>
      </c>
      <c r="K9">
        <v>20005001</v>
      </c>
      <c r="L9">
        <v>20005002</v>
      </c>
      <c r="M9" t="s">
        <v>181</v>
      </c>
      <c r="N9" t="s">
        <v>181</v>
      </c>
      <c r="O9" t="s">
        <v>181</v>
      </c>
      <c r="P9" t="s">
        <v>181</v>
      </c>
      <c r="Q9" t="str">
        <f>_xlfn.IFNA(VLOOKUP(G9,映射表!Y:Z,2,FALSE),"")</f>
        <v>m1007</v>
      </c>
      <c r="Z9" s="2"/>
    </row>
    <row r="10" spans="1:26" s="2" customFormat="1" x14ac:dyDescent="0.15">
      <c r="E10">
        <v>6</v>
      </c>
      <c r="F10" t="s">
        <v>215</v>
      </c>
      <c r="G10" t="s">
        <v>215</v>
      </c>
      <c r="H10" s="6">
        <v>95</v>
      </c>
      <c r="I10" s="6">
        <v>100</v>
      </c>
      <c r="J10">
        <f t="shared" ref="J10" si="2">($J$4/(H10*$B$1-$I$4*$B$2))*($H$4*$B$1-I10*$B$2)</f>
        <v>170.66666666666666</v>
      </c>
      <c r="K10">
        <v>20006001</v>
      </c>
      <c r="L10">
        <v>20006002</v>
      </c>
      <c r="M10" t="s">
        <v>181</v>
      </c>
      <c r="N10" t="s">
        <v>181</v>
      </c>
      <c r="O10" t="s">
        <v>181</v>
      </c>
      <c r="P10" t="s">
        <v>181</v>
      </c>
      <c r="Q10" t="str">
        <f>_xlfn.IFNA(VLOOKUP(G10,映射表!Y:Z,2,FALSE),"")</f>
        <v>m1000</v>
      </c>
    </row>
    <row r="11" spans="1:26" s="2" customFormat="1" x14ac:dyDescent="0.15">
      <c r="E11">
        <v>7</v>
      </c>
      <c r="F11" t="s">
        <v>216</v>
      </c>
      <c r="G11" t="s">
        <v>216</v>
      </c>
      <c r="H11" s="6">
        <v>120</v>
      </c>
      <c r="I11" s="6">
        <v>100</v>
      </c>
      <c r="J11">
        <f t="shared" ref="J11" si="3">($J$4/(H11*$B$1-$I$4*$B$2))*($H$4*$B$1-I11*$B$2)</f>
        <v>128</v>
      </c>
      <c r="K11">
        <v>20007001</v>
      </c>
      <c r="L11">
        <v>20007002</v>
      </c>
      <c r="M11" t="s">
        <v>181</v>
      </c>
      <c r="N11" t="s">
        <v>181</v>
      </c>
      <c r="O11" t="s">
        <v>181</v>
      </c>
      <c r="P11" t="s">
        <v>181</v>
      </c>
      <c r="Q11" t="str">
        <f>_xlfn.IFNA(VLOOKUP(G11,映射表!Y:Z,2,FALSE),"")</f>
        <v>m1001</v>
      </c>
    </row>
    <row r="12" spans="1:26" s="2" customFormat="1" x14ac:dyDescent="0.15">
      <c r="E12">
        <v>8</v>
      </c>
      <c r="F12" t="s">
        <v>210</v>
      </c>
      <c r="G12" t="s">
        <v>210</v>
      </c>
      <c r="H12" s="6">
        <v>70</v>
      </c>
      <c r="I12" s="6">
        <v>100</v>
      </c>
      <c r="J12">
        <f t="shared" ref="J12:J13" si="4">($J$4/(H12*$B$1-$I$4*$B$2))*($H$4*$B$1-I12*$B$2)</f>
        <v>256</v>
      </c>
      <c r="K12">
        <v>20008001</v>
      </c>
      <c r="L12" t="s">
        <v>181</v>
      </c>
      <c r="M12" t="s">
        <v>181</v>
      </c>
      <c r="N12">
        <v>200002</v>
      </c>
      <c r="O12" t="s">
        <v>181</v>
      </c>
      <c r="P12" t="s">
        <v>181</v>
      </c>
      <c r="Q12" t="str">
        <f>_xlfn.IFNA(VLOOKUP(G12,映射表!Y:Z,2,FALSE),"")</f>
        <v>m1002</v>
      </c>
    </row>
    <row r="13" spans="1:26" s="2" customFormat="1" x14ac:dyDescent="0.15">
      <c r="E13">
        <v>9</v>
      </c>
      <c r="F13" t="s">
        <v>217</v>
      </c>
      <c r="G13" t="s">
        <v>217</v>
      </c>
      <c r="H13" s="6">
        <v>95</v>
      </c>
      <c r="I13" s="6">
        <v>100</v>
      </c>
      <c r="J13">
        <f t="shared" si="4"/>
        <v>170.66666666666666</v>
      </c>
      <c r="K13">
        <v>20009001</v>
      </c>
      <c r="L13">
        <v>20009002</v>
      </c>
      <c r="M13" t="s">
        <v>181</v>
      </c>
      <c r="N13" t="s">
        <v>181</v>
      </c>
      <c r="O13" t="s">
        <v>181</v>
      </c>
      <c r="P13" t="s">
        <v>181</v>
      </c>
      <c r="Q13" t="str">
        <f>_xlfn.IFNA(VLOOKUP(G13,映射表!Y:Z,2,FALSE),"")</f>
        <v>m1006</v>
      </c>
    </row>
    <row r="14" spans="1:26" s="2" customFormat="1" x14ac:dyDescent="0.15">
      <c r="E14">
        <v>10</v>
      </c>
      <c r="F14" t="s">
        <v>257</v>
      </c>
      <c r="G14" t="s">
        <v>214</v>
      </c>
      <c r="H14" s="6">
        <v>100</v>
      </c>
      <c r="I14" s="6">
        <v>100</v>
      </c>
      <c r="J14">
        <f t="shared" ref="J14:J21" si="5">($J$4/(H14*$B$1-$I$4*$B$2))*($H$4*$B$1-I14*$B$2)</f>
        <v>160</v>
      </c>
      <c r="K14">
        <v>20010001</v>
      </c>
      <c r="L14">
        <v>20010002</v>
      </c>
      <c r="M14" t="s">
        <v>181</v>
      </c>
      <c r="N14" t="s">
        <v>181</v>
      </c>
      <c r="O14" t="s">
        <v>181</v>
      </c>
      <c r="P14" t="s">
        <v>181</v>
      </c>
      <c r="Q14" t="str">
        <f>_xlfn.IFNA(VLOOKUP(G14,映射表!Y:Z,2,FALSE),"")</f>
        <v>m1007</v>
      </c>
    </row>
    <row r="15" spans="1:26" s="2" customFormat="1" x14ac:dyDescent="0.15">
      <c r="E15">
        <v>11</v>
      </c>
      <c r="F15" t="s">
        <v>258</v>
      </c>
      <c r="G15" t="s">
        <v>215</v>
      </c>
      <c r="H15" s="6">
        <v>100</v>
      </c>
      <c r="I15" s="6">
        <v>100</v>
      </c>
      <c r="J15">
        <f t="shared" si="5"/>
        <v>160</v>
      </c>
      <c r="K15">
        <v>20011001</v>
      </c>
      <c r="L15">
        <v>20011002</v>
      </c>
      <c r="M15" t="s">
        <v>181</v>
      </c>
      <c r="N15">
        <v>200003</v>
      </c>
      <c r="O15" t="s">
        <v>181</v>
      </c>
      <c r="P15" t="s">
        <v>181</v>
      </c>
      <c r="Q15" t="str">
        <f>_xlfn.IFNA(VLOOKUP(G15,映射表!Y:Z,2,FALSE),"")</f>
        <v>m1000</v>
      </c>
    </row>
    <row r="16" spans="1:26" s="2" customFormat="1" x14ac:dyDescent="0.15">
      <c r="E16">
        <v>12</v>
      </c>
      <c r="F16" t="s">
        <v>259</v>
      </c>
      <c r="G16" t="s">
        <v>210</v>
      </c>
      <c r="H16" s="6">
        <v>100</v>
      </c>
      <c r="I16" s="6">
        <v>100</v>
      </c>
      <c r="J16">
        <f t="shared" si="5"/>
        <v>160</v>
      </c>
      <c r="K16">
        <v>20012001</v>
      </c>
      <c r="L16" t="s">
        <v>181</v>
      </c>
      <c r="M16" t="s">
        <v>181</v>
      </c>
      <c r="N16">
        <v>200003</v>
      </c>
      <c r="O16" t="s">
        <v>181</v>
      </c>
      <c r="P16" t="s">
        <v>181</v>
      </c>
      <c r="Q16" t="str">
        <f>_xlfn.IFNA(VLOOKUP(G16,映射表!Y:Z,2,FALSE),"")</f>
        <v>m1002</v>
      </c>
    </row>
    <row r="17" spans="5:17" s="2" customFormat="1" x14ac:dyDescent="0.15">
      <c r="E17">
        <v>13</v>
      </c>
      <c r="F17" s="11" t="s">
        <v>260</v>
      </c>
      <c r="G17" s="11" t="s">
        <v>208</v>
      </c>
      <c r="H17" s="6">
        <v>100</v>
      </c>
      <c r="I17" s="6">
        <v>100</v>
      </c>
      <c r="J17">
        <f t="shared" si="5"/>
        <v>160</v>
      </c>
      <c r="K17">
        <v>20013001</v>
      </c>
      <c r="L17" t="s">
        <v>181</v>
      </c>
      <c r="M17" t="s">
        <v>181</v>
      </c>
      <c r="N17">
        <v>200003</v>
      </c>
      <c r="O17" t="s">
        <v>181</v>
      </c>
      <c r="P17" t="s">
        <v>181</v>
      </c>
      <c r="Q17" t="str">
        <f>_xlfn.IFNA(VLOOKUP(G17,映射表!Y:Z,2,FALSE),"")</f>
        <v>m10000</v>
      </c>
    </row>
    <row r="18" spans="5:17" s="2" customFormat="1" x14ac:dyDescent="0.15">
      <c r="E18">
        <v>14</v>
      </c>
      <c r="F18" t="s">
        <v>261</v>
      </c>
      <c r="G18" t="s">
        <v>217</v>
      </c>
      <c r="H18" s="6">
        <v>100</v>
      </c>
      <c r="I18" s="6">
        <v>100</v>
      </c>
      <c r="J18">
        <f t="shared" si="5"/>
        <v>160</v>
      </c>
      <c r="K18">
        <v>20014001</v>
      </c>
      <c r="L18">
        <v>20014002</v>
      </c>
      <c r="M18" t="s">
        <v>181</v>
      </c>
      <c r="N18">
        <v>200003</v>
      </c>
      <c r="O18" t="s">
        <v>181</v>
      </c>
      <c r="P18" t="s">
        <v>181</v>
      </c>
      <c r="Q18" t="str">
        <f>_xlfn.IFNA(VLOOKUP(G18,映射表!Y:Z,2,FALSE),"")</f>
        <v>m1006</v>
      </c>
    </row>
    <row r="19" spans="5:17" s="2" customFormat="1" x14ac:dyDescent="0.15">
      <c r="E19">
        <v>15</v>
      </c>
      <c r="F19" t="s">
        <v>262</v>
      </c>
      <c r="G19" t="s">
        <v>216</v>
      </c>
      <c r="H19" s="6">
        <v>100</v>
      </c>
      <c r="I19" s="6">
        <v>100</v>
      </c>
      <c r="J19">
        <f t="shared" si="5"/>
        <v>160</v>
      </c>
      <c r="K19">
        <v>20015001</v>
      </c>
      <c r="L19">
        <v>20015002</v>
      </c>
      <c r="M19" t="s">
        <v>181</v>
      </c>
      <c r="N19">
        <v>200002</v>
      </c>
      <c r="O19" t="s">
        <v>181</v>
      </c>
      <c r="P19" t="s">
        <v>181</v>
      </c>
      <c r="Q19" t="str">
        <f>_xlfn.IFNA(VLOOKUP(G19,映射表!Y:Z,2,FALSE),"")</f>
        <v>m1001</v>
      </c>
    </row>
    <row r="20" spans="5:17" s="2" customFormat="1" x14ac:dyDescent="0.15">
      <c r="E20">
        <v>16</v>
      </c>
      <c r="F20" t="s">
        <v>263</v>
      </c>
      <c r="G20" t="s">
        <v>210</v>
      </c>
      <c r="H20" s="6">
        <v>100</v>
      </c>
      <c r="I20" s="6">
        <v>100</v>
      </c>
      <c r="J20">
        <f t="shared" si="5"/>
        <v>160</v>
      </c>
      <c r="K20">
        <v>20016001</v>
      </c>
      <c r="L20" t="s">
        <v>181</v>
      </c>
      <c r="M20" t="s">
        <v>181</v>
      </c>
      <c r="N20">
        <v>200002</v>
      </c>
      <c r="O20" t="s">
        <v>181</v>
      </c>
      <c r="P20" t="s">
        <v>181</v>
      </c>
      <c r="Q20" t="str">
        <f>_xlfn.IFNA(VLOOKUP(G20,映射表!Y:Z,2,FALSE),"")</f>
        <v>m1002</v>
      </c>
    </row>
    <row r="21" spans="5:17" s="2" customFormat="1" x14ac:dyDescent="0.15">
      <c r="E21">
        <v>17</v>
      </c>
      <c r="F21" s="11" t="s">
        <v>256</v>
      </c>
      <c r="G21" t="s">
        <v>264</v>
      </c>
      <c r="H21" s="6">
        <v>100</v>
      </c>
      <c r="I21" s="6">
        <v>100</v>
      </c>
      <c r="J21">
        <f t="shared" si="5"/>
        <v>160</v>
      </c>
      <c r="K21">
        <v>20017001</v>
      </c>
      <c r="L21" t="s">
        <v>181</v>
      </c>
      <c r="M21" t="s">
        <v>181</v>
      </c>
      <c r="N21">
        <v>200004</v>
      </c>
      <c r="O21" t="s">
        <v>181</v>
      </c>
      <c r="P21" t="s">
        <v>181</v>
      </c>
      <c r="Q21" t="str">
        <f>_xlfn.IFNA(VLOOKUP(G21,映射表!Y:Z,2,FALSE),"")</f>
        <v>m1003</v>
      </c>
    </row>
    <row r="22" spans="5:17" s="2" customFormat="1" x14ac:dyDescent="0.15">
      <c r="E22"/>
      <c r="F22"/>
      <c r="G22"/>
      <c r="H22" s="6"/>
      <c r="I22" s="6"/>
      <c r="J22"/>
      <c r="K22"/>
      <c r="L22"/>
      <c r="M22"/>
      <c r="N22"/>
      <c r="O22"/>
      <c r="P22"/>
      <c r="Q22"/>
    </row>
    <row r="23" spans="5:17" s="2" customFormat="1" x14ac:dyDescent="0.15">
      <c r="E23"/>
      <c r="F23"/>
      <c r="G23"/>
      <c r="H23" s="6"/>
      <c r="I23" s="6"/>
      <c r="J23"/>
      <c r="K23"/>
      <c r="L23"/>
      <c r="M23"/>
      <c r="N23"/>
      <c r="O23"/>
      <c r="P23"/>
      <c r="Q23"/>
    </row>
    <row r="24" spans="5:17" s="2" customFormat="1" x14ac:dyDescent="0.15">
      <c r="E24"/>
      <c r="F24"/>
      <c r="G24"/>
      <c r="H24" s="6"/>
      <c r="I24" s="6"/>
      <c r="J24"/>
      <c r="K24"/>
      <c r="L24"/>
      <c r="M24"/>
      <c r="N24"/>
      <c r="O24"/>
      <c r="P24"/>
      <c r="Q24"/>
    </row>
    <row r="25" spans="5:17" s="2" customFormat="1" x14ac:dyDescent="0.15">
      <c r="E25"/>
      <c r="F25"/>
      <c r="G25"/>
      <c r="H25" s="6"/>
      <c r="I25" s="6"/>
      <c r="J25"/>
      <c r="K25"/>
      <c r="L25"/>
      <c r="M25"/>
      <c r="N25"/>
      <c r="O25"/>
      <c r="P25"/>
      <c r="Q25"/>
    </row>
    <row r="26" spans="5:17" s="2" customFormat="1" x14ac:dyDescent="0.15">
      <c r="E26"/>
      <c r="F26"/>
      <c r="G26"/>
      <c r="H26" s="6"/>
      <c r="I26" s="6"/>
      <c r="J26"/>
      <c r="K26"/>
      <c r="L26"/>
      <c r="M26"/>
      <c r="N26"/>
      <c r="O26"/>
      <c r="P26"/>
      <c r="Q26"/>
    </row>
    <row r="27" spans="5:17" s="2" customFormat="1" x14ac:dyDescent="0.15">
      <c r="E27"/>
      <c r="F27"/>
      <c r="G27"/>
      <c r="H27" s="6"/>
      <c r="I27" s="6"/>
      <c r="J27"/>
      <c r="K27"/>
      <c r="L27"/>
      <c r="M27"/>
      <c r="N27"/>
      <c r="O27"/>
      <c r="P27"/>
      <c r="Q27"/>
    </row>
    <row r="28" spans="5:17" s="2" customFormat="1" x14ac:dyDescent="0.15">
      <c r="E28"/>
      <c r="F28"/>
      <c r="G28"/>
      <c r="H28" s="6"/>
      <c r="I28" s="6"/>
      <c r="J28"/>
      <c r="K28"/>
      <c r="L28"/>
      <c r="M28"/>
      <c r="N28"/>
      <c r="O28"/>
      <c r="P28"/>
      <c r="Q28"/>
    </row>
    <row r="29" spans="5:17" s="2" customFormat="1" x14ac:dyDescent="0.15">
      <c r="E29"/>
      <c r="F29"/>
      <c r="G29"/>
      <c r="H29" s="6"/>
      <c r="I29" s="6"/>
      <c r="J29"/>
      <c r="K29"/>
      <c r="L29"/>
      <c r="M29"/>
      <c r="N29"/>
      <c r="O29"/>
      <c r="P29"/>
      <c r="Q29"/>
    </row>
    <row r="30" spans="5:17" s="2" customFormat="1" x14ac:dyDescent="0.15"/>
    <row r="31" spans="5:17" s="2" customFormat="1" x14ac:dyDescent="0.15"/>
    <row r="32" spans="5:17" s="2" customFormat="1" x14ac:dyDescent="0.15"/>
    <row r="33" spans="8:26" s="2" customFormat="1" x14ac:dyDescent="0.15"/>
    <row r="34" spans="8:26" s="2" customFormat="1" x14ac:dyDescent="0.15"/>
    <row r="35" spans="8:26" s="2" customFormat="1" x14ac:dyDescent="0.15"/>
    <row r="36" spans="8:26" s="2" customFormat="1" x14ac:dyDescent="0.15"/>
    <row r="37" spans="8:26" s="2" customFormat="1" x14ac:dyDescent="0.15"/>
    <row r="38" spans="8:26" x14ac:dyDescent="0.15">
      <c r="H38"/>
      <c r="I38"/>
      <c r="X38"/>
      <c r="Y38"/>
      <c r="Z38" s="2"/>
    </row>
    <row r="39" spans="8:26" x14ac:dyDescent="0.15">
      <c r="H39"/>
      <c r="I39"/>
      <c r="X39"/>
      <c r="Y39"/>
      <c r="Z39" s="2"/>
    </row>
    <row r="40" spans="8:26" x14ac:dyDescent="0.15">
      <c r="H40"/>
      <c r="I40"/>
      <c r="X40"/>
      <c r="Y40"/>
      <c r="Z40" s="2"/>
    </row>
    <row r="41" spans="8:26" x14ac:dyDescent="0.15">
      <c r="H41"/>
      <c r="I41"/>
      <c r="X41"/>
      <c r="Y41"/>
      <c r="Z41" s="2"/>
    </row>
    <row r="42" spans="8:26" x14ac:dyDescent="0.15">
      <c r="H42"/>
      <c r="I42"/>
      <c r="X42"/>
      <c r="Y42"/>
      <c r="Z42" s="2"/>
    </row>
    <row r="43" spans="8:26" x14ac:dyDescent="0.15">
      <c r="H43"/>
      <c r="I43"/>
      <c r="X43"/>
      <c r="Y43"/>
      <c r="Z43" s="2"/>
    </row>
    <row r="44" spans="8:26" x14ac:dyDescent="0.15">
      <c r="H44"/>
      <c r="I44"/>
      <c r="X44"/>
      <c r="Y44"/>
      <c r="Z44" s="2"/>
    </row>
    <row r="45" spans="8:26" x14ac:dyDescent="0.15">
      <c r="H45"/>
      <c r="I45"/>
      <c r="X45"/>
      <c r="Y45"/>
      <c r="Z45" s="2"/>
    </row>
    <row r="46" spans="8:26" x14ac:dyDescent="0.15">
      <c r="H46"/>
      <c r="I46"/>
      <c r="X46"/>
      <c r="Y46"/>
      <c r="Z46" s="2"/>
    </row>
    <row r="47" spans="8:26" x14ac:dyDescent="0.15">
      <c r="H47"/>
      <c r="I47"/>
      <c r="X47"/>
      <c r="Y47"/>
      <c r="Z47" s="2"/>
    </row>
    <row r="48" spans="8:26" x14ac:dyDescent="0.15">
      <c r="H48"/>
      <c r="I48"/>
      <c r="X48"/>
      <c r="Y48"/>
      <c r="Z48" s="2"/>
    </row>
    <row r="49" spans="8:26" x14ac:dyDescent="0.15">
      <c r="H49"/>
      <c r="I49"/>
      <c r="X49"/>
      <c r="Y49"/>
      <c r="Z49" s="2"/>
    </row>
    <row r="50" spans="8:26" x14ac:dyDescent="0.15">
      <c r="H50"/>
      <c r="I50"/>
      <c r="X50"/>
      <c r="Y50"/>
      <c r="Z50" s="2"/>
    </row>
    <row r="51" spans="8:26" x14ac:dyDescent="0.15">
      <c r="H51"/>
      <c r="I51"/>
      <c r="X51"/>
      <c r="Y51"/>
      <c r="Z51" s="2"/>
    </row>
    <row r="52" spans="8:26" x14ac:dyDescent="0.15">
      <c r="H52"/>
      <c r="I52"/>
      <c r="X52"/>
      <c r="Y52"/>
      <c r="Z52" s="2"/>
    </row>
    <row r="53" spans="8:26" x14ac:dyDescent="0.15">
      <c r="H53"/>
      <c r="I53"/>
      <c r="X53"/>
      <c r="Y53"/>
      <c r="Z53" s="2"/>
    </row>
    <row r="54" spans="8:26" x14ac:dyDescent="0.15">
      <c r="H54"/>
      <c r="I54"/>
      <c r="X54"/>
      <c r="Y54"/>
      <c r="Z54" s="2"/>
    </row>
    <row r="55" spans="8:26" x14ac:dyDescent="0.15">
      <c r="H55"/>
      <c r="I55"/>
      <c r="X55"/>
      <c r="Y55"/>
      <c r="Z55" s="2"/>
    </row>
    <row r="56" spans="8:26" x14ac:dyDescent="0.15">
      <c r="H56"/>
      <c r="I56"/>
      <c r="X56"/>
      <c r="Y56"/>
      <c r="Z56" s="2"/>
    </row>
    <row r="57" spans="8:26" x14ac:dyDescent="0.15">
      <c r="H57"/>
      <c r="I57"/>
      <c r="X57"/>
      <c r="Y57"/>
      <c r="Z57" s="2"/>
    </row>
    <row r="58" spans="8:26" x14ac:dyDescent="0.15">
      <c r="H58"/>
      <c r="I58"/>
      <c r="X58"/>
      <c r="Y58"/>
      <c r="Z58" s="2"/>
    </row>
    <row r="59" spans="8:26" x14ac:dyDescent="0.15">
      <c r="H59"/>
      <c r="I59"/>
      <c r="X59"/>
      <c r="Y59"/>
      <c r="Z59" s="2"/>
    </row>
    <row r="60" spans="8:26" x14ac:dyDescent="0.15">
      <c r="H60"/>
      <c r="I60"/>
      <c r="X60"/>
      <c r="Y60"/>
      <c r="Z60" s="2"/>
    </row>
    <row r="61" spans="8:26" x14ac:dyDescent="0.15">
      <c r="H61"/>
      <c r="I61"/>
      <c r="X61"/>
      <c r="Y61"/>
      <c r="Z61" s="2"/>
    </row>
    <row r="62" spans="8:26" x14ac:dyDescent="0.15">
      <c r="H62"/>
      <c r="I62"/>
      <c r="X62"/>
      <c r="Y62"/>
      <c r="Z62" s="2"/>
    </row>
    <row r="63" spans="8:26" x14ac:dyDescent="0.15">
      <c r="H63"/>
      <c r="I63"/>
      <c r="X63"/>
      <c r="Y63"/>
      <c r="Z63" s="2"/>
    </row>
    <row r="64" spans="8:26" x14ac:dyDescent="0.15">
      <c r="H64"/>
      <c r="I64"/>
      <c r="X64"/>
      <c r="Y64"/>
      <c r="Z64" s="2"/>
    </row>
    <row r="65" spans="8:26" x14ac:dyDescent="0.15">
      <c r="H65"/>
      <c r="I65"/>
      <c r="X65"/>
      <c r="Y65"/>
      <c r="Z65" s="2"/>
    </row>
    <row r="66" spans="8:26" x14ac:dyDescent="0.15">
      <c r="H66"/>
      <c r="I66"/>
      <c r="X66"/>
      <c r="Y66"/>
      <c r="Z66" s="2"/>
    </row>
    <row r="67" spans="8:26" x14ac:dyDescent="0.15">
      <c r="H67"/>
      <c r="I67"/>
      <c r="X67"/>
      <c r="Y67"/>
      <c r="Z67" s="2"/>
    </row>
    <row r="68" spans="8:26" x14ac:dyDescent="0.15">
      <c r="H68"/>
      <c r="I68"/>
      <c r="X68"/>
      <c r="Y68"/>
      <c r="Z68" s="2"/>
    </row>
    <row r="69" spans="8:26" x14ac:dyDescent="0.15">
      <c r="H69"/>
      <c r="I69"/>
      <c r="X69"/>
      <c r="Y69"/>
      <c r="Z69" s="2"/>
    </row>
    <row r="70" spans="8:26" x14ac:dyDescent="0.15">
      <c r="H70"/>
      <c r="I70"/>
      <c r="X70"/>
      <c r="Y70"/>
      <c r="Z70" s="2"/>
    </row>
    <row r="71" spans="8:26" x14ac:dyDescent="0.15">
      <c r="H71"/>
      <c r="I71"/>
      <c r="X71"/>
      <c r="Y71"/>
      <c r="Z71" s="2"/>
    </row>
    <row r="72" spans="8:26" x14ac:dyDescent="0.15">
      <c r="H72"/>
      <c r="I72"/>
      <c r="X72"/>
      <c r="Y72"/>
      <c r="Z72" s="2"/>
    </row>
    <row r="73" spans="8:26" x14ac:dyDescent="0.15">
      <c r="H73"/>
      <c r="I73"/>
      <c r="X73"/>
      <c r="Y73"/>
      <c r="Z73" s="2"/>
    </row>
    <row r="74" spans="8:26" x14ac:dyDescent="0.15">
      <c r="H74"/>
      <c r="I74"/>
      <c r="X74"/>
      <c r="Y74"/>
      <c r="Z74" s="2"/>
    </row>
    <row r="75" spans="8:26" x14ac:dyDescent="0.15">
      <c r="H75"/>
      <c r="I75"/>
      <c r="X75"/>
      <c r="Y75"/>
      <c r="Z75" s="2"/>
    </row>
    <row r="76" spans="8:26" x14ac:dyDescent="0.15">
      <c r="H76"/>
      <c r="I76"/>
      <c r="X76"/>
      <c r="Y76"/>
      <c r="Z76" s="2"/>
    </row>
    <row r="77" spans="8:26" x14ac:dyDescent="0.15">
      <c r="H77"/>
      <c r="I77"/>
      <c r="X77"/>
      <c r="Y77"/>
      <c r="Z77" s="2"/>
    </row>
    <row r="78" spans="8:26" x14ac:dyDescent="0.15">
      <c r="H78"/>
      <c r="I78"/>
      <c r="X78"/>
      <c r="Y78"/>
      <c r="Z78" s="2"/>
    </row>
    <row r="79" spans="8:26" x14ac:dyDescent="0.15">
      <c r="H79"/>
      <c r="I79"/>
      <c r="X79"/>
      <c r="Y79"/>
      <c r="Z79" s="2"/>
    </row>
    <row r="80" spans="8:26" x14ac:dyDescent="0.15">
      <c r="H80"/>
      <c r="I80"/>
      <c r="X80"/>
      <c r="Y80"/>
      <c r="Z80" s="2"/>
    </row>
    <row r="81" spans="8:26" x14ac:dyDescent="0.15">
      <c r="H81"/>
      <c r="I81"/>
      <c r="X81"/>
      <c r="Y81"/>
      <c r="Z81" s="2"/>
    </row>
    <row r="82" spans="8:26" x14ac:dyDescent="0.15">
      <c r="H82"/>
      <c r="I82"/>
      <c r="X82"/>
      <c r="Y82"/>
      <c r="Z82" s="2"/>
    </row>
    <row r="83" spans="8:26" x14ac:dyDescent="0.15">
      <c r="H83"/>
      <c r="I83"/>
      <c r="X83"/>
      <c r="Y83"/>
      <c r="Z83" s="2"/>
    </row>
    <row r="84" spans="8:26" x14ac:dyDescent="0.15">
      <c r="H84"/>
      <c r="I84"/>
      <c r="X84"/>
      <c r="Y84"/>
      <c r="Z84" s="2"/>
    </row>
    <row r="85" spans="8:26" x14ac:dyDescent="0.15">
      <c r="H85"/>
      <c r="I85"/>
      <c r="X85"/>
      <c r="Y85"/>
      <c r="Z85" s="2"/>
    </row>
    <row r="86" spans="8:26" x14ac:dyDescent="0.15">
      <c r="H86"/>
      <c r="I86"/>
      <c r="X86"/>
      <c r="Y86"/>
      <c r="Z86" s="2"/>
    </row>
    <row r="87" spans="8:26" x14ac:dyDescent="0.15">
      <c r="H87"/>
      <c r="I87"/>
      <c r="X87"/>
      <c r="Y87"/>
      <c r="Z87" s="2"/>
    </row>
    <row r="88" spans="8:26" x14ac:dyDescent="0.15">
      <c r="H88"/>
      <c r="I88"/>
      <c r="X88"/>
      <c r="Y88"/>
      <c r="Z88" s="2"/>
    </row>
    <row r="89" spans="8:26" x14ac:dyDescent="0.15">
      <c r="H89"/>
      <c r="I89"/>
      <c r="X89"/>
      <c r="Y89"/>
      <c r="Z89" s="2"/>
    </row>
    <row r="90" spans="8:26" x14ac:dyDescent="0.15">
      <c r="H90"/>
      <c r="I90"/>
      <c r="X90"/>
      <c r="Y90"/>
      <c r="Z90" s="2"/>
    </row>
    <row r="91" spans="8:26" x14ac:dyDescent="0.15">
      <c r="H91"/>
      <c r="I91"/>
      <c r="X91"/>
      <c r="Y91"/>
      <c r="Z91" s="2"/>
    </row>
    <row r="92" spans="8:26" x14ac:dyDescent="0.15">
      <c r="H92"/>
      <c r="I92"/>
      <c r="X92"/>
      <c r="Y92"/>
      <c r="Z92" s="2"/>
    </row>
    <row r="93" spans="8:26" x14ac:dyDescent="0.15">
      <c r="H93"/>
      <c r="I93"/>
      <c r="X93"/>
      <c r="Y93"/>
      <c r="Z93" s="2"/>
    </row>
    <row r="94" spans="8:26" x14ac:dyDescent="0.15">
      <c r="H94"/>
      <c r="I94"/>
      <c r="X94"/>
      <c r="Y94"/>
      <c r="Z94" s="2"/>
    </row>
    <row r="95" spans="8:26" x14ac:dyDescent="0.15">
      <c r="H95"/>
      <c r="I95"/>
      <c r="X95"/>
      <c r="Y95"/>
      <c r="Z95" s="2"/>
    </row>
    <row r="96" spans="8:26" x14ac:dyDescent="0.15">
      <c r="H96"/>
      <c r="I96"/>
      <c r="X96"/>
      <c r="Y96"/>
      <c r="Z96" s="2"/>
    </row>
    <row r="97" spans="8:26" x14ac:dyDescent="0.15">
      <c r="H97"/>
      <c r="I97"/>
      <c r="X97"/>
      <c r="Y97"/>
      <c r="Z97" s="2"/>
    </row>
    <row r="98" spans="8:26" x14ac:dyDescent="0.15">
      <c r="H98"/>
      <c r="I98"/>
      <c r="X98"/>
      <c r="Y98"/>
      <c r="Z98" s="2"/>
    </row>
    <row r="99" spans="8:26" x14ac:dyDescent="0.15">
      <c r="H99"/>
      <c r="I99"/>
      <c r="X99"/>
      <c r="Y99"/>
      <c r="Z99" s="2"/>
    </row>
    <row r="100" spans="8:26" x14ac:dyDescent="0.15">
      <c r="H100"/>
      <c r="I100"/>
      <c r="X100"/>
      <c r="Y100"/>
      <c r="Z100" s="2"/>
    </row>
    <row r="101" spans="8:26" x14ac:dyDescent="0.15">
      <c r="H101"/>
      <c r="I101"/>
      <c r="X101"/>
      <c r="Y101"/>
      <c r="Z101" s="2"/>
    </row>
    <row r="102" spans="8:26" x14ac:dyDescent="0.15">
      <c r="H102"/>
      <c r="I102"/>
      <c r="X102"/>
      <c r="Y102"/>
      <c r="Z102" s="2"/>
    </row>
    <row r="103" spans="8:26" x14ac:dyDescent="0.15">
      <c r="H103"/>
      <c r="I103"/>
      <c r="X103"/>
      <c r="Y103"/>
      <c r="Z103" s="2"/>
    </row>
    <row r="104" spans="8:26" x14ac:dyDescent="0.15">
      <c r="H104"/>
      <c r="I104"/>
      <c r="X104"/>
      <c r="Y104"/>
      <c r="Z104" s="2"/>
    </row>
    <row r="105" spans="8:26" x14ac:dyDescent="0.15">
      <c r="H105"/>
      <c r="I105"/>
      <c r="X105"/>
      <c r="Y105"/>
      <c r="Z105" s="2"/>
    </row>
    <row r="106" spans="8:26" x14ac:dyDescent="0.15">
      <c r="H106"/>
      <c r="I106"/>
      <c r="X106"/>
      <c r="Y106"/>
      <c r="Z106" s="2"/>
    </row>
    <row r="107" spans="8:26" x14ac:dyDescent="0.15">
      <c r="H107"/>
      <c r="I107"/>
      <c r="X107"/>
      <c r="Y107"/>
      <c r="Z107" s="2"/>
    </row>
    <row r="108" spans="8:26" x14ac:dyDescent="0.15">
      <c r="H108"/>
      <c r="I108"/>
      <c r="X108"/>
      <c r="Y108"/>
      <c r="Z108" s="2"/>
    </row>
    <row r="109" spans="8:26" x14ac:dyDescent="0.15">
      <c r="H109"/>
      <c r="I109"/>
      <c r="X109"/>
      <c r="Y109"/>
      <c r="Z109" s="2"/>
    </row>
    <row r="110" spans="8:26" x14ac:dyDescent="0.15">
      <c r="H110"/>
      <c r="I110"/>
      <c r="X110"/>
      <c r="Y110"/>
      <c r="Z110" s="2"/>
    </row>
    <row r="111" spans="8:26" x14ac:dyDescent="0.15">
      <c r="H111"/>
      <c r="I111"/>
      <c r="X111"/>
      <c r="Y111"/>
      <c r="Z111" s="2"/>
    </row>
    <row r="112" spans="8:26" x14ac:dyDescent="0.15">
      <c r="H112"/>
      <c r="I112"/>
      <c r="X112"/>
      <c r="Y112"/>
      <c r="Z112" s="2"/>
    </row>
    <row r="113" spans="8:26" x14ac:dyDescent="0.15">
      <c r="H113"/>
      <c r="I113"/>
      <c r="X113"/>
      <c r="Y113"/>
      <c r="Z113" s="2"/>
    </row>
    <row r="114" spans="8:26" x14ac:dyDescent="0.15">
      <c r="H114"/>
      <c r="I114"/>
      <c r="X114"/>
      <c r="Y114"/>
      <c r="Z114" s="2"/>
    </row>
    <row r="115" spans="8:26" x14ac:dyDescent="0.15">
      <c r="H115"/>
      <c r="I115"/>
      <c r="X115"/>
      <c r="Y115"/>
      <c r="Z115" s="2"/>
    </row>
    <row r="116" spans="8:26" x14ac:dyDescent="0.15">
      <c r="H116"/>
      <c r="I116"/>
      <c r="X116"/>
      <c r="Y116"/>
      <c r="Z116" s="2"/>
    </row>
    <row r="117" spans="8:26" x14ac:dyDescent="0.15">
      <c r="H117"/>
      <c r="I117"/>
      <c r="X117"/>
      <c r="Y117"/>
      <c r="Z117" s="2"/>
    </row>
    <row r="118" spans="8:26" x14ac:dyDescent="0.15">
      <c r="H118"/>
      <c r="I118"/>
      <c r="X118"/>
      <c r="Y118"/>
      <c r="Z118" s="2"/>
    </row>
    <row r="119" spans="8:26" x14ac:dyDescent="0.15">
      <c r="H119"/>
      <c r="I119"/>
      <c r="X119"/>
      <c r="Y119"/>
      <c r="Z119" s="2"/>
    </row>
    <row r="120" spans="8:26" x14ac:dyDescent="0.15">
      <c r="H120"/>
      <c r="I120"/>
      <c r="X120"/>
      <c r="Y120"/>
      <c r="Z120" s="2"/>
    </row>
    <row r="121" spans="8:26" x14ac:dyDescent="0.15">
      <c r="H121"/>
      <c r="I121"/>
      <c r="X121"/>
      <c r="Y121"/>
      <c r="Z121" s="2"/>
    </row>
    <row r="122" spans="8:26" x14ac:dyDescent="0.15">
      <c r="H122"/>
      <c r="I122"/>
      <c r="X122"/>
      <c r="Y122"/>
      <c r="Z122" s="2"/>
    </row>
    <row r="123" spans="8:26" x14ac:dyDescent="0.15">
      <c r="H123"/>
      <c r="I123"/>
      <c r="X123"/>
      <c r="Y123"/>
      <c r="Z123" s="2"/>
    </row>
    <row r="124" spans="8:26" x14ac:dyDescent="0.15">
      <c r="H124"/>
      <c r="I124"/>
      <c r="X124"/>
      <c r="Y124"/>
      <c r="Z124" s="2"/>
    </row>
    <row r="125" spans="8:26" x14ac:dyDescent="0.15">
      <c r="H125"/>
      <c r="I125"/>
      <c r="X125"/>
      <c r="Y125"/>
      <c r="Z125" s="2"/>
    </row>
    <row r="126" spans="8:26" x14ac:dyDescent="0.15">
      <c r="H126"/>
      <c r="I126"/>
      <c r="X126"/>
      <c r="Y126"/>
      <c r="Z126" s="2"/>
    </row>
    <row r="127" spans="8:26" x14ac:dyDescent="0.15">
      <c r="H127"/>
      <c r="I127"/>
      <c r="X127"/>
      <c r="Y127"/>
      <c r="Z127" s="2"/>
    </row>
    <row r="128" spans="8:26" x14ac:dyDescent="0.15">
      <c r="H128"/>
      <c r="I128"/>
      <c r="X128"/>
      <c r="Y128"/>
      <c r="Z128" s="2"/>
    </row>
    <row r="129" spans="8:26" x14ac:dyDescent="0.15">
      <c r="H129"/>
      <c r="I129"/>
      <c r="X129"/>
      <c r="Y129"/>
      <c r="Z129" s="2"/>
    </row>
    <row r="130" spans="8:26" x14ac:dyDescent="0.15">
      <c r="H130"/>
      <c r="I130"/>
      <c r="X130"/>
      <c r="Y130"/>
      <c r="Z130" s="2"/>
    </row>
    <row r="131" spans="8:26" x14ac:dyDescent="0.15">
      <c r="H131"/>
      <c r="I131"/>
      <c r="X131"/>
      <c r="Y131"/>
      <c r="Z131" s="2"/>
    </row>
    <row r="132" spans="8:26" x14ac:dyDescent="0.15">
      <c r="H132"/>
      <c r="I132"/>
      <c r="X132"/>
      <c r="Y132"/>
      <c r="Z132" s="2"/>
    </row>
    <row r="133" spans="8:26" x14ac:dyDescent="0.15">
      <c r="H133"/>
      <c r="I133"/>
      <c r="X133"/>
      <c r="Y133"/>
      <c r="Z133" s="2"/>
    </row>
    <row r="134" spans="8:26" x14ac:dyDescent="0.15">
      <c r="H134"/>
      <c r="I134"/>
      <c r="X134"/>
      <c r="Y134"/>
      <c r="Z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workbookViewId="0">
      <selection activeCell="C11" sqref="C11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28.5" bestFit="1" customWidth="1"/>
    <col min="5" max="5" width="17.5" bestFit="1" customWidth="1"/>
    <col min="6" max="6" width="21.5" bestFit="1" customWidth="1"/>
  </cols>
  <sheetData>
    <row r="2" spans="2:6" x14ac:dyDescent="0.15">
      <c r="B2" t="s">
        <v>196</v>
      </c>
      <c r="C2" t="s">
        <v>197</v>
      </c>
      <c r="D2" t="s">
        <v>198</v>
      </c>
    </row>
    <row r="3" spans="2:6" x14ac:dyDescent="0.15">
      <c r="B3">
        <v>1</v>
      </c>
      <c r="C3" t="s">
        <v>199</v>
      </c>
      <c r="D3" t="s">
        <v>200</v>
      </c>
      <c r="E3" t="s">
        <v>201</v>
      </c>
    </row>
    <row r="4" spans="2:6" x14ac:dyDescent="0.15">
      <c r="B4">
        <v>2</v>
      </c>
      <c r="C4" t="s">
        <v>202</v>
      </c>
      <c r="D4" t="s">
        <v>203</v>
      </c>
    </row>
    <row r="5" spans="2:6" x14ac:dyDescent="0.15">
      <c r="B5">
        <v>3</v>
      </c>
      <c r="C5" t="s">
        <v>204</v>
      </c>
      <c r="D5" t="s">
        <v>206</v>
      </c>
      <c r="F5" t="s">
        <v>205</v>
      </c>
    </row>
    <row r="6" spans="2:6" x14ac:dyDescent="0.15">
      <c r="B6">
        <v>4</v>
      </c>
    </row>
    <row r="7" spans="2:6" x14ac:dyDescent="0.15">
      <c r="B7">
        <v>5</v>
      </c>
    </row>
    <row r="8" spans="2:6" x14ac:dyDescent="0.15">
      <c r="B8">
        <v>6</v>
      </c>
    </row>
    <row r="9" spans="2:6" x14ac:dyDescent="0.15">
      <c r="B9">
        <v>7</v>
      </c>
    </row>
    <row r="10" spans="2:6" x14ac:dyDescent="0.15">
      <c r="B10">
        <v>8</v>
      </c>
    </row>
    <row r="11" spans="2:6" x14ac:dyDescent="0.15">
      <c r="B11">
        <v>9</v>
      </c>
    </row>
    <row r="12" spans="2:6" x14ac:dyDescent="0.15">
      <c r="B12">
        <v>10</v>
      </c>
    </row>
    <row r="13" spans="2:6" x14ac:dyDescent="0.15">
      <c r="B13">
        <v>11</v>
      </c>
    </row>
    <row r="14" spans="2:6" x14ac:dyDescent="0.15">
      <c r="B14">
        <v>12</v>
      </c>
    </row>
    <row r="15" spans="2:6" x14ac:dyDescent="0.15">
      <c r="B15">
        <v>13</v>
      </c>
    </row>
    <row r="16" spans="2:6" x14ac:dyDescent="0.15">
      <c r="B16">
        <v>14</v>
      </c>
    </row>
    <row r="17" spans="2:2" x14ac:dyDescent="0.15">
      <c r="B17">
        <v>15</v>
      </c>
    </row>
    <row r="18" spans="2:2" x14ac:dyDescent="0.15">
      <c r="B18">
        <v>16</v>
      </c>
    </row>
    <row r="19" spans="2:2" x14ac:dyDescent="0.15">
      <c r="B19">
        <v>17</v>
      </c>
    </row>
    <row r="20" spans="2:2" x14ac:dyDescent="0.15">
      <c r="B20">
        <v>18</v>
      </c>
    </row>
    <row r="21" spans="2:2" x14ac:dyDescent="0.15">
      <c r="B21">
        <v>19</v>
      </c>
    </row>
    <row r="22" spans="2:2" x14ac:dyDescent="0.15">
      <c r="B22">
        <v>20</v>
      </c>
    </row>
    <row r="23" spans="2:2" x14ac:dyDescent="0.15">
      <c r="B23">
        <v>21</v>
      </c>
    </row>
    <row r="24" spans="2:2" x14ac:dyDescent="0.15">
      <c r="B24">
        <v>22</v>
      </c>
    </row>
    <row r="25" spans="2:2" x14ac:dyDescent="0.15">
      <c r="B25">
        <v>23</v>
      </c>
    </row>
    <row r="26" spans="2:2" x14ac:dyDescent="0.15">
      <c r="B26">
        <v>24</v>
      </c>
    </row>
    <row r="27" spans="2:2" x14ac:dyDescent="0.15">
      <c r="B27">
        <v>25</v>
      </c>
    </row>
    <row r="28" spans="2:2" x14ac:dyDescent="0.15">
      <c r="B28">
        <v>26</v>
      </c>
    </row>
    <row r="29" spans="2:2" x14ac:dyDescent="0.15">
      <c r="B29">
        <v>27</v>
      </c>
    </row>
    <row r="30" spans="2:2" x14ac:dyDescent="0.15">
      <c r="B30">
        <v>28</v>
      </c>
    </row>
    <row r="31" spans="2:2" x14ac:dyDescent="0.15">
      <c r="B31">
        <v>29</v>
      </c>
    </row>
    <row r="32" spans="2:2" x14ac:dyDescent="0.15">
      <c r="B32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19" sqref="I19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175</v>
      </c>
      <c r="H1" s="12" t="s">
        <v>176</v>
      </c>
      <c r="I1" s="13" t="s">
        <v>177</v>
      </c>
      <c r="J1" s="12" t="s">
        <v>178</v>
      </c>
      <c r="K1" s="12" t="s">
        <v>179</v>
      </c>
      <c r="L1" s="12" t="s">
        <v>180</v>
      </c>
    </row>
    <row r="2" spans="1:18" x14ac:dyDescent="0.15">
      <c r="G2" t="s">
        <v>161</v>
      </c>
      <c r="H2" t="s">
        <v>161</v>
      </c>
      <c r="I2" t="s">
        <v>161</v>
      </c>
      <c r="J2" t="s">
        <v>161</v>
      </c>
      <c r="K2" t="s">
        <v>161</v>
      </c>
      <c r="L2" t="s">
        <v>161</v>
      </c>
      <c r="M2" t="s">
        <v>162</v>
      </c>
    </row>
    <row r="3" spans="1:18" x14ac:dyDescent="0.15">
      <c r="B3" t="s">
        <v>163</v>
      </c>
      <c r="C3" t="s">
        <v>164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165</v>
      </c>
      <c r="K3" t="s">
        <v>166</v>
      </c>
      <c r="L3" t="s">
        <v>167</v>
      </c>
    </row>
    <row r="4" spans="1:18" x14ac:dyDescent="0.15">
      <c r="A4" t="s">
        <v>148</v>
      </c>
      <c r="B4">
        <v>1</v>
      </c>
      <c r="C4" t="s">
        <v>171</v>
      </c>
      <c r="G4">
        <v>20000001</v>
      </c>
      <c r="H4" t="s">
        <v>181</v>
      </c>
      <c r="I4" t="s">
        <v>181</v>
      </c>
      <c r="J4" t="s">
        <v>181</v>
      </c>
      <c r="K4" t="s">
        <v>181</v>
      </c>
      <c r="L4" t="s">
        <v>181</v>
      </c>
      <c r="M4" s="12" t="s">
        <v>182</v>
      </c>
      <c r="N4" s="12"/>
      <c r="O4" s="12"/>
      <c r="P4" s="12"/>
      <c r="Q4" s="12"/>
      <c r="R4" s="12"/>
    </row>
    <row r="5" spans="1:18" x14ac:dyDescent="0.15">
      <c r="A5" t="s">
        <v>149</v>
      </c>
      <c r="B5">
        <v>2</v>
      </c>
      <c r="C5" t="s">
        <v>149</v>
      </c>
      <c r="G5">
        <v>20000002</v>
      </c>
      <c r="H5">
        <v>20000003</v>
      </c>
      <c r="I5" t="s">
        <v>181</v>
      </c>
      <c r="J5" t="s">
        <v>181</v>
      </c>
      <c r="K5" t="s">
        <v>181</v>
      </c>
      <c r="L5" t="s">
        <v>181</v>
      </c>
      <c r="M5" s="12" t="s">
        <v>183</v>
      </c>
    </row>
    <row r="6" spans="1:18" x14ac:dyDescent="0.15">
      <c r="A6" t="s">
        <v>135</v>
      </c>
      <c r="B6">
        <v>3</v>
      </c>
      <c r="C6" t="s">
        <v>135</v>
      </c>
      <c r="D6" t="s">
        <v>172</v>
      </c>
      <c r="G6">
        <v>20000004</v>
      </c>
      <c r="H6" t="s">
        <v>181</v>
      </c>
      <c r="I6" t="s">
        <v>181</v>
      </c>
      <c r="J6">
        <v>200001</v>
      </c>
      <c r="K6" t="s">
        <v>181</v>
      </c>
      <c r="L6" t="s">
        <v>181</v>
      </c>
      <c r="M6" s="12" t="s">
        <v>184</v>
      </c>
    </row>
    <row r="7" spans="1:18" x14ac:dyDescent="0.15">
      <c r="A7" t="s">
        <v>185</v>
      </c>
      <c r="B7">
        <v>4</v>
      </c>
      <c r="C7" t="s">
        <v>173</v>
      </c>
      <c r="D7" s="14" t="s">
        <v>174</v>
      </c>
      <c r="E7" s="14"/>
      <c r="F7" s="14"/>
      <c r="G7">
        <v>20000005</v>
      </c>
      <c r="H7" t="s">
        <v>181</v>
      </c>
      <c r="I7" t="s">
        <v>181</v>
      </c>
      <c r="J7">
        <v>200002</v>
      </c>
      <c r="K7" t="s">
        <v>181</v>
      </c>
      <c r="L7" t="s">
        <v>181</v>
      </c>
      <c r="M7" s="12" t="s">
        <v>186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opLeftCell="L1" workbookViewId="0">
      <pane ySplit="2" topLeftCell="A3" activePane="bottomLeft" state="frozen"/>
      <selection activeCell="R1" sqref="R1"/>
      <selection pane="bottomLeft" activeCell="U8" sqref="U8"/>
    </sheetView>
  </sheetViews>
  <sheetFormatPr baseColWidth="10" defaultRowHeight="15" x14ac:dyDescent="0.15"/>
  <cols>
    <col min="1" max="4" width="10.83203125" customWidth="1"/>
    <col min="5" max="5" width="13.5" customWidth="1"/>
    <col min="6" max="17" width="10.83203125" customWidth="1"/>
    <col min="24" max="28" width="10.83203125" style="5"/>
    <col min="29" max="32" width="10.83203125" style="10"/>
    <col min="33" max="33" width="11.5" bestFit="1" customWidth="1"/>
  </cols>
  <sheetData>
    <row r="1" spans="1:36" x14ac:dyDescent="0.15">
      <c r="AC1" s="10">
        <v>2</v>
      </c>
      <c r="AD1" s="10">
        <v>3</v>
      </c>
      <c r="AE1" s="10">
        <v>4</v>
      </c>
      <c r="AF1" s="10">
        <v>5</v>
      </c>
      <c r="AG1" t="s">
        <v>192</v>
      </c>
    </row>
    <row r="2" spans="1:36" x14ac:dyDescent="0.15">
      <c r="A2" t="s">
        <v>159</v>
      </c>
      <c r="B2" t="s">
        <v>105</v>
      </c>
      <c r="C2" t="s">
        <v>160</v>
      </c>
      <c r="D2" t="s">
        <v>144</v>
      </c>
      <c r="E2" t="s">
        <v>157</v>
      </c>
      <c r="F2" t="s">
        <v>150</v>
      </c>
      <c r="G2" t="s">
        <v>153</v>
      </c>
      <c r="H2" t="s">
        <v>150</v>
      </c>
      <c r="I2" t="s">
        <v>151</v>
      </c>
      <c r="J2" t="s">
        <v>152</v>
      </c>
      <c r="K2" t="s">
        <v>49</v>
      </c>
      <c r="L2" t="s">
        <v>138</v>
      </c>
      <c r="M2" t="s">
        <v>75</v>
      </c>
      <c r="N2" t="s">
        <v>58</v>
      </c>
      <c r="O2" t="s">
        <v>187</v>
      </c>
      <c r="P2" t="s">
        <v>51</v>
      </c>
      <c r="R2" t="s">
        <v>254</v>
      </c>
      <c r="S2" t="s">
        <v>144</v>
      </c>
      <c r="T2" t="s">
        <v>145</v>
      </c>
      <c r="U2" t="s">
        <v>51</v>
      </c>
      <c r="V2" t="s">
        <v>146</v>
      </c>
      <c r="W2" t="s">
        <v>158</v>
      </c>
      <c r="X2" s="5" t="s">
        <v>139</v>
      </c>
      <c r="Y2" s="5" t="s">
        <v>140</v>
      </c>
      <c r="Z2" s="5" t="s">
        <v>141</v>
      </c>
      <c r="AA2" s="5" t="s">
        <v>143</v>
      </c>
      <c r="AB2" s="5" t="s">
        <v>147</v>
      </c>
      <c r="AC2" s="10" t="s">
        <v>49</v>
      </c>
      <c r="AD2" s="10" t="s">
        <v>138</v>
      </c>
      <c r="AE2" s="10" t="s">
        <v>75</v>
      </c>
      <c r="AF2" s="10" t="s">
        <v>142</v>
      </c>
      <c r="AH2" s="10" t="s">
        <v>193</v>
      </c>
      <c r="AI2" s="10" t="s">
        <v>194</v>
      </c>
      <c r="AJ2" s="10" t="s">
        <v>195</v>
      </c>
    </row>
    <row r="3" spans="1:36" x14ac:dyDescent="0.15">
      <c r="A3">
        <f>3010000+S3</f>
        <v>3010001</v>
      </c>
      <c r="B3">
        <f>IF(C3="",#REF!,C3)</f>
        <v>3010001</v>
      </c>
      <c r="C3">
        <f t="shared" ref="C3" si="0">IF(W3=1,G3,IF(A3=A2,C2,""))</f>
        <v>3010001</v>
      </c>
      <c r="D3" t="str">
        <f>A3&amp;"s"&amp;T3</f>
        <v>3010001s5</v>
      </c>
      <c r="E3" t="str">
        <f>G3&amp;":"&amp;V3&amp;":"&amp;"1"</f>
        <v>3010001:1:1</v>
      </c>
      <c r="F3">
        <f>H3</f>
        <v>1</v>
      </c>
      <c r="G3">
        <f>3010000+F3</f>
        <v>3010001</v>
      </c>
      <c r="H3">
        <f>R3</f>
        <v>1</v>
      </c>
      <c r="I3" t="str">
        <f>VLOOKUP(U3,怪物属性偏向!F:G,2,FALSE)</f>
        <v>狂暴莉莉丝</v>
      </c>
      <c r="J3">
        <f>V3</f>
        <v>1</v>
      </c>
      <c r="K3">
        <f>AC3</f>
        <v>202</v>
      </c>
      <c r="L3">
        <f t="shared" ref="L3:N3" si="1">AD3</f>
        <v>202</v>
      </c>
      <c r="M3">
        <f t="shared" si="1"/>
        <v>80850</v>
      </c>
      <c r="N3">
        <f t="shared" si="1"/>
        <v>0</v>
      </c>
      <c r="O3">
        <f t="shared" ref="O3" si="2">G3</f>
        <v>3010001</v>
      </c>
      <c r="P3" t="str">
        <f>U3</f>
        <v>世界boss莉莉丝</v>
      </c>
      <c r="R3">
        <v>1</v>
      </c>
      <c r="S3">
        <v>1</v>
      </c>
      <c r="T3">
        <v>5</v>
      </c>
      <c r="U3" t="s">
        <v>265</v>
      </c>
      <c r="V3">
        <v>1</v>
      </c>
      <c r="W3">
        <v>1</v>
      </c>
      <c r="X3" s="5">
        <v>1</v>
      </c>
      <c r="Y3" s="5">
        <v>1</v>
      </c>
      <c r="Z3" s="5">
        <f>AI3/AJ3</f>
        <v>250.1547987616099</v>
      </c>
      <c r="AA3" s="5">
        <v>0</v>
      </c>
      <c r="AB3" s="5">
        <v>1</v>
      </c>
      <c r="AC3" s="10">
        <f>INT(VLOOKUP($V3,映射表!$B:$C,2,FALSE)*VLOOKUP($U3,怪物属性偏向!$F:$J,3,FALSE)/100*X3*$AB3)</f>
        <v>202</v>
      </c>
      <c r="AD3" s="10">
        <f>INT(VLOOKUP($V3,映射表!$B:$C,2,FALSE)*VLOOKUP($U3,怪物属性偏向!$F:$J,4,FALSE)/100*Y3*$AB3)</f>
        <v>202</v>
      </c>
      <c r="AE3" s="10">
        <f>INT(VLOOKUP($V3,映射表!$B:$C,2,FALSE)*VLOOKUP($U3,怪物属性偏向!$F:$J,5,FALSE)/100*Z3*AB3)</f>
        <v>80850</v>
      </c>
      <c r="AF3" s="10">
        <f>INT(VLOOKUP($V3,映射表!$B:$D,3,FALSE)*AA3)</f>
        <v>0</v>
      </c>
      <c r="AG3">
        <v>2000</v>
      </c>
      <c r="AH3">
        <f>VLOOKUP(V3,映射表!B:C,2,FALSE)*0.25-AD3*0.05</f>
        <v>40.4</v>
      </c>
      <c r="AI3">
        <f>AH3*AG3</f>
        <v>80800</v>
      </c>
      <c r="AJ3">
        <f>INT(VLOOKUP($V3,映射表!$B:$C,2,FALSE)*VLOOKUP($U3,怪物属性偏向!$F:$J,5,FALSE)/100)</f>
        <v>323</v>
      </c>
    </row>
  </sheetData>
  <phoneticPr fontId="3" type="noConversion"/>
  <conditionalFormatting sqref="X1:AB1048576">
    <cfRule type="expression" dxfId="1" priority="45">
      <formula>MOD(ROW()+1,2)</formula>
    </cfRule>
    <cfRule type="expression" dxfId="0" priority="46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J10" sqref="J10"/>
    </sheetView>
  </sheetViews>
  <sheetFormatPr baseColWidth="10" defaultRowHeight="15" x14ac:dyDescent="0.15"/>
  <cols>
    <col min="2" max="2" width="19.5" bestFit="1" customWidth="1"/>
    <col min="3" max="6" width="10.83203125" style="6"/>
    <col min="11" max="11" width="12.5" bestFit="1" customWidth="1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3010001</v>
      </c>
      <c r="B4" t="s">
        <v>191</v>
      </c>
      <c r="C4" s="9">
        <v>1</v>
      </c>
      <c r="D4" s="7" t="s">
        <v>189</v>
      </c>
      <c r="E4" s="7" t="s">
        <v>190</v>
      </c>
      <c r="F4" s="6">
        <f>VLOOKUP(A4,主线配置!A:C,2,FALSE)</f>
        <v>3010001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3010001:1:1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B4" sqref="B4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3010001</v>
      </c>
      <c r="B4" s="1" t="str">
        <f>VLOOKUP(A4,主线配置!G:I,3,FALSE)</f>
        <v>狂暴莉莉丝</v>
      </c>
      <c r="C4" s="7"/>
      <c r="D4" s="6" t="str">
        <f>VLOOKUP(B4,怪物属性偏向!G:Q,11,FALSE)</f>
        <v>m1003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IF(VLOOKUP(VLOOKUP($A4,主线配置!$O:$P,2,FALSE),怪物属性偏向!$F:$P,怪物属性偏向!K$1-1,FALSE)=0,"",VLOOKUP(VLOOKUP($A4,主线配置!$O:$P,2,FALSE),怪物属性偏向!$F:$P,怪物属性偏向!K$1-1,FALSE))</f>
        <v>20017001</v>
      </c>
      <c r="O4" s="8" t="str">
        <f>IF(VLOOKUP(VLOOKUP($A4,主线配置!$O:$P,2,FALSE),怪物属性偏向!$F:$P,怪物属性偏向!L$1-1,FALSE)=0,"",VLOOKUP(VLOOKUP($A4,主线配置!$O:$P,2,FALSE),怪物属性偏向!$F:$P,怪物属性偏向!L$1-1,FALSE))</f>
        <v/>
      </c>
      <c r="P4" s="8" t="str">
        <f>IF(VLOOKUP(VLOOKUP($A4,主线配置!$O:$P,2,FALSE),怪物属性偏向!$F:$P,怪物属性偏向!M$1-1,FALSE)=0,"",VLOOKUP(VLOOKUP($A4,主线配置!$O:$P,2,FALSE),怪物属性偏向!$F:$P,怪物属性偏向!M$1-1,FALSE))</f>
        <v/>
      </c>
      <c r="Q4" s="8">
        <f>IF(VLOOKUP(VLOOKUP($A4,主线配置!$O:$P,2,FALSE),怪物属性偏向!$F:$P,怪物属性偏向!N$1-1,FALSE)=0,"",VLOOKUP(VLOOKUP($A4,主线配置!$O:$P,2,FALSE),怪物属性偏向!$F:$P,怪物属性偏向!N$1-1,FALSE))</f>
        <v>200004</v>
      </c>
      <c r="R4" s="8" t="str">
        <f>IF(VLOOKUP(VLOOKUP($A4,主线配置!$O:$P,2,FALSE),怪物属性偏向!$F:$P,怪物属性偏向!O$1-1,FALSE)=0,"",VLOOKUP(VLOOKUP($A4,主线配置!$O:$P,2,FALSE),怪物属性偏向!$F:$P,怪物属性偏向!O$1-1,FALSE))</f>
        <v/>
      </c>
      <c r="S4" s="8" t="str">
        <f>IF(VLOOKUP(VLOOKUP($A4,主线配置!$O:$P,2,FALSE),怪物属性偏向!$F:$P,怪物属性偏向!P$1-1,FALSE)=0,"",VLOOKUP(VLOOKUP($A4,主线配置!$O:$P,2,FALSE),怪物属性偏向!$F:$P,怪物属性偏向!P$1-1,FALSE))</f>
        <v/>
      </c>
    </row>
    <row r="5" spans="1:19" x14ac:dyDescent="0.15">
      <c r="A5" s="3"/>
      <c r="B5" s="1"/>
      <c r="C5" s="7"/>
      <c r="D5" s="7"/>
      <c r="E5" s="9"/>
      <c r="F5" s="9"/>
      <c r="G5" s="7"/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</row>
    <row r="6" spans="1:19" x14ac:dyDescent="0.15">
      <c r="A6" s="3"/>
      <c r="B6" s="1"/>
      <c r="C6" s="7"/>
      <c r="D6" s="7"/>
      <c r="E6" s="9"/>
      <c r="F6" s="9"/>
      <c r="G6" s="7"/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</row>
    <row r="7" spans="1:19" x14ac:dyDescent="0.15">
      <c r="A7" s="3"/>
      <c r="B7" s="1"/>
      <c r="C7" s="7"/>
      <c r="D7" s="7"/>
      <c r="E7" s="9"/>
      <c r="F7" s="9"/>
      <c r="G7" s="7"/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</row>
    <row r="8" spans="1:19" x14ac:dyDescent="0.15">
      <c r="A8" s="3"/>
      <c r="B8" s="1"/>
      <c r="C8" s="7"/>
      <c r="D8" s="7"/>
      <c r="E8" s="9"/>
      <c r="F8" s="9"/>
      <c r="G8" s="7"/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</row>
    <row r="9" spans="1:19" x14ac:dyDescent="0.15">
      <c r="A9" s="3"/>
      <c r="B9" s="1"/>
      <c r="C9" s="7"/>
      <c r="D9" s="7"/>
      <c r="E9" s="9"/>
      <c r="F9" s="9"/>
      <c r="G9" s="7"/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</row>
    <row r="10" spans="1:19" x14ac:dyDescent="0.15">
      <c r="A10" s="3"/>
      <c r="B10" s="1"/>
      <c r="C10" s="7"/>
      <c r="D10" s="7"/>
      <c r="E10" s="9"/>
      <c r="F10" s="9"/>
      <c r="G10" s="7"/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</row>
    <row r="11" spans="1:19" x14ac:dyDescent="0.15">
      <c r="A11" s="3"/>
      <c r="B11" s="1"/>
      <c r="C11" s="7"/>
      <c r="D11" s="7"/>
      <c r="E11" s="9"/>
      <c r="F11" s="9"/>
      <c r="G11" s="7"/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</row>
    <row r="12" spans="1:19" x14ac:dyDescent="0.15">
      <c r="A12" s="3"/>
      <c r="B12" s="1"/>
      <c r="C12" s="7"/>
      <c r="D12" s="7"/>
      <c r="E12" s="9"/>
      <c r="F12" s="9"/>
      <c r="G12" s="7"/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</row>
    <row r="13" spans="1:19" x14ac:dyDescent="0.15">
      <c r="A13" s="3"/>
      <c r="B13" s="1"/>
      <c r="C13" s="7"/>
      <c r="D13" s="7"/>
      <c r="E13" s="9"/>
      <c r="F13" s="9"/>
      <c r="G13" s="7"/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</row>
    <row r="14" spans="1:19" x14ac:dyDescent="0.15">
      <c r="A14" s="3"/>
      <c r="B14" s="1"/>
      <c r="C14" s="7"/>
      <c r="D14" s="7"/>
      <c r="E14" s="9"/>
      <c r="F14" s="9"/>
      <c r="G14" s="7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</row>
    <row r="15" spans="1:19" x14ac:dyDescent="0.15">
      <c r="A15" s="3"/>
      <c r="B15" s="1"/>
      <c r="C15" s="7"/>
      <c r="D15" s="7"/>
      <c r="E15" s="9"/>
      <c r="F15" s="9"/>
      <c r="G15" s="7"/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</row>
    <row r="16" spans="1:19" x14ac:dyDescent="0.15">
      <c r="A16" s="3"/>
      <c r="B16" s="1"/>
      <c r="C16" s="7"/>
      <c r="D16" s="7"/>
      <c r="E16" s="9"/>
      <c r="F16" s="9"/>
      <c r="G16" s="7"/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</row>
    <row r="17" spans="1:19" x14ac:dyDescent="0.15">
      <c r="A17" s="3"/>
      <c r="B17" s="1"/>
      <c r="C17" s="7"/>
      <c r="D17" s="7"/>
      <c r="E17" s="9"/>
      <c r="F17" s="9"/>
      <c r="G17" s="7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</row>
    <row r="18" spans="1:19" x14ac:dyDescent="0.15">
      <c r="A18" s="3"/>
      <c r="B18" s="1"/>
      <c r="C18" s="7"/>
      <c r="D18" s="7"/>
      <c r="E18" s="9"/>
      <c r="F18" s="9"/>
      <c r="G18" s="7"/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</row>
    <row r="19" spans="1:19" x14ac:dyDescent="0.15">
      <c r="A19" s="3"/>
      <c r="B19" s="1"/>
      <c r="C19" s="7"/>
      <c r="D19" s="7"/>
      <c r="E19" s="9"/>
      <c r="F19" s="9"/>
      <c r="G19" s="7"/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</row>
    <row r="20" spans="1:19" x14ac:dyDescent="0.15">
      <c r="A20" s="3"/>
      <c r="B20" s="1"/>
      <c r="C20" s="7"/>
      <c r="D20" s="7"/>
      <c r="E20" s="9"/>
      <c r="F20" s="9"/>
      <c r="G20" s="7"/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</row>
    <row r="21" spans="1:19" x14ac:dyDescent="0.15">
      <c r="A21" s="3"/>
      <c r="B21" s="1"/>
      <c r="C21" s="7"/>
      <c r="D21" s="7"/>
      <c r="E21" s="9"/>
      <c r="F21" s="9"/>
      <c r="G21" s="7"/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</row>
    <row r="22" spans="1:19" x14ac:dyDescent="0.15">
      <c r="A22" s="3"/>
      <c r="B22" s="1"/>
      <c r="C22" s="7"/>
      <c r="D22" s="7"/>
      <c r="E22" s="9"/>
      <c r="F22" s="9"/>
      <c r="G22" s="7"/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</row>
    <row r="23" spans="1:19" x14ac:dyDescent="0.15">
      <c r="A23" s="3"/>
      <c r="B23" s="1"/>
      <c r="C23" s="7"/>
      <c r="D23" s="7"/>
      <c r="E23" s="9"/>
      <c r="F23" s="9"/>
      <c r="G23" s="7"/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</row>
    <row r="24" spans="1:19" x14ac:dyDescent="0.15">
      <c r="A24" s="3"/>
      <c r="B24" s="1"/>
      <c r="C24" s="7"/>
      <c r="D24" s="7"/>
      <c r="E24" s="9"/>
      <c r="F24" s="9"/>
      <c r="G24" s="7"/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</row>
    <row r="25" spans="1:19" x14ac:dyDescent="0.15">
      <c r="A25" s="3"/>
      <c r="B25" s="1"/>
      <c r="C25" s="7"/>
      <c r="D25" s="7"/>
      <c r="E25" s="9"/>
      <c r="F25" s="9"/>
      <c r="G25" s="7"/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</row>
    <row r="26" spans="1:19" x14ac:dyDescent="0.15">
      <c r="A26" s="3"/>
      <c r="B26" s="1"/>
      <c r="C26" s="7"/>
      <c r="D26" s="7"/>
      <c r="E26" s="9"/>
      <c r="F26" s="9"/>
      <c r="G26" s="7"/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</row>
    <row r="27" spans="1:19" x14ac:dyDescent="0.15">
      <c r="A27" s="3"/>
      <c r="B27" s="1"/>
      <c r="C27" s="7"/>
      <c r="D27" s="7"/>
      <c r="E27" s="9"/>
      <c r="F27" s="9"/>
      <c r="G27" s="7"/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</row>
    <row r="28" spans="1:19" x14ac:dyDescent="0.15">
      <c r="A28" s="3"/>
      <c r="B28" s="1"/>
      <c r="C28" s="7"/>
      <c r="D28" s="7"/>
      <c r="E28" s="9"/>
      <c r="F28" s="9"/>
      <c r="G28" s="7"/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</row>
    <row r="29" spans="1:19" x14ac:dyDescent="0.15">
      <c r="A29" s="3"/>
      <c r="B29" s="1"/>
      <c r="C29" s="7"/>
      <c r="D29" s="7"/>
      <c r="E29" s="9"/>
      <c r="F29" s="9"/>
      <c r="G29" s="7"/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</row>
    <row r="30" spans="1:19" x14ac:dyDescent="0.15">
      <c r="A30" s="3"/>
      <c r="B30" s="1"/>
      <c r="C30" s="7"/>
      <c r="D30" s="7"/>
      <c r="E30" s="9"/>
      <c r="F30" s="9"/>
      <c r="G30" s="7"/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9"/>
  <sheetViews>
    <sheetView tabSelected="1" workbookViewId="0">
      <selection activeCell="L6" sqref="L6:V100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7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7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7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7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  <c r="AA4" t="s">
        <v>255</v>
      </c>
    </row>
    <row r="5" spans="1:27" s="11" customFormat="1" x14ac:dyDescent="0.15">
      <c r="A5" s="19">
        <f>W5</f>
        <v>3010001</v>
      </c>
      <c r="B5" s="19">
        <v>0</v>
      </c>
      <c r="C5" s="19">
        <v>0</v>
      </c>
      <c r="D5" s="19">
        <v>0</v>
      </c>
      <c r="E5" s="19">
        <v>0</v>
      </c>
      <c r="F5" s="19">
        <f>INT(VLOOKUP(Z5,主线配置!R:AF,14,FALSE)/VLOOKUP(1,映射表!B:C,2,FALSE)*VLOOKUP(X5,映射表!B:C,2,FALSE))</f>
        <v>80850</v>
      </c>
      <c r="G5" s="19">
        <f>INT(VLOOKUP(Z5,主线配置!R:AF,12,FALSE)/VLOOKUP(1,映射表!B:C,2,FALSE)*VLOOKUP(X5,映射表!B:C,2,FALSE))</f>
        <v>202</v>
      </c>
      <c r="H5" s="19">
        <v>0</v>
      </c>
      <c r="I5" s="19">
        <f>INT(VLOOKUP(Z5,主线配置!R:AF,13,FALSE)/VLOOKUP(1,映射表!B:C,2,FALSE)*VLOOKUP(X5,映射表!B:C,2,FALSE))</f>
        <v>202</v>
      </c>
      <c r="J5" s="19">
        <f>VLOOKUP(Z5,主线配置!H:N,7,FALSE)</f>
        <v>0</v>
      </c>
      <c r="K5" s="19">
        <v>100</v>
      </c>
      <c r="L5" s="19">
        <v>0</v>
      </c>
      <c r="M5" s="19">
        <v>0</v>
      </c>
      <c r="N5" s="19">
        <v>95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f>VLOOKUP(Z5,主线配置!F:G,2,FALSE)</f>
        <v>3010001</v>
      </c>
      <c r="X5" s="19">
        <f>AA5</f>
        <v>1</v>
      </c>
      <c r="Y5" s="11" t="str">
        <f>VLOOKUP(Z5,主线配置!H:I,2,FALSE)</f>
        <v>狂暴莉莉丝</v>
      </c>
      <c r="Z5" s="11">
        <v>1</v>
      </c>
      <c r="AA5" s="11">
        <v>1</v>
      </c>
    </row>
    <row r="6" spans="1:27" s="11" customFormat="1" x14ac:dyDescent="0.15">
      <c r="A6" s="19">
        <f>A5+1</f>
        <v>3010002</v>
      </c>
      <c r="B6" s="19">
        <f>B5</f>
        <v>0</v>
      </c>
      <c r="C6" s="19">
        <f t="shared" ref="C6:E6" si="0">C5</f>
        <v>0</v>
      </c>
      <c r="D6" s="19">
        <f t="shared" si="0"/>
        <v>0</v>
      </c>
      <c r="E6" s="19">
        <f t="shared" si="0"/>
        <v>0</v>
      </c>
      <c r="F6" s="19">
        <f>INT(VLOOKUP(Z6,主线配置!R:AF,14,FALSE)/VLOOKUP(1,映射表!B:C,2,FALSE)*VLOOKUP(X6,映射表!B:C,2,FALSE))</f>
        <v>89655</v>
      </c>
      <c r="G6" s="19">
        <f>INT(VLOOKUP(Z6,主线配置!R:AF,12,FALSE)/VLOOKUP(1,映射表!B:C,2,FALSE)*VLOOKUP(X6,映射表!B:C,2,FALSE))</f>
        <v>224</v>
      </c>
      <c r="H6" s="19">
        <f t="shared" ref="H6:L69" si="1">H5</f>
        <v>0</v>
      </c>
      <c r="I6" s="19">
        <f>INT(VLOOKUP(Z6,主线配置!R:AF,13,FALSE)/VLOOKUP(1,映射表!B:C,2,FALSE)*VLOOKUP(X6,映射表!B:C,2,FALSE))</f>
        <v>224</v>
      </c>
      <c r="J6" s="19">
        <f t="shared" si="1"/>
        <v>0</v>
      </c>
      <c r="K6" s="19">
        <f t="shared" si="1"/>
        <v>100</v>
      </c>
      <c r="L6" s="19">
        <f t="shared" si="1"/>
        <v>0</v>
      </c>
      <c r="M6" s="19">
        <f t="shared" ref="M6" si="2">M5</f>
        <v>0</v>
      </c>
      <c r="N6" s="19">
        <f t="shared" ref="N6" si="3">N5</f>
        <v>95</v>
      </c>
      <c r="O6" s="19">
        <f t="shared" ref="O6" si="4">O5</f>
        <v>0</v>
      </c>
      <c r="P6" s="19">
        <f t="shared" ref="P6" si="5">P5</f>
        <v>0</v>
      </c>
      <c r="Q6" s="19">
        <f t="shared" ref="Q6" si="6">Q5</f>
        <v>0</v>
      </c>
      <c r="R6" s="19">
        <f t="shared" ref="R6" si="7">R5</f>
        <v>0</v>
      </c>
      <c r="S6" s="19">
        <f t="shared" ref="S6" si="8">S5</f>
        <v>0</v>
      </c>
      <c r="T6" s="19">
        <f t="shared" ref="T6" si="9">T5</f>
        <v>0</v>
      </c>
      <c r="U6" s="19">
        <f t="shared" ref="U6" si="10">U5</f>
        <v>0</v>
      </c>
      <c r="V6" s="19">
        <f t="shared" ref="V6" si="11">V5</f>
        <v>0</v>
      </c>
      <c r="W6" s="19">
        <f>VLOOKUP(Z6,主线配置!F:G,2,FALSE)</f>
        <v>3010001</v>
      </c>
      <c r="X6" s="19">
        <f t="shared" ref="X6:X69" si="12">AA6</f>
        <v>2</v>
      </c>
      <c r="Y6" s="11" t="str">
        <f>VLOOKUP(Z6,主线配置!H:I,2,FALSE)</f>
        <v>狂暴莉莉丝</v>
      </c>
      <c r="Z6" s="11">
        <f>IF(AA6=1,Z5+1,Z5)</f>
        <v>1</v>
      </c>
      <c r="AA6" s="11">
        <v>2</v>
      </c>
    </row>
    <row r="7" spans="1:27" s="11" customFormat="1" x14ac:dyDescent="0.15">
      <c r="A7" s="19">
        <f t="shared" ref="A7:A70" si="13">A6+1</f>
        <v>3010003</v>
      </c>
      <c r="B7" s="19">
        <f t="shared" ref="B7:B70" si="14">B6</f>
        <v>0</v>
      </c>
      <c r="C7" s="19">
        <f t="shared" ref="C7:C70" si="15">C6</f>
        <v>0</v>
      </c>
      <c r="D7" s="19">
        <f t="shared" ref="D7:D70" si="16">D6</f>
        <v>0</v>
      </c>
      <c r="E7" s="19">
        <f t="shared" ref="E7:E70" si="17">E6</f>
        <v>0</v>
      </c>
      <c r="F7" s="19">
        <f>INT(VLOOKUP(Z7,主线配置!R:AF,14,FALSE)/VLOOKUP(1,映射表!B:C,2,FALSE)*VLOOKUP(X7,映射表!B:C,2,FALSE))</f>
        <v>98460</v>
      </c>
      <c r="G7" s="19">
        <f>INT(VLOOKUP(Z7,主线配置!R:AF,12,FALSE)/VLOOKUP(1,映射表!B:C,2,FALSE)*VLOOKUP(X7,映射表!B:C,2,FALSE))</f>
        <v>246</v>
      </c>
      <c r="H7" s="19">
        <f t="shared" si="1"/>
        <v>0</v>
      </c>
      <c r="I7" s="19">
        <f>INT(VLOOKUP(Z7,主线配置!R:AF,13,FALSE)/VLOOKUP(1,映射表!B:C,2,FALSE)*VLOOKUP(X7,映射表!B:C,2,FALSE))</f>
        <v>246</v>
      </c>
      <c r="J7" s="19">
        <f t="shared" si="1"/>
        <v>0</v>
      </c>
      <c r="K7" s="19">
        <f t="shared" si="1"/>
        <v>100</v>
      </c>
      <c r="L7" s="19">
        <f t="shared" ref="L7:L70" si="18">L6</f>
        <v>0</v>
      </c>
      <c r="M7" s="19">
        <f t="shared" ref="M7:M70" si="19">M6</f>
        <v>0</v>
      </c>
      <c r="N7" s="19">
        <f t="shared" ref="N7:N70" si="20">N6</f>
        <v>95</v>
      </c>
      <c r="O7" s="19">
        <f t="shared" ref="O7:O70" si="21">O6</f>
        <v>0</v>
      </c>
      <c r="P7" s="19">
        <f t="shared" ref="P7:P70" si="22">P6</f>
        <v>0</v>
      </c>
      <c r="Q7" s="19">
        <f t="shared" ref="Q7:Q70" si="23">Q6</f>
        <v>0</v>
      </c>
      <c r="R7" s="19">
        <f t="shared" ref="R7:R70" si="24">R6</f>
        <v>0</v>
      </c>
      <c r="S7" s="19">
        <f t="shared" ref="S7:S70" si="25">S6</f>
        <v>0</v>
      </c>
      <c r="T7" s="19">
        <f t="shared" ref="T7:T70" si="26">T6</f>
        <v>0</v>
      </c>
      <c r="U7" s="19">
        <f t="shared" ref="U7:U70" si="27">U6</f>
        <v>0</v>
      </c>
      <c r="V7" s="19">
        <f t="shared" ref="V7:V70" si="28">V6</f>
        <v>0</v>
      </c>
      <c r="W7" s="19">
        <f>VLOOKUP(Z7,主线配置!F:G,2,FALSE)</f>
        <v>3010001</v>
      </c>
      <c r="X7" s="19">
        <f t="shared" si="12"/>
        <v>3</v>
      </c>
      <c r="Y7" s="11" t="str">
        <f>VLOOKUP(Z7,主线配置!H:I,2,FALSE)</f>
        <v>狂暴莉莉丝</v>
      </c>
      <c r="Z7" s="11">
        <f t="shared" ref="Z7:Z70" si="29">IF(AA7=1,Z6+1,Z6)</f>
        <v>1</v>
      </c>
      <c r="AA7" s="11">
        <v>3</v>
      </c>
    </row>
    <row r="8" spans="1:27" s="11" customFormat="1" x14ac:dyDescent="0.15">
      <c r="A8" s="19">
        <f t="shared" si="13"/>
        <v>3010004</v>
      </c>
      <c r="B8" s="19">
        <f t="shared" si="14"/>
        <v>0</v>
      </c>
      <c r="C8" s="19">
        <f t="shared" si="15"/>
        <v>0</v>
      </c>
      <c r="D8" s="19">
        <f t="shared" si="16"/>
        <v>0</v>
      </c>
      <c r="E8" s="19">
        <f t="shared" si="17"/>
        <v>0</v>
      </c>
      <c r="F8" s="19">
        <f>INT(VLOOKUP(Z8,主线配置!R:AF,14,FALSE)/VLOOKUP(1,映射表!B:C,2,FALSE)*VLOOKUP(X8,映射表!B:C,2,FALSE))</f>
        <v>107266</v>
      </c>
      <c r="G8" s="19">
        <f>INT(VLOOKUP(Z8,主线配置!R:AF,12,FALSE)/VLOOKUP(1,映射表!B:C,2,FALSE)*VLOOKUP(X8,映射表!B:C,2,FALSE))</f>
        <v>268</v>
      </c>
      <c r="H8" s="19">
        <f t="shared" si="1"/>
        <v>0</v>
      </c>
      <c r="I8" s="19">
        <f>INT(VLOOKUP(Z8,主线配置!R:AF,13,FALSE)/VLOOKUP(1,映射表!B:C,2,FALSE)*VLOOKUP(X8,映射表!B:C,2,FALSE))</f>
        <v>268</v>
      </c>
      <c r="J8" s="19">
        <f t="shared" si="1"/>
        <v>0</v>
      </c>
      <c r="K8" s="19">
        <f t="shared" si="1"/>
        <v>100</v>
      </c>
      <c r="L8" s="19">
        <f t="shared" si="18"/>
        <v>0</v>
      </c>
      <c r="M8" s="19">
        <f t="shared" si="19"/>
        <v>0</v>
      </c>
      <c r="N8" s="19">
        <f t="shared" si="20"/>
        <v>95</v>
      </c>
      <c r="O8" s="19">
        <f t="shared" si="21"/>
        <v>0</v>
      </c>
      <c r="P8" s="19">
        <f t="shared" si="22"/>
        <v>0</v>
      </c>
      <c r="Q8" s="19">
        <f t="shared" si="23"/>
        <v>0</v>
      </c>
      <c r="R8" s="19">
        <f t="shared" si="24"/>
        <v>0</v>
      </c>
      <c r="S8" s="19">
        <f t="shared" si="25"/>
        <v>0</v>
      </c>
      <c r="T8" s="19">
        <f t="shared" si="26"/>
        <v>0</v>
      </c>
      <c r="U8" s="19">
        <f t="shared" si="27"/>
        <v>0</v>
      </c>
      <c r="V8" s="19">
        <f t="shared" si="28"/>
        <v>0</v>
      </c>
      <c r="W8" s="19">
        <f>VLOOKUP(Z8,主线配置!F:G,2,FALSE)</f>
        <v>3010001</v>
      </c>
      <c r="X8" s="19">
        <f t="shared" si="12"/>
        <v>4</v>
      </c>
      <c r="Y8" s="11" t="str">
        <f>VLOOKUP(Z8,主线配置!H:I,2,FALSE)</f>
        <v>狂暴莉莉丝</v>
      </c>
      <c r="Z8" s="11">
        <f t="shared" si="29"/>
        <v>1</v>
      </c>
      <c r="AA8" s="11">
        <v>4</v>
      </c>
    </row>
    <row r="9" spans="1:27" s="11" customFormat="1" x14ac:dyDescent="0.15">
      <c r="A9" s="19">
        <f t="shared" si="13"/>
        <v>3010005</v>
      </c>
      <c r="B9" s="19">
        <f t="shared" si="14"/>
        <v>0</v>
      </c>
      <c r="C9" s="19">
        <f t="shared" si="15"/>
        <v>0</v>
      </c>
      <c r="D9" s="19">
        <f t="shared" si="16"/>
        <v>0</v>
      </c>
      <c r="E9" s="19">
        <f t="shared" si="17"/>
        <v>0</v>
      </c>
      <c r="F9" s="19">
        <f>INT(VLOOKUP(Z9,主线配置!R:AF,14,FALSE)/VLOOKUP(1,映射表!B:C,2,FALSE)*VLOOKUP(X9,映射表!B:C,2,FALSE))</f>
        <v>116071</v>
      </c>
      <c r="G9" s="19">
        <f>INT(VLOOKUP(Z9,主线配置!R:AF,12,FALSE)/VLOOKUP(1,映射表!B:C,2,FALSE)*VLOOKUP(X9,映射表!B:C,2,FALSE))</f>
        <v>290</v>
      </c>
      <c r="H9" s="19">
        <f t="shared" si="1"/>
        <v>0</v>
      </c>
      <c r="I9" s="19">
        <f>INT(VLOOKUP(Z9,主线配置!R:AF,13,FALSE)/VLOOKUP(1,映射表!B:C,2,FALSE)*VLOOKUP(X9,映射表!B:C,2,FALSE))</f>
        <v>290</v>
      </c>
      <c r="J9" s="19">
        <f t="shared" si="1"/>
        <v>0</v>
      </c>
      <c r="K9" s="19">
        <f t="shared" si="1"/>
        <v>100</v>
      </c>
      <c r="L9" s="19">
        <f t="shared" si="18"/>
        <v>0</v>
      </c>
      <c r="M9" s="19">
        <f t="shared" si="19"/>
        <v>0</v>
      </c>
      <c r="N9" s="19">
        <f t="shared" si="20"/>
        <v>95</v>
      </c>
      <c r="O9" s="19">
        <f t="shared" si="21"/>
        <v>0</v>
      </c>
      <c r="P9" s="19">
        <f t="shared" si="22"/>
        <v>0</v>
      </c>
      <c r="Q9" s="19">
        <f t="shared" si="23"/>
        <v>0</v>
      </c>
      <c r="R9" s="19">
        <f t="shared" si="24"/>
        <v>0</v>
      </c>
      <c r="S9" s="19">
        <f t="shared" si="25"/>
        <v>0</v>
      </c>
      <c r="T9" s="19">
        <f t="shared" si="26"/>
        <v>0</v>
      </c>
      <c r="U9" s="19">
        <f t="shared" si="27"/>
        <v>0</v>
      </c>
      <c r="V9" s="19">
        <f t="shared" si="28"/>
        <v>0</v>
      </c>
      <c r="W9" s="19">
        <f>VLOOKUP(Z9,主线配置!F:G,2,FALSE)</f>
        <v>3010001</v>
      </c>
      <c r="X9" s="19">
        <f t="shared" si="12"/>
        <v>5</v>
      </c>
      <c r="Y9" s="11" t="str">
        <f>VLOOKUP(Z9,主线配置!H:I,2,FALSE)</f>
        <v>狂暴莉莉丝</v>
      </c>
      <c r="Z9" s="11">
        <f t="shared" si="29"/>
        <v>1</v>
      </c>
      <c r="AA9" s="11">
        <v>5</v>
      </c>
    </row>
    <row r="10" spans="1:27" s="11" customFormat="1" x14ac:dyDescent="0.15">
      <c r="A10" s="19">
        <f t="shared" si="13"/>
        <v>3010006</v>
      </c>
      <c r="B10" s="19">
        <f t="shared" si="14"/>
        <v>0</v>
      </c>
      <c r="C10" s="19">
        <f t="shared" si="15"/>
        <v>0</v>
      </c>
      <c r="D10" s="19">
        <f t="shared" si="16"/>
        <v>0</v>
      </c>
      <c r="E10" s="19">
        <f t="shared" si="17"/>
        <v>0</v>
      </c>
      <c r="F10" s="19">
        <f>INT(VLOOKUP(Z10,主线配置!R:AF,14,FALSE)/VLOOKUP(1,映射表!B:C,2,FALSE)*VLOOKUP(X10,映射表!B:C,2,FALSE))</f>
        <v>124877</v>
      </c>
      <c r="G10" s="19">
        <f>INT(VLOOKUP(Z10,主线配置!R:AF,12,FALSE)/VLOOKUP(1,映射表!B:C,2,FALSE)*VLOOKUP(X10,映射表!B:C,2,FALSE))</f>
        <v>312</v>
      </c>
      <c r="H10" s="19">
        <f t="shared" si="1"/>
        <v>0</v>
      </c>
      <c r="I10" s="19">
        <f>INT(VLOOKUP(Z10,主线配置!R:AF,13,FALSE)/VLOOKUP(1,映射表!B:C,2,FALSE)*VLOOKUP(X10,映射表!B:C,2,FALSE))</f>
        <v>312</v>
      </c>
      <c r="J10" s="19">
        <f t="shared" si="1"/>
        <v>0</v>
      </c>
      <c r="K10" s="19">
        <f t="shared" si="1"/>
        <v>100</v>
      </c>
      <c r="L10" s="19">
        <f t="shared" si="18"/>
        <v>0</v>
      </c>
      <c r="M10" s="19">
        <f t="shared" si="19"/>
        <v>0</v>
      </c>
      <c r="N10" s="19">
        <f t="shared" si="20"/>
        <v>95</v>
      </c>
      <c r="O10" s="19">
        <f t="shared" si="21"/>
        <v>0</v>
      </c>
      <c r="P10" s="19">
        <f t="shared" si="22"/>
        <v>0</v>
      </c>
      <c r="Q10" s="19">
        <f t="shared" si="23"/>
        <v>0</v>
      </c>
      <c r="R10" s="19">
        <f t="shared" si="24"/>
        <v>0</v>
      </c>
      <c r="S10" s="19">
        <f t="shared" si="25"/>
        <v>0</v>
      </c>
      <c r="T10" s="19">
        <f t="shared" si="26"/>
        <v>0</v>
      </c>
      <c r="U10" s="19">
        <f t="shared" si="27"/>
        <v>0</v>
      </c>
      <c r="V10" s="19">
        <f t="shared" si="28"/>
        <v>0</v>
      </c>
      <c r="W10" s="19">
        <f>VLOOKUP(Z10,主线配置!F:G,2,FALSE)</f>
        <v>3010001</v>
      </c>
      <c r="X10" s="19">
        <f t="shared" si="12"/>
        <v>6</v>
      </c>
      <c r="Y10" s="11" t="str">
        <f>VLOOKUP(Z10,主线配置!H:I,2,FALSE)</f>
        <v>狂暴莉莉丝</v>
      </c>
      <c r="Z10" s="11">
        <f t="shared" si="29"/>
        <v>1</v>
      </c>
      <c r="AA10" s="11">
        <v>6</v>
      </c>
    </row>
    <row r="11" spans="1:27" s="11" customFormat="1" x14ac:dyDescent="0.15">
      <c r="A11" s="19">
        <f t="shared" si="13"/>
        <v>3010007</v>
      </c>
      <c r="B11" s="19">
        <f t="shared" si="14"/>
        <v>0</v>
      </c>
      <c r="C11" s="19">
        <f t="shared" si="15"/>
        <v>0</v>
      </c>
      <c r="D11" s="19">
        <f t="shared" si="16"/>
        <v>0</v>
      </c>
      <c r="E11" s="19">
        <f t="shared" si="17"/>
        <v>0</v>
      </c>
      <c r="F11" s="19">
        <f>INT(VLOOKUP(Z11,主线配置!R:AF,14,FALSE)/VLOOKUP(1,映射表!B:C,2,FALSE)*VLOOKUP(X11,映射表!B:C,2,FALSE))</f>
        <v>133682</v>
      </c>
      <c r="G11" s="19">
        <f>INT(VLOOKUP(Z11,主线配置!R:AF,12,FALSE)/VLOOKUP(1,映射表!B:C,2,FALSE)*VLOOKUP(X11,映射表!B:C,2,FALSE))</f>
        <v>334</v>
      </c>
      <c r="H11" s="19">
        <f t="shared" si="1"/>
        <v>0</v>
      </c>
      <c r="I11" s="19">
        <f>INT(VLOOKUP(Z11,主线配置!R:AF,13,FALSE)/VLOOKUP(1,映射表!B:C,2,FALSE)*VLOOKUP(X11,映射表!B:C,2,FALSE))</f>
        <v>334</v>
      </c>
      <c r="J11" s="19">
        <f t="shared" si="1"/>
        <v>0</v>
      </c>
      <c r="K11" s="19">
        <f t="shared" si="1"/>
        <v>100</v>
      </c>
      <c r="L11" s="19">
        <f t="shared" si="18"/>
        <v>0</v>
      </c>
      <c r="M11" s="19">
        <f t="shared" si="19"/>
        <v>0</v>
      </c>
      <c r="N11" s="19">
        <f t="shared" si="20"/>
        <v>95</v>
      </c>
      <c r="O11" s="19">
        <f t="shared" si="21"/>
        <v>0</v>
      </c>
      <c r="P11" s="19">
        <f t="shared" si="22"/>
        <v>0</v>
      </c>
      <c r="Q11" s="19">
        <f t="shared" si="23"/>
        <v>0</v>
      </c>
      <c r="R11" s="19">
        <f t="shared" si="24"/>
        <v>0</v>
      </c>
      <c r="S11" s="19">
        <f t="shared" si="25"/>
        <v>0</v>
      </c>
      <c r="T11" s="19">
        <f t="shared" si="26"/>
        <v>0</v>
      </c>
      <c r="U11" s="19">
        <f t="shared" si="27"/>
        <v>0</v>
      </c>
      <c r="V11" s="19">
        <f t="shared" si="28"/>
        <v>0</v>
      </c>
      <c r="W11" s="19">
        <f>VLOOKUP(Z11,主线配置!F:G,2,FALSE)</f>
        <v>3010001</v>
      </c>
      <c r="X11" s="19">
        <f t="shared" si="12"/>
        <v>7</v>
      </c>
      <c r="Y11" s="11" t="str">
        <f>VLOOKUP(Z11,主线配置!H:I,2,FALSE)</f>
        <v>狂暴莉莉丝</v>
      </c>
      <c r="Z11" s="11">
        <f t="shared" si="29"/>
        <v>1</v>
      </c>
      <c r="AA11" s="11">
        <v>7</v>
      </c>
    </row>
    <row r="12" spans="1:27" s="11" customFormat="1" x14ac:dyDescent="0.15">
      <c r="A12" s="19">
        <f t="shared" si="13"/>
        <v>3010008</v>
      </c>
      <c r="B12" s="19">
        <f t="shared" si="14"/>
        <v>0</v>
      </c>
      <c r="C12" s="19">
        <f t="shared" si="15"/>
        <v>0</v>
      </c>
      <c r="D12" s="19">
        <f t="shared" si="16"/>
        <v>0</v>
      </c>
      <c r="E12" s="19">
        <f t="shared" si="17"/>
        <v>0</v>
      </c>
      <c r="F12" s="19">
        <f>INT(VLOOKUP(Z12,主线配置!R:AF,14,FALSE)/VLOOKUP(1,映射表!B:C,2,FALSE)*VLOOKUP(X12,映射表!B:C,2,FALSE))</f>
        <v>142488</v>
      </c>
      <c r="G12" s="19">
        <f>INT(VLOOKUP(Z12,主线配置!R:AF,12,FALSE)/VLOOKUP(1,映射表!B:C,2,FALSE)*VLOOKUP(X12,映射表!B:C,2,FALSE))</f>
        <v>356</v>
      </c>
      <c r="H12" s="19">
        <f t="shared" si="1"/>
        <v>0</v>
      </c>
      <c r="I12" s="19">
        <f>INT(VLOOKUP(Z12,主线配置!R:AF,13,FALSE)/VLOOKUP(1,映射表!B:C,2,FALSE)*VLOOKUP(X12,映射表!B:C,2,FALSE))</f>
        <v>356</v>
      </c>
      <c r="J12" s="19">
        <f t="shared" si="1"/>
        <v>0</v>
      </c>
      <c r="K12" s="19">
        <f t="shared" si="1"/>
        <v>100</v>
      </c>
      <c r="L12" s="19">
        <f t="shared" si="18"/>
        <v>0</v>
      </c>
      <c r="M12" s="19">
        <f t="shared" si="19"/>
        <v>0</v>
      </c>
      <c r="N12" s="19">
        <f t="shared" si="20"/>
        <v>95</v>
      </c>
      <c r="O12" s="19">
        <f t="shared" si="21"/>
        <v>0</v>
      </c>
      <c r="P12" s="19">
        <f t="shared" si="22"/>
        <v>0</v>
      </c>
      <c r="Q12" s="19">
        <f t="shared" si="23"/>
        <v>0</v>
      </c>
      <c r="R12" s="19">
        <f t="shared" si="24"/>
        <v>0</v>
      </c>
      <c r="S12" s="19">
        <f t="shared" si="25"/>
        <v>0</v>
      </c>
      <c r="T12" s="19">
        <f t="shared" si="26"/>
        <v>0</v>
      </c>
      <c r="U12" s="19">
        <f t="shared" si="27"/>
        <v>0</v>
      </c>
      <c r="V12" s="19">
        <f t="shared" si="28"/>
        <v>0</v>
      </c>
      <c r="W12" s="19">
        <f>VLOOKUP(Z12,主线配置!F:G,2,FALSE)</f>
        <v>3010001</v>
      </c>
      <c r="X12" s="19">
        <f t="shared" si="12"/>
        <v>8</v>
      </c>
      <c r="Y12" s="11" t="str">
        <f>VLOOKUP(Z12,主线配置!H:I,2,FALSE)</f>
        <v>狂暴莉莉丝</v>
      </c>
      <c r="Z12" s="11">
        <f t="shared" si="29"/>
        <v>1</v>
      </c>
      <c r="AA12" s="11">
        <v>8</v>
      </c>
    </row>
    <row r="13" spans="1:27" s="11" customFormat="1" x14ac:dyDescent="0.15">
      <c r="A13" s="19">
        <f t="shared" si="13"/>
        <v>3010009</v>
      </c>
      <c r="B13" s="19">
        <f t="shared" si="14"/>
        <v>0</v>
      </c>
      <c r="C13" s="19">
        <f t="shared" si="15"/>
        <v>0</v>
      </c>
      <c r="D13" s="19">
        <f t="shared" si="16"/>
        <v>0</v>
      </c>
      <c r="E13" s="19">
        <f t="shared" si="17"/>
        <v>0</v>
      </c>
      <c r="F13" s="19">
        <f>INT(VLOOKUP(Z13,主线配置!R:AF,14,FALSE)/VLOOKUP(1,映射表!B:C,2,FALSE)*VLOOKUP(X13,映射表!B:C,2,FALSE))</f>
        <v>151293</v>
      </c>
      <c r="G13" s="19">
        <f>INT(VLOOKUP(Z13,主线配置!R:AF,12,FALSE)/VLOOKUP(1,映射表!B:C,2,FALSE)*VLOOKUP(X13,映射表!B:C,2,FALSE))</f>
        <v>378</v>
      </c>
      <c r="H13" s="19">
        <f t="shared" si="1"/>
        <v>0</v>
      </c>
      <c r="I13" s="19">
        <f>INT(VLOOKUP(Z13,主线配置!R:AF,13,FALSE)/VLOOKUP(1,映射表!B:C,2,FALSE)*VLOOKUP(X13,映射表!B:C,2,FALSE))</f>
        <v>378</v>
      </c>
      <c r="J13" s="19">
        <f t="shared" si="1"/>
        <v>0</v>
      </c>
      <c r="K13" s="19">
        <f t="shared" si="1"/>
        <v>100</v>
      </c>
      <c r="L13" s="19">
        <f t="shared" si="18"/>
        <v>0</v>
      </c>
      <c r="M13" s="19">
        <f t="shared" si="19"/>
        <v>0</v>
      </c>
      <c r="N13" s="19">
        <f t="shared" si="20"/>
        <v>95</v>
      </c>
      <c r="O13" s="19">
        <f t="shared" si="21"/>
        <v>0</v>
      </c>
      <c r="P13" s="19">
        <f t="shared" si="22"/>
        <v>0</v>
      </c>
      <c r="Q13" s="19">
        <f t="shared" si="23"/>
        <v>0</v>
      </c>
      <c r="R13" s="19">
        <f t="shared" si="24"/>
        <v>0</v>
      </c>
      <c r="S13" s="19">
        <f t="shared" si="25"/>
        <v>0</v>
      </c>
      <c r="T13" s="19">
        <f t="shared" si="26"/>
        <v>0</v>
      </c>
      <c r="U13" s="19">
        <f t="shared" si="27"/>
        <v>0</v>
      </c>
      <c r="V13" s="19">
        <f t="shared" si="28"/>
        <v>0</v>
      </c>
      <c r="W13" s="19">
        <f>VLOOKUP(Z13,主线配置!F:G,2,FALSE)</f>
        <v>3010001</v>
      </c>
      <c r="X13" s="19">
        <f t="shared" si="12"/>
        <v>9</v>
      </c>
      <c r="Y13" s="11" t="str">
        <f>VLOOKUP(Z13,主线配置!H:I,2,FALSE)</f>
        <v>狂暴莉莉丝</v>
      </c>
      <c r="Z13" s="11">
        <f t="shared" si="29"/>
        <v>1</v>
      </c>
      <c r="AA13" s="11">
        <v>9</v>
      </c>
    </row>
    <row r="14" spans="1:27" s="11" customFormat="1" x14ac:dyDescent="0.15">
      <c r="A14" s="19">
        <f t="shared" si="13"/>
        <v>3010010</v>
      </c>
      <c r="B14" s="19">
        <f t="shared" si="14"/>
        <v>0</v>
      </c>
      <c r="C14" s="19">
        <f t="shared" si="15"/>
        <v>0</v>
      </c>
      <c r="D14" s="19">
        <f t="shared" si="16"/>
        <v>0</v>
      </c>
      <c r="E14" s="19">
        <f t="shared" si="17"/>
        <v>0</v>
      </c>
      <c r="F14" s="19">
        <f>INT(VLOOKUP(Z14,主线配置!R:AF,14,FALSE)/VLOOKUP(1,映射表!B:C,2,FALSE)*VLOOKUP(X14,映射表!B:C,2,FALSE))</f>
        <v>160099</v>
      </c>
      <c r="G14" s="19">
        <f>INT(VLOOKUP(Z14,主线配置!R:AF,12,FALSE)/VLOOKUP(1,映射表!B:C,2,FALSE)*VLOOKUP(X14,映射表!B:C,2,FALSE))</f>
        <v>400</v>
      </c>
      <c r="H14" s="19">
        <f t="shared" si="1"/>
        <v>0</v>
      </c>
      <c r="I14" s="19">
        <f>INT(VLOOKUP(Z14,主线配置!R:AF,13,FALSE)/VLOOKUP(1,映射表!B:C,2,FALSE)*VLOOKUP(X14,映射表!B:C,2,FALSE))</f>
        <v>400</v>
      </c>
      <c r="J14" s="19">
        <f t="shared" si="1"/>
        <v>0</v>
      </c>
      <c r="K14" s="19">
        <f t="shared" si="1"/>
        <v>100</v>
      </c>
      <c r="L14" s="19">
        <f t="shared" si="18"/>
        <v>0</v>
      </c>
      <c r="M14" s="19">
        <f t="shared" si="19"/>
        <v>0</v>
      </c>
      <c r="N14" s="19">
        <f t="shared" si="20"/>
        <v>95</v>
      </c>
      <c r="O14" s="19">
        <f t="shared" si="21"/>
        <v>0</v>
      </c>
      <c r="P14" s="19">
        <f t="shared" si="22"/>
        <v>0</v>
      </c>
      <c r="Q14" s="19">
        <f t="shared" si="23"/>
        <v>0</v>
      </c>
      <c r="R14" s="19">
        <f t="shared" si="24"/>
        <v>0</v>
      </c>
      <c r="S14" s="19">
        <f t="shared" si="25"/>
        <v>0</v>
      </c>
      <c r="T14" s="19">
        <f t="shared" si="26"/>
        <v>0</v>
      </c>
      <c r="U14" s="19">
        <f t="shared" si="27"/>
        <v>0</v>
      </c>
      <c r="V14" s="19">
        <f t="shared" si="28"/>
        <v>0</v>
      </c>
      <c r="W14" s="19">
        <f>VLOOKUP(Z14,主线配置!F:G,2,FALSE)</f>
        <v>3010001</v>
      </c>
      <c r="X14" s="19">
        <f t="shared" si="12"/>
        <v>10</v>
      </c>
      <c r="Y14" s="11" t="str">
        <f>VLOOKUP(Z14,主线配置!H:I,2,FALSE)</f>
        <v>狂暴莉莉丝</v>
      </c>
      <c r="Z14" s="11">
        <f t="shared" si="29"/>
        <v>1</v>
      </c>
      <c r="AA14" s="11">
        <v>10</v>
      </c>
    </row>
    <row r="15" spans="1:27" s="11" customFormat="1" x14ac:dyDescent="0.15">
      <c r="A15" s="19">
        <f t="shared" si="13"/>
        <v>3010011</v>
      </c>
      <c r="B15" s="19">
        <f t="shared" si="14"/>
        <v>0</v>
      </c>
      <c r="C15" s="19">
        <f t="shared" si="15"/>
        <v>0</v>
      </c>
      <c r="D15" s="19">
        <f t="shared" si="16"/>
        <v>0</v>
      </c>
      <c r="E15" s="19">
        <f t="shared" si="17"/>
        <v>0</v>
      </c>
      <c r="F15" s="19">
        <f>INT(VLOOKUP(Z15,主线配置!R:AF,14,FALSE)/VLOOKUP(1,映射表!B:C,2,FALSE)*VLOOKUP(X15,映射表!B:C,2,FALSE))</f>
        <v>174507</v>
      </c>
      <c r="G15" s="19">
        <f>INT(VLOOKUP(Z15,主线配置!R:AF,12,FALSE)/VLOOKUP(1,映射表!B:C,2,FALSE)*VLOOKUP(X15,映射表!B:C,2,FALSE))</f>
        <v>436</v>
      </c>
      <c r="H15" s="19">
        <f t="shared" si="1"/>
        <v>0</v>
      </c>
      <c r="I15" s="19">
        <f>INT(VLOOKUP(Z15,主线配置!R:AF,13,FALSE)/VLOOKUP(1,映射表!B:C,2,FALSE)*VLOOKUP(X15,映射表!B:C,2,FALSE))</f>
        <v>436</v>
      </c>
      <c r="J15" s="19">
        <f t="shared" si="1"/>
        <v>0</v>
      </c>
      <c r="K15" s="19">
        <f t="shared" si="1"/>
        <v>100</v>
      </c>
      <c r="L15" s="19">
        <f t="shared" si="18"/>
        <v>0</v>
      </c>
      <c r="M15" s="19">
        <f t="shared" si="19"/>
        <v>0</v>
      </c>
      <c r="N15" s="19">
        <f t="shared" si="20"/>
        <v>95</v>
      </c>
      <c r="O15" s="19">
        <f t="shared" si="21"/>
        <v>0</v>
      </c>
      <c r="P15" s="19">
        <f t="shared" si="22"/>
        <v>0</v>
      </c>
      <c r="Q15" s="19">
        <f t="shared" si="23"/>
        <v>0</v>
      </c>
      <c r="R15" s="19">
        <f t="shared" si="24"/>
        <v>0</v>
      </c>
      <c r="S15" s="19">
        <f t="shared" si="25"/>
        <v>0</v>
      </c>
      <c r="T15" s="19">
        <f t="shared" si="26"/>
        <v>0</v>
      </c>
      <c r="U15" s="19">
        <f t="shared" si="27"/>
        <v>0</v>
      </c>
      <c r="V15" s="19">
        <f t="shared" si="28"/>
        <v>0</v>
      </c>
      <c r="W15" s="19">
        <f>VLOOKUP(Z15,主线配置!F:G,2,FALSE)</f>
        <v>3010001</v>
      </c>
      <c r="X15" s="19">
        <f t="shared" si="12"/>
        <v>11</v>
      </c>
      <c r="Y15" s="11" t="str">
        <f>VLOOKUP(Z15,主线配置!H:I,2,FALSE)</f>
        <v>狂暴莉莉丝</v>
      </c>
      <c r="Z15" s="11">
        <f t="shared" si="29"/>
        <v>1</v>
      </c>
      <c r="AA15" s="11">
        <v>11</v>
      </c>
    </row>
    <row r="16" spans="1:27" s="11" customFormat="1" x14ac:dyDescent="0.15">
      <c r="A16" s="19">
        <f t="shared" si="13"/>
        <v>3010012</v>
      </c>
      <c r="B16" s="19">
        <f t="shared" si="14"/>
        <v>0</v>
      </c>
      <c r="C16" s="19">
        <f t="shared" si="15"/>
        <v>0</v>
      </c>
      <c r="D16" s="19">
        <f t="shared" si="16"/>
        <v>0</v>
      </c>
      <c r="E16" s="19">
        <f t="shared" si="17"/>
        <v>0</v>
      </c>
      <c r="F16" s="19">
        <f>INT(VLOOKUP(Z16,主线配置!R:AF,14,FALSE)/VLOOKUP(1,映射表!B:C,2,FALSE)*VLOOKUP(X16,映射表!B:C,2,FALSE))</f>
        <v>188916</v>
      </c>
      <c r="G16" s="19">
        <f>INT(VLOOKUP(Z16,主线配置!R:AF,12,FALSE)/VLOOKUP(1,映射表!B:C,2,FALSE)*VLOOKUP(X16,映射表!B:C,2,FALSE))</f>
        <v>472</v>
      </c>
      <c r="H16" s="19">
        <f t="shared" si="1"/>
        <v>0</v>
      </c>
      <c r="I16" s="19">
        <f>INT(VLOOKUP(Z16,主线配置!R:AF,13,FALSE)/VLOOKUP(1,映射表!B:C,2,FALSE)*VLOOKUP(X16,映射表!B:C,2,FALSE))</f>
        <v>472</v>
      </c>
      <c r="J16" s="19">
        <f t="shared" si="1"/>
        <v>0</v>
      </c>
      <c r="K16" s="19">
        <f t="shared" si="1"/>
        <v>100</v>
      </c>
      <c r="L16" s="19">
        <f t="shared" si="18"/>
        <v>0</v>
      </c>
      <c r="M16" s="19">
        <f t="shared" si="19"/>
        <v>0</v>
      </c>
      <c r="N16" s="19">
        <f t="shared" si="20"/>
        <v>95</v>
      </c>
      <c r="O16" s="19">
        <f t="shared" si="21"/>
        <v>0</v>
      </c>
      <c r="P16" s="19">
        <f t="shared" si="22"/>
        <v>0</v>
      </c>
      <c r="Q16" s="19">
        <f t="shared" si="23"/>
        <v>0</v>
      </c>
      <c r="R16" s="19">
        <f t="shared" si="24"/>
        <v>0</v>
      </c>
      <c r="S16" s="19">
        <f t="shared" si="25"/>
        <v>0</v>
      </c>
      <c r="T16" s="19">
        <f t="shared" si="26"/>
        <v>0</v>
      </c>
      <c r="U16" s="19">
        <f t="shared" si="27"/>
        <v>0</v>
      </c>
      <c r="V16" s="19">
        <f t="shared" si="28"/>
        <v>0</v>
      </c>
      <c r="W16" s="19">
        <f>VLOOKUP(Z16,主线配置!F:G,2,FALSE)</f>
        <v>3010001</v>
      </c>
      <c r="X16" s="19">
        <f t="shared" si="12"/>
        <v>12</v>
      </c>
      <c r="Y16" s="11" t="str">
        <f>VLOOKUP(Z16,主线配置!H:I,2,FALSE)</f>
        <v>狂暴莉莉丝</v>
      </c>
      <c r="Z16" s="11">
        <f t="shared" si="29"/>
        <v>1</v>
      </c>
      <c r="AA16" s="11">
        <v>12</v>
      </c>
    </row>
    <row r="17" spans="1:27" s="11" customFormat="1" x14ac:dyDescent="0.15">
      <c r="A17" s="19">
        <f t="shared" si="13"/>
        <v>3010013</v>
      </c>
      <c r="B17" s="19">
        <f t="shared" si="14"/>
        <v>0</v>
      </c>
      <c r="C17" s="19">
        <f t="shared" si="15"/>
        <v>0</v>
      </c>
      <c r="D17" s="19">
        <f t="shared" si="16"/>
        <v>0</v>
      </c>
      <c r="E17" s="19">
        <f t="shared" si="17"/>
        <v>0</v>
      </c>
      <c r="F17" s="19">
        <f>INT(VLOOKUP(Z17,主线配置!R:AF,14,FALSE)/VLOOKUP(1,映射表!B:C,2,FALSE)*VLOOKUP(X17,映射表!B:C,2,FALSE))</f>
        <v>203325</v>
      </c>
      <c r="G17" s="19">
        <f>INT(VLOOKUP(Z17,主线配置!R:AF,12,FALSE)/VLOOKUP(1,映射表!B:C,2,FALSE)*VLOOKUP(X17,映射表!B:C,2,FALSE))</f>
        <v>508</v>
      </c>
      <c r="H17" s="19">
        <f t="shared" si="1"/>
        <v>0</v>
      </c>
      <c r="I17" s="19">
        <f>INT(VLOOKUP(Z17,主线配置!R:AF,13,FALSE)/VLOOKUP(1,映射表!B:C,2,FALSE)*VLOOKUP(X17,映射表!B:C,2,FALSE))</f>
        <v>508</v>
      </c>
      <c r="J17" s="19">
        <f t="shared" si="1"/>
        <v>0</v>
      </c>
      <c r="K17" s="19">
        <f t="shared" si="1"/>
        <v>100</v>
      </c>
      <c r="L17" s="19">
        <f t="shared" si="18"/>
        <v>0</v>
      </c>
      <c r="M17" s="19">
        <f t="shared" si="19"/>
        <v>0</v>
      </c>
      <c r="N17" s="19">
        <f t="shared" si="20"/>
        <v>95</v>
      </c>
      <c r="O17" s="19">
        <f t="shared" si="21"/>
        <v>0</v>
      </c>
      <c r="P17" s="19">
        <f t="shared" si="22"/>
        <v>0</v>
      </c>
      <c r="Q17" s="19">
        <f t="shared" si="23"/>
        <v>0</v>
      </c>
      <c r="R17" s="19">
        <f t="shared" si="24"/>
        <v>0</v>
      </c>
      <c r="S17" s="19">
        <f t="shared" si="25"/>
        <v>0</v>
      </c>
      <c r="T17" s="19">
        <f t="shared" si="26"/>
        <v>0</v>
      </c>
      <c r="U17" s="19">
        <f t="shared" si="27"/>
        <v>0</v>
      </c>
      <c r="V17" s="19">
        <f t="shared" si="28"/>
        <v>0</v>
      </c>
      <c r="W17" s="19">
        <f>VLOOKUP(Z17,主线配置!F:G,2,FALSE)</f>
        <v>3010001</v>
      </c>
      <c r="X17" s="19">
        <f t="shared" si="12"/>
        <v>13</v>
      </c>
      <c r="Y17" s="11" t="str">
        <f>VLOOKUP(Z17,主线配置!H:I,2,FALSE)</f>
        <v>狂暴莉莉丝</v>
      </c>
      <c r="Z17" s="11">
        <f t="shared" si="29"/>
        <v>1</v>
      </c>
      <c r="AA17" s="11">
        <v>13</v>
      </c>
    </row>
    <row r="18" spans="1:27" s="11" customFormat="1" x14ac:dyDescent="0.15">
      <c r="A18" s="19">
        <f t="shared" si="13"/>
        <v>3010014</v>
      </c>
      <c r="B18" s="19">
        <f t="shared" si="14"/>
        <v>0</v>
      </c>
      <c r="C18" s="19">
        <f t="shared" si="15"/>
        <v>0</v>
      </c>
      <c r="D18" s="19">
        <f t="shared" si="16"/>
        <v>0</v>
      </c>
      <c r="E18" s="19">
        <f t="shared" si="17"/>
        <v>0</v>
      </c>
      <c r="F18" s="19">
        <f>INT(VLOOKUP(Z18,主线配置!R:AF,14,FALSE)/VLOOKUP(1,映射表!B:C,2,FALSE)*VLOOKUP(X18,映射表!B:C,2,FALSE))</f>
        <v>217734</v>
      </c>
      <c r="G18" s="19">
        <f>INT(VLOOKUP(Z18,主线配置!R:AF,12,FALSE)/VLOOKUP(1,映射表!B:C,2,FALSE)*VLOOKUP(X18,映射表!B:C,2,FALSE))</f>
        <v>544</v>
      </c>
      <c r="H18" s="19">
        <f t="shared" si="1"/>
        <v>0</v>
      </c>
      <c r="I18" s="19">
        <f>INT(VLOOKUP(Z18,主线配置!R:AF,13,FALSE)/VLOOKUP(1,映射表!B:C,2,FALSE)*VLOOKUP(X18,映射表!B:C,2,FALSE))</f>
        <v>544</v>
      </c>
      <c r="J18" s="19">
        <f t="shared" si="1"/>
        <v>0</v>
      </c>
      <c r="K18" s="19">
        <f t="shared" si="1"/>
        <v>100</v>
      </c>
      <c r="L18" s="19">
        <f t="shared" si="18"/>
        <v>0</v>
      </c>
      <c r="M18" s="19">
        <f t="shared" si="19"/>
        <v>0</v>
      </c>
      <c r="N18" s="19">
        <f t="shared" si="20"/>
        <v>95</v>
      </c>
      <c r="O18" s="19">
        <f t="shared" si="21"/>
        <v>0</v>
      </c>
      <c r="P18" s="19">
        <f t="shared" si="22"/>
        <v>0</v>
      </c>
      <c r="Q18" s="19">
        <f t="shared" si="23"/>
        <v>0</v>
      </c>
      <c r="R18" s="19">
        <f t="shared" si="24"/>
        <v>0</v>
      </c>
      <c r="S18" s="19">
        <f t="shared" si="25"/>
        <v>0</v>
      </c>
      <c r="T18" s="19">
        <f t="shared" si="26"/>
        <v>0</v>
      </c>
      <c r="U18" s="19">
        <f t="shared" si="27"/>
        <v>0</v>
      </c>
      <c r="V18" s="19">
        <f t="shared" si="28"/>
        <v>0</v>
      </c>
      <c r="W18" s="19">
        <f>VLOOKUP(Z18,主线配置!F:G,2,FALSE)</f>
        <v>3010001</v>
      </c>
      <c r="X18" s="19">
        <f t="shared" si="12"/>
        <v>14</v>
      </c>
      <c r="Y18" s="11" t="str">
        <f>VLOOKUP(Z18,主线配置!H:I,2,FALSE)</f>
        <v>狂暴莉莉丝</v>
      </c>
      <c r="Z18" s="11">
        <f t="shared" si="29"/>
        <v>1</v>
      </c>
      <c r="AA18" s="11">
        <v>14</v>
      </c>
    </row>
    <row r="19" spans="1:27" s="11" customFormat="1" x14ac:dyDescent="0.15">
      <c r="A19" s="19">
        <f t="shared" si="13"/>
        <v>3010015</v>
      </c>
      <c r="B19" s="19">
        <f t="shared" si="14"/>
        <v>0</v>
      </c>
      <c r="C19" s="19">
        <f t="shared" si="15"/>
        <v>0</v>
      </c>
      <c r="D19" s="19">
        <f t="shared" si="16"/>
        <v>0</v>
      </c>
      <c r="E19" s="19">
        <f t="shared" si="17"/>
        <v>0</v>
      </c>
      <c r="F19" s="19">
        <f>INT(VLOOKUP(Z19,主线配置!R:AF,14,FALSE)/VLOOKUP(1,映射表!B:C,2,FALSE)*VLOOKUP(X19,映射表!B:C,2,FALSE))</f>
        <v>232143</v>
      </c>
      <c r="G19" s="19">
        <f>INT(VLOOKUP(Z19,主线配置!R:AF,12,FALSE)/VLOOKUP(1,映射表!B:C,2,FALSE)*VLOOKUP(X19,映射表!B:C,2,FALSE))</f>
        <v>580</v>
      </c>
      <c r="H19" s="19">
        <f t="shared" si="1"/>
        <v>0</v>
      </c>
      <c r="I19" s="19">
        <f>INT(VLOOKUP(Z19,主线配置!R:AF,13,FALSE)/VLOOKUP(1,映射表!B:C,2,FALSE)*VLOOKUP(X19,映射表!B:C,2,FALSE))</f>
        <v>580</v>
      </c>
      <c r="J19" s="19">
        <f t="shared" si="1"/>
        <v>0</v>
      </c>
      <c r="K19" s="19">
        <f t="shared" si="1"/>
        <v>100</v>
      </c>
      <c r="L19" s="19">
        <f t="shared" si="18"/>
        <v>0</v>
      </c>
      <c r="M19" s="19">
        <f t="shared" si="19"/>
        <v>0</v>
      </c>
      <c r="N19" s="19">
        <f t="shared" si="20"/>
        <v>95</v>
      </c>
      <c r="O19" s="19">
        <f t="shared" si="21"/>
        <v>0</v>
      </c>
      <c r="P19" s="19">
        <f t="shared" si="22"/>
        <v>0</v>
      </c>
      <c r="Q19" s="19">
        <f t="shared" si="23"/>
        <v>0</v>
      </c>
      <c r="R19" s="19">
        <f t="shared" si="24"/>
        <v>0</v>
      </c>
      <c r="S19" s="19">
        <f t="shared" si="25"/>
        <v>0</v>
      </c>
      <c r="T19" s="19">
        <f t="shared" si="26"/>
        <v>0</v>
      </c>
      <c r="U19" s="19">
        <f t="shared" si="27"/>
        <v>0</v>
      </c>
      <c r="V19" s="19">
        <f t="shared" si="28"/>
        <v>0</v>
      </c>
      <c r="W19" s="19">
        <f>VLOOKUP(Z19,主线配置!F:G,2,FALSE)</f>
        <v>3010001</v>
      </c>
      <c r="X19" s="19">
        <f t="shared" si="12"/>
        <v>15</v>
      </c>
      <c r="Y19" s="11" t="str">
        <f>VLOOKUP(Z19,主线配置!H:I,2,FALSE)</f>
        <v>狂暴莉莉丝</v>
      </c>
      <c r="Z19" s="11">
        <f t="shared" si="29"/>
        <v>1</v>
      </c>
      <c r="AA19" s="11">
        <v>15</v>
      </c>
    </row>
    <row r="20" spans="1:27" s="11" customFormat="1" x14ac:dyDescent="0.15">
      <c r="A20" s="19">
        <f t="shared" si="13"/>
        <v>3010016</v>
      </c>
      <c r="B20" s="19">
        <f t="shared" si="14"/>
        <v>0</v>
      </c>
      <c r="C20" s="19">
        <f t="shared" si="15"/>
        <v>0</v>
      </c>
      <c r="D20" s="19">
        <f t="shared" si="16"/>
        <v>0</v>
      </c>
      <c r="E20" s="19">
        <f t="shared" si="17"/>
        <v>0</v>
      </c>
      <c r="F20" s="19">
        <f>INT(VLOOKUP(Z20,主线配置!R:AF,14,FALSE)/VLOOKUP(1,映射表!B:C,2,FALSE)*VLOOKUP(X20,映射表!B:C,2,FALSE))</f>
        <v>246552</v>
      </c>
      <c r="G20" s="19">
        <f>INT(VLOOKUP(Z20,主线配置!R:AF,12,FALSE)/VLOOKUP(1,映射表!B:C,2,FALSE)*VLOOKUP(X20,映射表!B:C,2,FALSE))</f>
        <v>616</v>
      </c>
      <c r="H20" s="19">
        <f t="shared" si="1"/>
        <v>0</v>
      </c>
      <c r="I20" s="19">
        <f>INT(VLOOKUP(Z20,主线配置!R:AF,13,FALSE)/VLOOKUP(1,映射表!B:C,2,FALSE)*VLOOKUP(X20,映射表!B:C,2,FALSE))</f>
        <v>616</v>
      </c>
      <c r="J20" s="19">
        <f t="shared" si="1"/>
        <v>0</v>
      </c>
      <c r="K20" s="19">
        <f t="shared" si="1"/>
        <v>100</v>
      </c>
      <c r="L20" s="19">
        <f t="shared" si="18"/>
        <v>0</v>
      </c>
      <c r="M20" s="19">
        <f t="shared" si="19"/>
        <v>0</v>
      </c>
      <c r="N20" s="19">
        <f t="shared" si="20"/>
        <v>95</v>
      </c>
      <c r="O20" s="19">
        <f t="shared" si="21"/>
        <v>0</v>
      </c>
      <c r="P20" s="19">
        <f t="shared" si="22"/>
        <v>0</v>
      </c>
      <c r="Q20" s="19">
        <f t="shared" si="23"/>
        <v>0</v>
      </c>
      <c r="R20" s="19">
        <f t="shared" si="24"/>
        <v>0</v>
      </c>
      <c r="S20" s="19">
        <f t="shared" si="25"/>
        <v>0</v>
      </c>
      <c r="T20" s="19">
        <f t="shared" si="26"/>
        <v>0</v>
      </c>
      <c r="U20" s="19">
        <f t="shared" si="27"/>
        <v>0</v>
      </c>
      <c r="V20" s="19">
        <f t="shared" si="28"/>
        <v>0</v>
      </c>
      <c r="W20" s="19">
        <f>VLOOKUP(Z20,主线配置!F:G,2,FALSE)</f>
        <v>3010001</v>
      </c>
      <c r="X20" s="19">
        <f t="shared" si="12"/>
        <v>16</v>
      </c>
      <c r="Y20" s="11" t="str">
        <f>VLOOKUP(Z20,主线配置!H:I,2,FALSE)</f>
        <v>狂暴莉莉丝</v>
      </c>
      <c r="Z20" s="11">
        <f t="shared" si="29"/>
        <v>1</v>
      </c>
      <c r="AA20" s="11">
        <v>16</v>
      </c>
    </row>
    <row r="21" spans="1:27" s="11" customFormat="1" x14ac:dyDescent="0.15">
      <c r="A21" s="19">
        <f t="shared" si="13"/>
        <v>3010017</v>
      </c>
      <c r="B21" s="19">
        <f t="shared" si="14"/>
        <v>0</v>
      </c>
      <c r="C21" s="19">
        <f t="shared" si="15"/>
        <v>0</v>
      </c>
      <c r="D21" s="19">
        <f t="shared" si="16"/>
        <v>0</v>
      </c>
      <c r="E21" s="19">
        <f t="shared" si="17"/>
        <v>0</v>
      </c>
      <c r="F21" s="19">
        <f>INT(VLOOKUP(Z21,主线配置!R:AF,14,FALSE)/VLOOKUP(1,映射表!B:C,2,FALSE)*VLOOKUP(X21,映射表!B:C,2,FALSE))</f>
        <v>260961</v>
      </c>
      <c r="G21" s="19">
        <f>INT(VLOOKUP(Z21,主线配置!R:AF,12,FALSE)/VLOOKUP(1,映射表!B:C,2,FALSE)*VLOOKUP(X21,映射表!B:C,2,FALSE))</f>
        <v>652</v>
      </c>
      <c r="H21" s="19">
        <f t="shared" si="1"/>
        <v>0</v>
      </c>
      <c r="I21" s="19">
        <f>INT(VLOOKUP(Z21,主线配置!R:AF,13,FALSE)/VLOOKUP(1,映射表!B:C,2,FALSE)*VLOOKUP(X21,映射表!B:C,2,FALSE))</f>
        <v>652</v>
      </c>
      <c r="J21" s="19">
        <f t="shared" si="1"/>
        <v>0</v>
      </c>
      <c r="K21" s="19">
        <f t="shared" si="1"/>
        <v>100</v>
      </c>
      <c r="L21" s="19">
        <f t="shared" si="18"/>
        <v>0</v>
      </c>
      <c r="M21" s="19">
        <f t="shared" si="19"/>
        <v>0</v>
      </c>
      <c r="N21" s="19">
        <f t="shared" si="20"/>
        <v>95</v>
      </c>
      <c r="O21" s="19">
        <f t="shared" si="21"/>
        <v>0</v>
      </c>
      <c r="P21" s="19">
        <f t="shared" si="22"/>
        <v>0</v>
      </c>
      <c r="Q21" s="19">
        <f t="shared" si="23"/>
        <v>0</v>
      </c>
      <c r="R21" s="19">
        <f t="shared" si="24"/>
        <v>0</v>
      </c>
      <c r="S21" s="19">
        <f t="shared" si="25"/>
        <v>0</v>
      </c>
      <c r="T21" s="19">
        <f t="shared" si="26"/>
        <v>0</v>
      </c>
      <c r="U21" s="19">
        <f t="shared" si="27"/>
        <v>0</v>
      </c>
      <c r="V21" s="19">
        <f t="shared" si="28"/>
        <v>0</v>
      </c>
      <c r="W21" s="19">
        <f>VLOOKUP(Z21,主线配置!F:G,2,FALSE)</f>
        <v>3010001</v>
      </c>
      <c r="X21" s="19">
        <f t="shared" si="12"/>
        <v>17</v>
      </c>
      <c r="Y21" s="11" t="str">
        <f>VLOOKUP(Z21,主线配置!H:I,2,FALSE)</f>
        <v>狂暴莉莉丝</v>
      </c>
      <c r="Z21" s="11">
        <f t="shared" si="29"/>
        <v>1</v>
      </c>
      <c r="AA21" s="11">
        <v>17</v>
      </c>
    </row>
    <row r="22" spans="1:27" s="11" customFormat="1" x14ac:dyDescent="0.15">
      <c r="A22" s="19">
        <f t="shared" si="13"/>
        <v>3010018</v>
      </c>
      <c r="B22" s="19">
        <f t="shared" si="14"/>
        <v>0</v>
      </c>
      <c r="C22" s="19">
        <f t="shared" si="15"/>
        <v>0</v>
      </c>
      <c r="D22" s="19">
        <f t="shared" si="16"/>
        <v>0</v>
      </c>
      <c r="E22" s="19">
        <f t="shared" si="17"/>
        <v>0</v>
      </c>
      <c r="F22" s="19">
        <f>INT(VLOOKUP(Z22,主线配置!R:AF,14,FALSE)/VLOOKUP(1,映射表!B:C,2,FALSE)*VLOOKUP(X22,映射表!B:C,2,FALSE))</f>
        <v>275370</v>
      </c>
      <c r="G22" s="19">
        <f>INT(VLOOKUP(Z22,主线配置!R:AF,12,FALSE)/VLOOKUP(1,映射表!B:C,2,FALSE)*VLOOKUP(X22,映射表!B:C,2,FALSE))</f>
        <v>688</v>
      </c>
      <c r="H22" s="19">
        <f t="shared" si="1"/>
        <v>0</v>
      </c>
      <c r="I22" s="19">
        <f>INT(VLOOKUP(Z22,主线配置!R:AF,13,FALSE)/VLOOKUP(1,映射表!B:C,2,FALSE)*VLOOKUP(X22,映射表!B:C,2,FALSE))</f>
        <v>688</v>
      </c>
      <c r="J22" s="19">
        <f t="shared" si="1"/>
        <v>0</v>
      </c>
      <c r="K22" s="19">
        <f t="shared" si="1"/>
        <v>100</v>
      </c>
      <c r="L22" s="19">
        <f t="shared" si="18"/>
        <v>0</v>
      </c>
      <c r="M22" s="19">
        <f t="shared" si="19"/>
        <v>0</v>
      </c>
      <c r="N22" s="19">
        <f t="shared" si="20"/>
        <v>95</v>
      </c>
      <c r="O22" s="19">
        <f t="shared" si="21"/>
        <v>0</v>
      </c>
      <c r="P22" s="19">
        <f t="shared" si="22"/>
        <v>0</v>
      </c>
      <c r="Q22" s="19">
        <f t="shared" si="23"/>
        <v>0</v>
      </c>
      <c r="R22" s="19">
        <f t="shared" si="24"/>
        <v>0</v>
      </c>
      <c r="S22" s="19">
        <f t="shared" si="25"/>
        <v>0</v>
      </c>
      <c r="T22" s="19">
        <f t="shared" si="26"/>
        <v>0</v>
      </c>
      <c r="U22" s="19">
        <f t="shared" si="27"/>
        <v>0</v>
      </c>
      <c r="V22" s="19">
        <f t="shared" si="28"/>
        <v>0</v>
      </c>
      <c r="W22" s="19">
        <f>VLOOKUP(Z22,主线配置!F:G,2,FALSE)</f>
        <v>3010001</v>
      </c>
      <c r="X22" s="19">
        <f t="shared" si="12"/>
        <v>18</v>
      </c>
      <c r="Y22" s="11" t="str">
        <f>VLOOKUP(Z22,主线配置!H:I,2,FALSE)</f>
        <v>狂暴莉莉丝</v>
      </c>
      <c r="Z22" s="11">
        <f t="shared" si="29"/>
        <v>1</v>
      </c>
      <c r="AA22" s="11">
        <v>18</v>
      </c>
    </row>
    <row r="23" spans="1:27" s="11" customFormat="1" x14ac:dyDescent="0.15">
      <c r="A23" s="19">
        <f t="shared" si="13"/>
        <v>3010019</v>
      </c>
      <c r="B23" s="19">
        <f t="shared" si="14"/>
        <v>0</v>
      </c>
      <c r="C23" s="19">
        <f t="shared" si="15"/>
        <v>0</v>
      </c>
      <c r="D23" s="19">
        <f t="shared" si="16"/>
        <v>0</v>
      </c>
      <c r="E23" s="19">
        <f t="shared" si="17"/>
        <v>0</v>
      </c>
      <c r="F23" s="19">
        <f>INT(VLOOKUP(Z23,主线配置!R:AF,14,FALSE)/VLOOKUP(1,映射表!B:C,2,FALSE)*VLOOKUP(X23,映射表!B:C,2,FALSE))</f>
        <v>289779</v>
      </c>
      <c r="G23" s="19">
        <f>INT(VLOOKUP(Z23,主线配置!R:AF,12,FALSE)/VLOOKUP(1,映射表!B:C,2,FALSE)*VLOOKUP(X23,映射表!B:C,2,FALSE))</f>
        <v>724</v>
      </c>
      <c r="H23" s="19">
        <f t="shared" si="1"/>
        <v>0</v>
      </c>
      <c r="I23" s="19">
        <f>INT(VLOOKUP(Z23,主线配置!R:AF,13,FALSE)/VLOOKUP(1,映射表!B:C,2,FALSE)*VLOOKUP(X23,映射表!B:C,2,FALSE))</f>
        <v>724</v>
      </c>
      <c r="J23" s="19">
        <f t="shared" si="1"/>
        <v>0</v>
      </c>
      <c r="K23" s="19">
        <f t="shared" si="1"/>
        <v>100</v>
      </c>
      <c r="L23" s="19">
        <f t="shared" si="18"/>
        <v>0</v>
      </c>
      <c r="M23" s="19">
        <f t="shared" si="19"/>
        <v>0</v>
      </c>
      <c r="N23" s="19">
        <f t="shared" si="20"/>
        <v>95</v>
      </c>
      <c r="O23" s="19">
        <f t="shared" si="21"/>
        <v>0</v>
      </c>
      <c r="P23" s="19">
        <f t="shared" si="22"/>
        <v>0</v>
      </c>
      <c r="Q23" s="19">
        <f t="shared" si="23"/>
        <v>0</v>
      </c>
      <c r="R23" s="19">
        <f t="shared" si="24"/>
        <v>0</v>
      </c>
      <c r="S23" s="19">
        <f t="shared" si="25"/>
        <v>0</v>
      </c>
      <c r="T23" s="19">
        <f t="shared" si="26"/>
        <v>0</v>
      </c>
      <c r="U23" s="19">
        <f t="shared" si="27"/>
        <v>0</v>
      </c>
      <c r="V23" s="19">
        <f t="shared" si="28"/>
        <v>0</v>
      </c>
      <c r="W23" s="19">
        <f>VLOOKUP(Z23,主线配置!F:G,2,FALSE)</f>
        <v>3010001</v>
      </c>
      <c r="X23" s="19">
        <f t="shared" si="12"/>
        <v>19</v>
      </c>
      <c r="Y23" s="11" t="str">
        <f>VLOOKUP(Z23,主线配置!H:I,2,FALSE)</f>
        <v>狂暴莉莉丝</v>
      </c>
      <c r="Z23" s="11">
        <f t="shared" si="29"/>
        <v>1</v>
      </c>
      <c r="AA23" s="11">
        <v>19</v>
      </c>
    </row>
    <row r="24" spans="1:27" s="11" customFormat="1" x14ac:dyDescent="0.15">
      <c r="A24" s="19">
        <f t="shared" si="13"/>
        <v>3010020</v>
      </c>
      <c r="B24" s="19">
        <f t="shared" si="14"/>
        <v>0</v>
      </c>
      <c r="C24" s="19">
        <f t="shared" si="15"/>
        <v>0</v>
      </c>
      <c r="D24" s="19">
        <f t="shared" si="16"/>
        <v>0</v>
      </c>
      <c r="E24" s="19">
        <f t="shared" si="17"/>
        <v>0</v>
      </c>
      <c r="F24" s="19">
        <f>INT(VLOOKUP(Z24,主线配置!R:AF,14,FALSE)/VLOOKUP(1,映射表!B:C,2,FALSE)*VLOOKUP(X24,映射表!B:C,2,FALSE))</f>
        <v>316195</v>
      </c>
      <c r="G24" s="19">
        <f>INT(VLOOKUP(Z24,主线配置!R:AF,12,FALSE)/VLOOKUP(1,映射表!B:C,2,FALSE)*VLOOKUP(X24,映射表!B:C,2,FALSE))</f>
        <v>790</v>
      </c>
      <c r="H24" s="19">
        <f t="shared" si="1"/>
        <v>0</v>
      </c>
      <c r="I24" s="19">
        <f>INT(VLOOKUP(Z24,主线配置!R:AF,13,FALSE)/VLOOKUP(1,映射表!B:C,2,FALSE)*VLOOKUP(X24,映射表!B:C,2,FALSE))</f>
        <v>790</v>
      </c>
      <c r="J24" s="19">
        <f t="shared" si="1"/>
        <v>0</v>
      </c>
      <c r="K24" s="19">
        <f t="shared" si="1"/>
        <v>100</v>
      </c>
      <c r="L24" s="19">
        <f t="shared" si="18"/>
        <v>0</v>
      </c>
      <c r="M24" s="19">
        <f t="shared" si="19"/>
        <v>0</v>
      </c>
      <c r="N24" s="19">
        <f t="shared" si="20"/>
        <v>95</v>
      </c>
      <c r="O24" s="19">
        <f t="shared" si="21"/>
        <v>0</v>
      </c>
      <c r="P24" s="19">
        <f t="shared" si="22"/>
        <v>0</v>
      </c>
      <c r="Q24" s="19">
        <f t="shared" si="23"/>
        <v>0</v>
      </c>
      <c r="R24" s="19">
        <f t="shared" si="24"/>
        <v>0</v>
      </c>
      <c r="S24" s="19">
        <f t="shared" si="25"/>
        <v>0</v>
      </c>
      <c r="T24" s="19">
        <f t="shared" si="26"/>
        <v>0</v>
      </c>
      <c r="U24" s="19">
        <f t="shared" si="27"/>
        <v>0</v>
      </c>
      <c r="V24" s="19">
        <f t="shared" si="28"/>
        <v>0</v>
      </c>
      <c r="W24" s="19">
        <f>VLOOKUP(Z24,主线配置!F:G,2,FALSE)</f>
        <v>3010001</v>
      </c>
      <c r="X24" s="19">
        <f t="shared" si="12"/>
        <v>20</v>
      </c>
      <c r="Y24" s="11" t="str">
        <f>VLOOKUP(Z24,主线配置!H:I,2,FALSE)</f>
        <v>狂暴莉莉丝</v>
      </c>
      <c r="Z24" s="11">
        <f t="shared" si="29"/>
        <v>1</v>
      </c>
      <c r="AA24" s="11">
        <v>20</v>
      </c>
    </row>
    <row r="25" spans="1:27" s="11" customFormat="1" x14ac:dyDescent="0.15">
      <c r="A25" s="19">
        <f t="shared" si="13"/>
        <v>3010021</v>
      </c>
      <c r="B25" s="19">
        <f t="shared" si="14"/>
        <v>0</v>
      </c>
      <c r="C25" s="19">
        <f t="shared" si="15"/>
        <v>0</v>
      </c>
      <c r="D25" s="19">
        <f t="shared" si="16"/>
        <v>0</v>
      </c>
      <c r="E25" s="19">
        <f t="shared" si="17"/>
        <v>0</v>
      </c>
      <c r="F25" s="19">
        <f>INT(VLOOKUP(Z25,主线配置!R:AF,14,FALSE)/VLOOKUP(1,映射表!B:C,2,FALSE)*VLOOKUP(X25,映射表!B:C,2,FALSE))</f>
        <v>357821</v>
      </c>
      <c r="G25" s="19">
        <f>INT(VLOOKUP(Z25,主线配置!R:AF,12,FALSE)/VLOOKUP(1,映射表!B:C,2,FALSE)*VLOOKUP(X25,映射表!B:C,2,FALSE))</f>
        <v>894</v>
      </c>
      <c r="H25" s="19">
        <f t="shared" si="1"/>
        <v>0</v>
      </c>
      <c r="I25" s="19">
        <f>INT(VLOOKUP(Z25,主线配置!R:AF,13,FALSE)/VLOOKUP(1,映射表!B:C,2,FALSE)*VLOOKUP(X25,映射表!B:C,2,FALSE))</f>
        <v>894</v>
      </c>
      <c r="J25" s="19">
        <f t="shared" si="1"/>
        <v>0</v>
      </c>
      <c r="K25" s="19">
        <f t="shared" si="1"/>
        <v>100</v>
      </c>
      <c r="L25" s="19">
        <f t="shared" si="18"/>
        <v>0</v>
      </c>
      <c r="M25" s="19">
        <f t="shared" si="19"/>
        <v>0</v>
      </c>
      <c r="N25" s="19">
        <f t="shared" si="20"/>
        <v>95</v>
      </c>
      <c r="O25" s="19">
        <f t="shared" si="21"/>
        <v>0</v>
      </c>
      <c r="P25" s="19">
        <f t="shared" si="22"/>
        <v>0</v>
      </c>
      <c r="Q25" s="19">
        <f t="shared" si="23"/>
        <v>0</v>
      </c>
      <c r="R25" s="19">
        <f t="shared" si="24"/>
        <v>0</v>
      </c>
      <c r="S25" s="19">
        <f t="shared" si="25"/>
        <v>0</v>
      </c>
      <c r="T25" s="19">
        <f t="shared" si="26"/>
        <v>0</v>
      </c>
      <c r="U25" s="19">
        <f t="shared" si="27"/>
        <v>0</v>
      </c>
      <c r="V25" s="19">
        <f t="shared" si="28"/>
        <v>0</v>
      </c>
      <c r="W25" s="19">
        <f>VLOOKUP(Z25,主线配置!F:G,2,FALSE)</f>
        <v>3010001</v>
      </c>
      <c r="X25" s="19">
        <f t="shared" si="12"/>
        <v>21</v>
      </c>
      <c r="Y25" s="11" t="str">
        <f>VLOOKUP(Z25,主线配置!H:I,2,FALSE)</f>
        <v>狂暴莉莉丝</v>
      </c>
      <c r="Z25" s="11">
        <f t="shared" si="29"/>
        <v>1</v>
      </c>
      <c r="AA25" s="11">
        <v>21</v>
      </c>
    </row>
    <row r="26" spans="1:27" s="11" customFormat="1" x14ac:dyDescent="0.15">
      <c r="A26" s="19">
        <f t="shared" si="13"/>
        <v>3010022</v>
      </c>
      <c r="B26" s="19">
        <f t="shared" si="14"/>
        <v>0</v>
      </c>
      <c r="C26" s="19">
        <f t="shared" si="15"/>
        <v>0</v>
      </c>
      <c r="D26" s="19">
        <f t="shared" si="16"/>
        <v>0</v>
      </c>
      <c r="E26" s="19">
        <f t="shared" si="17"/>
        <v>0</v>
      </c>
      <c r="F26" s="19">
        <f>INT(VLOOKUP(Z26,主线配置!R:AF,14,FALSE)/VLOOKUP(1,映射表!B:C,2,FALSE)*VLOOKUP(X26,映射表!B:C,2,FALSE))</f>
        <v>401448</v>
      </c>
      <c r="G26" s="19">
        <f>INT(VLOOKUP(Z26,主线配置!R:AF,12,FALSE)/VLOOKUP(1,映射表!B:C,2,FALSE)*VLOOKUP(X26,映射表!B:C,2,FALSE))</f>
        <v>1003</v>
      </c>
      <c r="H26" s="19">
        <f t="shared" si="1"/>
        <v>0</v>
      </c>
      <c r="I26" s="19">
        <f>INT(VLOOKUP(Z26,主线配置!R:AF,13,FALSE)/VLOOKUP(1,映射表!B:C,2,FALSE)*VLOOKUP(X26,映射表!B:C,2,FALSE))</f>
        <v>1003</v>
      </c>
      <c r="J26" s="19">
        <f t="shared" si="1"/>
        <v>0</v>
      </c>
      <c r="K26" s="19">
        <f t="shared" si="1"/>
        <v>100</v>
      </c>
      <c r="L26" s="19">
        <f t="shared" si="18"/>
        <v>0</v>
      </c>
      <c r="M26" s="19">
        <f t="shared" si="19"/>
        <v>0</v>
      </c>
      <c r="N26" s="19">
        <f t="shared" si="20"/>
        <v>95</v>
      </c>
      <c r="O26" s="19">
        <f t="shared" si="21"/>
        <v>0</v>
      </c>
      <c r="P26" s="19">
        <f t="shared" si="22"/>
        <v>0</v>
      </c>
      <c r="Q26" s="19">
        <f t="shared" si="23"/>
        <v>0</v>
      </c>
      <c r="R26" s="19">
        <f t="shared" si="24"/>
        <v>0</v>
      </c>
      <c r="S26" s="19">
        <f t="shared" si="25"/>
        <v>0</v>
      </c>
      <c r="T26" s="19">
        <f t="shared" si="26"/>
        <v>0</v>
      </c>
      <c r="U26" s="19">
        <f t="shared" si="27"/>
        <v>0</v>
      </c>
      <c r="V26" s="19">
        <f t="shared" si="28"/>
        <v>0</v>
      </c>
      <c r="W26" s="19">
        <f>VLOOKUP(Z26,主线配置!F:G,2,FALSE)</f>
        <v>3010001</v>
      </c>
      <c r="X26" s="19">
        <f t="shared" si="12"/>
        <v>22</v>
      </c>
      <c r="Y26" s="11" t="str">
        <f>VLOOKUP(Z26,主线配置!H:I,2,FALSE)</f>
        <v>狂暴莉莉丝</v>
      </c>
      <c r="Z26" s="11">
        <f t="shared" si="29"/>
        <v>1</v>
      </c>
      <c r="AA26" s="11">
        <v>22</v>
      </c>
    </row>
    <row r="27" spans="1:27" s="11" customFormat="1" x14ac:dyDescent="0.15">
      <c r="A27" s="19">
        <f t="shared" si="13"/>
        <v>3010023</v>
      </c>
      <c r="B27" s="19">
        <f t="shared" si="14"/>
        <v>0</v>
      </c>
      <c r="C27" s="19">
        <f t="shared" si="15"/>
        <v>0</v>
      </c>
      <c r="D27" s="19">
        <f t="shared" si="16"/>
        <v>0</v>
      </c>
      <c r="E27" s="19">
        <f t="shared" si="17"/>
        <v>0</v>
      </c>
      <c r="F27" s="19">
        <f>INT(VLOOKUP(Z27,主线配置!R:AF,14,FALSE)/VLOOKUP(1,映射表!B:C,2,FALSE)*VLOOKUP(X27,映射表!B:C,2,FALSE))</f>
        <v>447476</v>
      </c>
      <c r="G27" s="19">
        <f>INT(VLOOKUP(Z27,主线配置!R:AF,12,FALSE)/VLOOKUP(1,映射表!B:C,2,FALSE)*VLOOKUP(X27,映射表!B:C,2,FALSE))</f>
        <v>1118</v>
      </c>
      <c r="H27" s="19">
        <f t="shared" si="1"/>
        <v>0</v>
      </c>
      <c r="I27" s="19">
        <f>INT(VLOOKUP(Z27,主线配置!R:AF,13,FALSE)/VLOOKUP(1,映射表!B:C,2,FALSE)*VLOOKUP(X27,映射表!B:C,2,FALSE))</f>
        <v>1118</v>
      </c>
      <c r="J27" s="19">
        <f t="shared" si="1"/>
        <v>0</v>
      </c>
      <c r="K27" s="19">
        <f t="shared" si="1"/>
        <v>100</v>
      </c>
      <c r="L27" s="19">
        <f t="shared" si="18"/>
        <v>0</v>
      </c>
      <c r="M27" s="19">
        <f t="shared" si="19"/>
        <v>0</v>
      </c>
      <c r="N27" s="19">
        <f t="shared" si="20"/>
        <v>95</v>
      </c>
      <c r="O27" s="19">
        <f t="shared" si="21"/>
        <v>0</v>
      </c>
      <c r="P27" s="19">
        <f t="shared" si="22"/>
        <v>0</v>
      </c>
      <c r="Q27" s="19">
        <f t="shared" si="23"/>
        <v>0</v>
      </c>
      <c r="R27" s="19">
        <f t="shared" si="24"/>
        <v>0</v>
      </c>
      <c r="S27" s="19">
        <f t="shared" si="25"/>
        <v>0</v>
      </c>
      <c r="T27" s="19">
        <f t="shared" si="26"/>
        <v>0</v>
      </c>
      <c r="U27" s="19">
        <f t="shared" si="27"/>
        <v>0</v>
      </c>
      <c r="V27" s="19">
        <f t="shared" si="28"/>
        <v>0</v>
      </c>
      <c r="W27" s="19">
        <f>VLOOKUP(Z27,主线配置!F:G,2,FALSE)</f>
        <v>3010001</v>
      </c>
      <c r="X27" s="19">
        <f t="shared" si="12"/>
        <v>23</v>
      </c>
      <c r="Y27" s="11" t="str">
        <f>VLOOKUP(Z27,主线配置!H:I,2,FALSE)</f>
        <v>狂暴莉莉丝</v>
      </c>
      <c r="Z27" s="11">
        <f t="shared" si="29"/>
        <v>1</v>
      </c>
      <c r="AA27" s="11">
        <v>23</v>
      </c>
    </row>
    <row r="28" spans="1:27" s="11" customFormat="1" x14ac:dyDescent="0.15">
      <c r="A28" s="19">
        <f t="shared" si="13"/>
        <v>3010024</v>
      </c>
      <c r="B28" s="19">
        <f t="shared" si="14"/>
        <v>0</v>
      </c>
      <c r="C28" s="19">
        <f t="shared" si="15"/>
        <v>0</v>
      </c>
      <c r="D28" s="19">
        <f t="shared" si="16"/>
        <v>0</v>
      </c>
      <c r="E28" s="19">
        <f t="shared" si="17"/>
        <v>0</v>
      </c>
      <c r="F28" s="19">
        <f>INT(VLOOKUP(Z28,主线配置!R:AF,14,FALSE)/VLOOKUP(1,映射表!B:C,2,FALSE)*VLOOKUP(X28,映射表!B:C,2,FALSE))</f>
        <v>495506</v>
      </c>
      <c r="G28" s="19">
        <f>INT(VLOOKUP(Z28,主线配置!R:AF,12,FALSE)/VLOOKUP(1,映射表!B:C,2,FALSE)*VLOOKUP(X28,映射表!B:C,2,FALSE))</f>
        <v>1238</v>
      </c>
      <c r="H28" s="19">
        <f t="shared" si="1"/>
        <v>0</v>
      </c>
      <c r="I28" s="19">
        <f>INT(VLOOKUP(Z28,主线配置!R:AF,13,FALSE)/VLOOKUP(1,映射表!B:C,2,FALSE)*VLOOKUP(X28,映射表!B:C,2,FALSE))</f>
        <v>1238</v>
      </c>
      <c r="J28" s="19">
        <f t="shared" si="1"/>
        <v>0</v>
      </c>
      <c r="K28" s="19">
        <f t="shared" si="1"/>
        <v>100</v>
      </c>
      <c r="L28" s="19">
        <f t="shared" si="18"/>
        <v>0</v>
      </c>
      <c r="M28" s="19">
        <f t="shared" si="19"/>
        <v>0</v>
      </c>
      <c r="N28" s="19">
        <f t="shared" si="20"/>
        <v>95</v>
      </c>
      <c r="O28" s="19">
        <f t="shared" si="21"/>
        <v>0</v>
      </c>
      <c r="P28" s="19">
        <f t="shared" si="22"/>
        <v>0</v>
      </c>
      <c r="Q28" s="19">
        <f t="shared" si="23"/>
        <v>0</v>
      </c>
      <c r="R28" s="19">
        <f t="shared" si="24"/>
        <v>0</v>
      </c>
      <c r="S28" s="19">
        <f t="shared" si="25"/>
        <v>0</v>
      </c>
      <c r="T28" s="19">
        <f t="shared" si="26"/>
        <v>0</v>
      </c>
      <c r="U28" s="19">
        <f t="shared" si="27"/>
        <v>0</v>
      </c>
      <c r="V28" s="19">
        <f t="shared" si="28"/>
        <v>0</v>
      </c>
      <c r="W28" s="19">
        <f>VLOOKUP(Z28,主线配置!F:G,2,FALSE)</f>
        <v>3010001</v>
      </c>
      <c r="X28" s="19">
        <f t="shared" si="12"/>
        <v>24</v>
      </c>
      <c r="Y28" s="11" t="str">
        <f>VLOOKUP(Z28,主线配置!H:I,2,FALSE)</f>
        <v>狂暴莉莉丝</v>
      </c>
      <c r="Z28" s="11">
        <f t="shared" si="29"/>
        <v>1</v>
      </c>
      <c r="AA28" s="11">
        <v>24</v>
      </c>
    </row>
    <row r="29" spans="1:27" s="11" customFormat="1" x14ac:dyDescent="0.15">
      <c r="A29" s="19">
        <f t="shared" si="13"/>
        <v>3010025</v>
      </c>
      <c r="B29" s="19">
        <f t="shared" si="14"/>
        <v>0</v>
      </c>
      <c r="C29" s="19">
        <f t="shared" si="15"/>
        <v>0</v>
      </c>
      <c r="D29" s="19">
        <f t="shared" si="16"/>
        <v>0</v>
      </c>
      <c r="E29" s="19">
        <f t="shared" si="17"/>
        <v>0</v>
      </c>
      <c r="F29" s="19">
        <f>INT(VLOOKUP(Z29,主线配置!R:AF,14,FALSE)/VLOOKUP(1,映射表!B:C,2,FALSE)*VLOOKUP(X29,映射表!B:C,2,FALSE))</f>
        <v>545937</v>
      </c>
      <c r="G29" s="19">
        <f>INT(VLOOKUP(Z29,主线配置!R:AF,12,FALSE)/VLOOKUP(1,映射表!B:C,2,FALSE)*VLOOKUP(X29,映射表!B:C,2,FALSE))</f>
        <v>1364</v>
      </c>
      <c r="H29" s="19">
        <f t="shared" si="1"/>
        <v>0</v>
      </c>
      <c r="I29" s="19">
        <f>INT(VLOOKUP(Z29,主线配置!R:AF,13,FALSE)/VLOOKUP(1,映射表!B:C,2,FALSE)*VLOOKUP(X29,映射表!B:C,2,FALSE))</f>
        <v>1364</v>
      </c>
      <c r="J29" s="19">
        <f t="shared" si="1"/>
        <v>0</v>
      </c>
      <c r="K29" s="19">
        <f t="shared" si="1"/>
        <v>100</v>
      </c>
      <c r="L29" s="19">
        <f t="shared" si="18"/>
        <v>0</v>
      </c>
      <c r="M29" s="19">
        <f t="shared" si="19"/>
        <v>0</v>
      </c>
      <c r="N29" s="19">
        <f t="shared" si="20"/>
        <v>95</v>
      </c>
      <c r="O29" s="19">
        <f t="shared" si="21"/>
        <v>0</v>
      </c>
      <c r="P29" s="19">
        <f t="shared" si="22"/>
        <v>0</v>
      </c>
      <c r="Q29" s="19">
        <f t="shared" si="23"/>
        <v>0</v>
      </c>
      <c r="R29" s="19">
        <f t="shared" si="24"/>
        <v>0</v>
      </c>
      <c r="S29" s="19">
        <f t="shared" si="25"/>
        <v>0</v>
      </c>
      <c r="T29" s="19">
        <f t="shared" si="26"/>
        <v>0</v>
      </c>
      <c r="U29" s="19">
        <f t="shared" si="27"/>
        <v>0</v>
      </c>
      <c r="V29" s="19">
        <f t="shared" si="28"/>
        <v>0</v>
      </c>
      <c r="W29" s="19">
        <f>VLOOKUP(Z29,主线配置!F:G,2,FALSE)</f>
        <v>3010001</v>
      </c>
      <c r="X29" s="19">
        <f t="shared" si="12"/>
        <v>25</v>
      </c>
      <c r="Y29" s="11" t="str">
        <f>VLOOKUP(Z29,主线配置!H:I,2,FALSE)</f>
        <v>狂暴莉莉丝</v>
      </c>
      <c r="Z29" s="11">
        <f t="shared" si="29"/>
        <v>1</v>
      </c>
      <c r="AA29" s="11">
        <v>25</v>
      </c>
    </row>
    <row r="30" spans="1:27" s="11" customFormat="1" x14ac:dyDescent="0.15">
      <c r="A30" s="19">
        <f t="shared" si="13"/>
        <v>3010026</v>
      </c>
      <c r="B30" s="19">
        <f t="shared" si="14"/>
        <v>0</v>
      </c>
      <c r="C30" s="19">
        <f t="shared" si="15"/>
        <v>0</v>
      </c>
      <c r="D30" s="19">
        <f t="shared" si="16"/>
        <v>0</v>
      </c>
      <c r="E30" s="19">
        <f t="shared" si="17"/>
        <v>0</v>
      </c>
      <c r="F30" s="19">
        <f>INT(VLOOKUP(Z30,主线配置!R:AF,14,FALSE)/VLOOKUP(1,映射表!B:C,2,FALSE)*VLOOKUP(X30,映射表!B:C,2,FALSE))</f>
        <v>598370</v>
      </c>
      <c r="G30" s="19">
        <f>INT(VLOOKUP(Z30,主线配置!R:AF,12,FALSE)/VLOOKUP(1,映射表!B:C,2,FALSE)*VLOOKUP(X30,映射表!B:C,2,FALSE))</f>
        <v>1495</v>
      </c>
      <c r="H30" s="19">
        <f t="shared" si="1"/>
        <v>0</v>
      </c>
      <c r="I30" s="19">
        <f>INT(VLOOKUP(Z30,主线配置!R:AF,13,FALSE)/VLOOKUP(1,映射表!B:C,2,FALSE)*VLOOKUP(X30,映射表!B:C,2,FALSE))</f>
        <v>1495</v>
      </c>
      <c r="J30" s="19">
        <f t="shared" si="1"/>
        <v>0</v>
      </c>
      <c r="K30" s="19">
        <f t="shared" si="1"/>
        <v>100</v>
      </c>
      <c r="L30" s="19">
        <f t="shared" si="18"/>
        <v>0</v>
      </c>
      <c r="M30" s="19">
        <f t="shared" si="19"/>
        <v>0</v>
      </c>
      <c r="N30" s="19">
        <f t="shared" si="20"/>
        <v>95</v>
      </c>
      <c r="O30" s="19">
        <f t="shared" si="21"/>
        <v>0</v>
      </c>
      <c r="P30" s="19">
        <f t="shared" si="22"/>
        <v>0</v>
      </c>
      <c r="Q30" s="19">
        <f t="shared" si="23"/>
        <v>0</v>
      </c>
      <c r="R30" s="19">
        <f t="shared" si="24"/>
        <v>0</v>
      </c>
      <c r="S30" s="19">
        <f t="shared" si="25"/>
        <v>0</v>
      </c>
      <c r="T30" s="19">
        <f t="shared" si="26"/>
        <v>0</v>
      </c>
      <c r="U30" s="19">
        <f t="shared" si="27"/>
        <v>0</v>
      </c>
      <c r="V30" s="19">
        <f t="shared" si="28"/>
        <v>0</v>
      </c>
      <c r="W30" s="19">
        <f>VLOOKUP(Z30,主线配置!F:G,2,FALSE)</f>
        <v>3010001</v>
      </c>
      <c r="X30" s="19">
        <f t="shared" si="12"/>
        <v>26</v>
      </c>
      <c r="Y30" s="11" t="str">
        <f>VLOOKUP(Z30,主线配置!H:I,2,FALSE)</f>
        <v>狂暴莉莉丝</v>
      </c>
      <c r="Z30" s="11">
        <f t="shared" si="29"/>
        <v>1</v>
      </c>
      <c r="AA30" s="11">
        <v>26</v>
      </c>
    </row>
    <row r="31" spans="1:27" s="11" customFormat="1" x14ac:dyDescent="0.15">
      <c r="A31" s="19">
        <f t="shared" si="13"/>
        <v>3010027</v>
      </c>
      <c r="B31" s="19">
        <f t="shared" si="14"/>
        <v>0</v>
      </c>
      <c r="C31" s="19">
        <f t="shared" si="15"/>
        <v>0</v>
      </c>
      <c r="D31" s="19">
        <f t="shared" si="16"/>
        <v>0</v>
      </c>
      <c r="E31" s="19">
        <f t="shared" si="17"/>
        <v>0</v>
      </c>
      <c r="F31" s="19">
        <f>INT(VLOOKUP(Z31,主线配置!R:AF,14,FALSE)/VLOOKUP(1,映射表!B:C,2,FALSE)*VLOOKUP(X31,映射表!B:C,2,FALSE))</f>
        <v>652803</v>
      </c>
      <c r="G31" s="19">
        <f>INT(VLOOKUP(Z31,主线配置!R:AF,12,FALSE)/VLOOKUP(1,映射表!B:C,2,FALSE)*VLOOKUP(X31,映射表!B:C,2,FALSE))</f>
        <v>1631</v>
      </c>
      <c r="H31" s="19">
        <f t="shared" si="1"/>
        <v>0</v>
      </c>
      <c r="I31" s="19">
        <f>INT(VLOOKUP(Z31,主线配置!R:AF,13,FALSE)/VLOOKUP(1,映射表!B:C,2,FALSE)*VLOOKUP(X31,映射表!B:C,2,FALSE))</f>
        <v>1631</v>
      </c>
      <c r="J31" s="19">
        <f t="shared" si="1"/>
        <v>0</v>
      </c>
      <c r="K31" s="19">
        <f t="shared" si="1"/>
        <v>100</v>
      </c>
      <c r="L31" s="19">
        <f t="shared" si="18"/>
        <v>0</v>
      </c>
      <c r="M31" s="19">
        <f t="shared" si="19"/>
        <v>0</v>
      </c>
      <c r="N31" s="19">
        <f t="shared" si="20"/>
        <v>95</v>
      </c>
      <c r="O31" s="19">
        <f t="shared" si="21"/>
        <v>0</v>
      </c>
      <c r="P31" s="19">
        <f t="shared" si="22"/>
        <v>0</v>
      </c>
      <c r="Q31" s="19">
        <f t="shared" si="23"/>
        <v>0</v>
      </c>
      <c r="R31" s="19">
        <f t="shared" si="24"/>
        <v>0</v>
      </c>
      <c r="S31" s="19">
        <f t="shared" si="25"/>
        <v>0</v>
      </c>
      <c r="T31" s="19">
        <f t="shared" si="26"/>
        <v>0</v>
      </c>
      <c r="U31" s="19">
        <f t="shared" si="27"/>
        <v>0</v>
      </c>
      <c r="V31" s="19">
        <f t="shared" si="28"/>
        <v>0</v>
      </c>
      <c r="W31" s="19">
        <f>VLOOKUP(Z31,主线配置!F:G,2,FALSE)</f>
        <v>3010001</v>
      </c>
      <c r="X31" s="19">
        <f t="shared" si="12"/>
        <v>27</v>
      </c>
      <c r="Y31" s="11" t="str">
        <f>VLOOKUP(Z31,主线配置!H:I,2,FALSE)</f>
        <v>狂暴莉莉丝</v>
      </c>
      <c r="Z31" s="11">
        <f t="shared" si="29"/>
        <v>1</v>
      </c>
      <c r="AA31" s="11">
        <v>27</v>
      </c>
    </row>
    <row r="32" spans="1:27" s="11" customFormat="1" x14ac:dyDescent="0.15">
      <c r="A32" s="19">
        <f t="shared" si="13"/>
        <v>3010028</v>
      </c>
      <c r="B32" s="19">
        <f t="shared" si="14"/>
        <v>0</v>
      </c>
      <c r="C32" s="19">
        <f t="shared" si="15"/>
        <v>0</v>
      </c>
      <c r="D32" s="19">
        <f t="shared" si="16"/>
        <v>0</v>
      </c>
      <c r="E32" s="19">
        <f t="shared" si="17"/>
        <v>0</v>
      </c>
      <c r="F32" s="19">
        <f>INT(VLOOKUP(Z32,主线配置!R:AF,14,FALSE)/VLOOKUP(1,映射表!B:C,2,FALSE)*VLOOKUP(X32,映射表!B:C,2,FALSE))</f>
        <v>709638</v>
      </c>
      <c r="G32" s="19">
        <f>INT(VLOOKUP(Z32,主线配置!R:AF,12,FALSE)/VLOOKUP(1,映射表!B:C,2,FALSE)*VLOOKUP(X32,映射表!B:C,2,FALSE))</f>
        <v>1773</v>
      </c>
      <c r="H32" s="19">
        <f t="shared" si="1"/>
        <v>0</v>
      </c>
      <c r="I32" s="19">
        <f>INT(VLOOKUP(Z32,主线配置!R:AF,13,FALSE)/VLOOKUP(1,映射表!B:C,2,FALSE)*VLOOKUP(X32,映射表!B:C,2,FALSE))</f>
        <v>1773</v>
      </c>
      <c r="J32" s="19">
        <f t="shared" si="1"/>
        <v>0</v>
      </c>
      <c r="K32" s="19">
        <f t="shared" si="1"/>
        <v>100</v>
      </c>
      <c r="L32" s="19">
        <f t="shared" si="18"/>
        <v>0</v>
      </c>
      <c r="M32" s="19">
        <f t="shared" si="19"/>
        <v>0</v>
      </c>
      <c r="N32" s="19">
        <f t="shared" si="20"/>
        <v>95</v>
      </c>
      <c r="O32" s="19">
        <f t="shared" si="21"/>
        <v>0</v>
      </c>
      <c r="P32" s="19">
        <f t="shared" si="22"/>
        <v>0</v>
      </c>
      <c r="Q32" s="19">
        <f t="shared" si="23"/>
        <v>0</v>
      </c>
      <c r="R32" s="19">
        <f t="shared" si="24"/>
        <v>0</v>
      </c>
      <c r="S32" s="19">
        <f t="shared" si="25"/>
        <v>0</v>
      </c>
      <c r="T32" s="19">
        <f t="shared" si="26"/>
        <v>0</v>
      </c>
      <c r="U32" s="19">
        <f t="shared" si="27"/>
        <v>0</v>
      </c>
      <c r="V32" s="19">
        <f t="shared" si="28"/>
        <v>0</v>
      </c>
      <c r="W32" s="19">
        <f>VLOOKUP(Z32,主线配置!F:G,2,FALSE)</f>
        <v>3010001</v>
      </c>
      <c r="X32" s="19">
        <f t="shared" si="12"/>
        <v>28</v>
      </c>
      <c r="Y32" s="11" t="str">
        <f>VLOOKUP(Z32,主线配置!H:I,2,FALSE)</f>
        <v>狂暴莉莉丝</v>
      </c>
      <c r="Z32" s="11">
        <f t="shared" si="29"/>
        <v>1</v>
      </c>
      <c r="AA32" s="11">
        <v>28</v>
      </c>
    </row>
    <row r="33" spans="1:27" s="11" customFormat="1" x14ac:dyDescent="0.15">
      <c r="A33" s="19">
        <f t="shared" si="13"/>
        <v>3010029</v>
      </c>
      <c r="B33" s="19">
        <f t="shared" si="14"/>
        <v>0</v>
      </c>
      <c r="C33" s="19">
        <f t="shared" si="15"/>
        <v>0</v>
      </c>
      <c r="D33" s="19">
        <f t="shared" si="16"/>
        <v>0</v>
      </c>
      <c r="E33" s="19">
        <f t="shared" si="17"/>
        <v>0</v>
      </c>
      <c r="F33" s="19">
        <f>INT(VLOOKUP(Z33,主线配置!R:AF,14,FALSE)/VLOOKUP(1,映射表!B:C,2,FALSE)*VLOOKUP(X33,映射表!B:C,2,FALSE))</f>
        <v>768475</v>
      </c>
      <c r="G33" s="19">
        <f>INT(VLOOKUP(Z33,主线配置!R:AF,12,FALSE)/VLOOKUP(1,映射表!B:C,2,FALSE)*VLOOKUP(X33,映射表!B:C,2,FALSE))</f>
        <v>1920</v>
      </c>
      <c r="H33" s="19">
        <f t="shared" si="1"/>
        <v>0</v>
      </c>
      <c r="I33" s="19">
        <f>INT(VLOOKUP(Z33,主线配置!R:AF,13,FALSE)/VLOOKUP(1,映射表!B:C,2,FALSE)*VLOOKUP(X33,映射表!B:C,2,FALSE))</f>
        <v>1920</v>
      </c>
      <c r="J33" s="19">
        <f t="shared" si="1"/>
        <v>0</v>
      </c>
      <c r="K33" s="19">
        <f t="shared" si="1"/>
        <v>100</v>
      </c>
      <c r="L33" s="19">
        <f t="shared" si="18"/>
        <v>0</v>
      </c>
      <c r="M33" s="19">
        <f t="shared" si="19"/>
        <v>0</v>
      </c>
      <c r="N33" s="19">
        <f t="shared" si="20"/>
        <v>95</v>
      </c>
      <c r="O33" s="19">
        <f t="shared" si="21"/>
        <v>0</v>
      </c>
      <c r="P33" s="19">
        <f t="shared" si="22"/>
        <v>0</v>
      </c>
      <c r="Q33" s="19">
        <f t="shared" si="23"/>
        <v>0</v>
      </c>
      <c r="R33" s="19">
        <f t="shared" si="24"/>
        <v>0</v>
      </c>
      <c r="S33" s="19">
        <f t="shared" si="25"/>
        <v>0</v>
      </c>
      <c r="T33" s="19">
        <f t="shared" si="26"/>
        <v>0</v>
      </c>
      <c r="U33" s="19">
        <f t="shared" si="27"/>
        <v>0</v>
      </c>
      <c r="V33" s="19">
        <f t="shared" si="28"/>
        <v>0</v>
      </c>
      <c r="W33" s="19">
        <f>VLOOKUP(Z33,主线配置!F:G,2,FALSE)</f>
        <v>3010001</v>
      </c>
      <c r="X33" s="19">
        <f t="shared" si="12"/>
        <v>29</v>
      </c>
      <c r="Y33" s="11" t="str">
        <f>VLOOKUP(Z33,主线配置!H:I,2,FALSE)</f>
        <v>狂暴莉莉丝</v>
      </c>
      <c r="Z33" s="11">
        <f t="shared" si="29"/>
        <v>1</v>
      </c>
      <c r="AA33" s="11">
        <v>29</v>
      </c>
    </row>
    <row r="34" spans="1:27" s="11" customFormat="1" x14ac:dyDescent="0.15">
      <c r="A34" s="19">
        <f t="shared" si="13"/>
        <v>3010030</v>
      </c>
      <c r="B34" s="19">
        <f t="shared" si="14"/>
        <v>0</v>
      </c>
      <c r="C34" s="19">
        <f t="shared" si="15"/>
        <v>0</v>
      </c>
      <c r="D34" s="19">
        <f t="shared" si="16"/>
        <v>0</v>
      </c>
      <c r="E34" s="19">
        <f t="shared" si="17"/>
        <v>0</v>
      </c>
      <c r="F34" s="19">
        <f>INT(VLOOKUP(Z34,主线配置!R:AF,14,FALSE)/VLOOKUP(1,映射表!B:C,2,FALSE)*VLOOKUP(X34,映射表!B:C,2,FALSE))</f>
        <v>819706</v>
      </c>
      <c r="G34" s="19">
        <f>INT(VLOOKUP(Z34,主线配置!R:AF,12,FALSE)/VLOOKUP(1,映射表!B:C,2,FALSE)*VLOOKUP(X34,映射表!B:C,2,FALSE))</f>
        <v>2048</v>
      </c>
      <c r="H34" s="19">
        <f t="shared" si="1"/>
        <v>0</v>
      </c>
      <c r="I34" s="19">
        <f>INT(VLOOKUP(Z34,主线配置!R:AF,13,FALSE)/VLOOKUP(1,映射表!B:C,2,FALSE)*VLOOKUP(X34,映射表!B:C,2,FALSE))</f>
        <v>2048</v>
      </c>
      <c r="J34" s="19">
        <f t="shared" si="1"/>
        <v>0</v>
      </c>
      <c r="K34" s="19">
        <f t="shared" si="1"/>
        <v>100</v>
      </c>
      <c r="L34" s="19">
        <f t="shared" si="18"/>
        <v>0</v>
      </c>
      <c r="M34" s="19">
        <f t="shared" si="19"/>
        <v>0</v>
      </c>
      <c r="N34" s="19">
        <f t="shared" si="20"/>
        <v>95</v>
      </c>
      <c r="O34" s="19">
        <f t="shared" si="21"/>
        <v>0</v>
      </c>
      <c r="P34" s="19">
        <f t="shared" si="22"/>
        <v>0</v>
      </c>
      <c r="Q34" s="19">
        <f t="shared" si="23"/>
        <v>0</v>
      </c>
      <c r="R34" s="19">
        <f t="shared" si="24"/>
        <v>0</v>
      </c>
      <c r="S34" s="19">
        <f t="shared" si="25"/>
        <v>0</v>
      </c>
      <c r="T34" s="19">
        <f t="shared" si="26"/>
        <v>0</v>
      </c>
      <c r="U34" s="19">
        <f t="shared" si="27"/>
        <v>0</v>
      </c>
      <c r="V34" s="19">
        <f t="shared" si="28"/>
        <v>0</v>
      </c>
      <c r="W34" s="19">
        <f>VLOOKUP(Z34,主线配置!F:G,2,FALSE)</f>
        <v>3010001</v>
      </c>
      <c r="X34" s="19">
        <f t="shared" si="12"/>
        <v>30</v>
      </c>
      <c r="Y34" s="11" t="str">
        <f>VLOOKUP(Z34,主线配置!H:I,2,FALSE)</f>
        <v>狂暴莉莉丝</v>
      </c>
      <c r="Z34" s="11">
        <f t="shared" si="29"/>
        <v>1</v>
      </c>
      <c r="AA34" s="11">
        <v>30</v>
      </c>
    </row>
    <row r="35" spans="1:27" s="11" customFormat="1" x14ac:dyDescent="0.15">
      <c r="A35" s="19">
        <f t="shared" si="13"/>
        <v>3010031</v>
      </c>
      <c r="B35" s="19">
        <f t="shared" si="14"/>
        <v>0</v>
      </c>
      <c r="C35" s="19">
        <f t="shared" si="15"/>
        <v>0</v>
      </c>
      <c r="D35" s="19">
        <f t="shared" si="16"/>
        <v>0</v>
      </c>
      <c r="E35" s="19">
        <f t="shared" si="17"/>
        <v>0</v>
      </c>
      <c r="F35" s="19">
        <f>INT(VLOOKUP(Z35,主线配置!R:AF,14,FALSE)/VLOOKUP(1,映射表!B:C,2,FALSE)*VLOOKUP(X35,映射表!B:C,2,FALSE))</f>
        <v>906560</v>
      </c>
      <c r="G35" s="19">
        <f>INT(VLOOKUP(Z35,主线配置!R:AF,12,FALSE)/VLOOKUP(1,映射表!B:C,2,FALSE)*VLOOKUP(X35,映射表!B:C,2,FALSE))</f>
        <v>2265</v>
      </c>
      <c r="H35" s="19">
        <f t="shared" si="1"/>
        <v>0</v>
      </c>
      <c r="I35" s="19">
        <f>INT(VLOOKUP(Z35,主线配置!R:AF,13,FALSE)/VLOOKUP(1,映射表!B:C,2,FALSE)*VLOOKUP(X35,映射表!B:C,2,FALSE))</f>
        <v>2265</v>
      </c>
      <c r="J35" s="19">
        <f t="shared" si="1"/>
        <v>0</v>
      </c>
      <c r="K35" s="19">
        <f t="shared" si="1"/>
        <v>100</v>
      </c>
      <c r="L35" s="19">
        <f t="shared" si="18"/>
        <v>0</v>
      </c>
      <c r="M35" s="19">
        <f t="shared" si="19"/>
        <v>0</v>
      </c>
      <c r="N35" s="19">
        <f t="shared" si="20"/>
        <v>95</v>
      </c>
      <c r="O35" s="19">
        <f t="shared" si="21"/>
        <v>0</v>
      </c>
      <c r="P35" s="19">
        <f t="shared" si="22"/>
        <v>0</v>
      </c>
      <c r="Q35" s="19">
        <f t="shared" si="23"/>
        <v>0</v>
      </c>
      <c r="R35" s="19">
        <f t="shared" si="24"/>
        <v>0</v>
      </c>
      <c r="S35" s="19">
        <f t="shared" si="25"/>
        <v>0</v>
      </c>
      <c r="T35" s="19">
        <f t="shared" si="26"/>
        <v>0</v>
      </c>
      <c r="U35" s="19">
        <f t="shared" si="27"/>
        <v>0</v>
      </c>
      <c r="V35" s="19">
        <f t="shared" si="28"/>
        <v>0</v>
      </c>
      <c r="W35" s="19">
        <f>VLOOKUP(Z35,主线配置!F:G,2,FALSE)</f>
        <v>3010001</v>
      </c>
      <c r="X35" s="19">
        <f t="shared" si="12"/>
        <v>31</v>
      </c>
      <c r="Y35" s="11" t="str">
        <f>VLOOKUP(Z35,主线配置!H:I,2,FALSE)</f>
        <v>狂暴莉莉丝</v>
      </c>
      <c r="Z35" s="11">
        <f t="shared" si="29"/>
        <v>1</v>
      </c>
      <c r="AA35" s="11">
        <v>31</v>
      </c>
    </row>
    <row r="36" spans="1:27" s="11" customFormat="1" x14ac:dyDescent="0.15">
      <c r="A36" s="19">
        <f t="shared" si="13"/>
        <v>3010032</v>
      </c>
      <c r="B36" s="19">
        <f t="shared" si="14"/>
        <v>0</v>
      </c>
      <c r="C36" s="19">
        <f t="shared" si="15"/>
        <v>0</v>
      </c>
      <c r="D36" s="19">
        <f t="shared" si="16"/>
        <v>0</v>
      </c>
      <c r="E36" s="19">
        <f t="shared" si="17"/>
        <v>0</v>
      </c>
      <c r="F36" s="19">
        <f>INT(VLOOKUP(Z36,主线配置!R:AF,14,FALSE)/VLOOKUP(1,映射表!B:C,2,FALSE)*VLOOKUP(X36,映射表!B:C,2,FALSE))</f>
        <v>996616</v>
      </c>
      <c r="G36" s="19">
        <f>INT(VLOOKUP(Z36,主线配置!R:AF,12,FALSE)/VLOOKUP(1,映射表!B:C,2,FALSE)*VLOOKUP(X36,映射表!B:C,2,FALSE))</f>
        <v>2490</v>
      </c>
      <c r="H36" s="19">
        <f t="shared" si="1"/>
        <v>0</v>
      </c>
      <c r="I36" s="19">
        <f>INT(VLOOKUP(Z36,主线配置!R:AF,13,FALSE)/VLOOKUP(1,映射表!B:C,2,FALSE)*VLOOKUP(X36,映射表!B:C,2,FALSE))</f>
        <v>2490</v>
      </c>
      <c r="J36" s="19">
        <f t="shared" si="1"/>
        <v>0</v>
      </c>
      <c r="K36" s="19">
        <f t="shared" si="1"/>
        <v>100</v>
      </c>
      <c r="L36" s="19">
        <f t="shared" si="18"/>
        <v>0</v>
      </c>
      <c r="M36" s="19">
        <f t="shared" si="19"/>
        <v>0</v>
      </c>
      <c r="N36" s="19">
        <f t="shared" si="20"/>
        <v>95</v>
      </c>
      <c r="O36" s="19">
        <f t="shared" si="21"/>
        <v>0</v>
      </c>
      <c r="P36" s="19">
        <f t="shared" si="22"/>
        <v>0</v>
      </c>
      <c r="Q36" s="19">
        <f t="shared" si="23"/>
        <v>0</v>
      </c>
      <c r="R36" s="19">
        <f t="shared" si="24"/>
        <v>0</v>
      </c>
      <c r="S36" s="19">
        <f t="shared" si="25"/>
        <v>0</v>
      </c>
      <c r="T36" s="19">
        <f t="shared" si="26"/>
        <v>0</v>
      </c>
      <c r="U36" s="19">
        <f t="shared" si="27"/>
        <v>0</v>
      </c>
      <c r="V36" s="19">
        <f t="shared" si="28"/>
        <v>0</v>
      </c>
      <c r="W36" s="19">
        <f>VLOOKUP(Z36,主线配置!F:G,2,FALSE)</f>
        <v>3010001</v>
      </c>
      <c r="X36" s="19">
        <f t="shared" si="12"/>
        <v>32</v>
      </c>
      <c r="Y36" s="11" t="str">
        <f>VLOOKUP(Z36,主线配置!H:I,2,FALSE)</f>
        <v>狂暴莉莉丝</v>
      </c>
      <c r="Z36" s="11">
        <f t="shared" si="29"/>
        <v>1</v>
      </c>
      <c r="AA36" s="11">
        <v>32</v>
      </c>
    </row>
    <row r="37" spans="1:27" s="11" customFormat="1" x14ac:dyDescent="0.15">
      <c r="A37" s="19">
        <f t="shared" si="13"/>
        <v>3010033</v>
      </c>
      <c r="B37" s="19">
        <f t="shared" si="14"/>
        <v>0</v>
      </c>
      <c r="C37" s="19">
        <f t="shared" si="15"/>
        <v>0</v>
      </c>
      <c r="D37" s="19">
        <f t="shared" si="16"/>
        <v>0</v>
      </c>
      <c r="E37" s="19">
        <f t="shared" si="17"/>
        <v>0</v>
      </c>
      <c r="F37" s="19">
        <f>INT(VLOOKUP(Z37,主线配置!R:AF,14,FALSE)/VLOOKUP(1,映射表!B:C,2,FALSE)*VLOOKUP(X37,映射表!B:C,2,FALSE))</f>
        <v>1088673</v>
      </c>
      <c r="G37" s="19">
        <f>INT(VLOOKUP(Z37,主线配置!R:AF,12,FALSE)/VLOOKUP(1,映射表!B:C,2,FALSE)*VLOOKUP(X37,映射表!B:C,2,FALSE))</f>
        <v>2720</v>
      </c>
      <c r="H37" s="19">
        <f t="shared" si="1"/>
        <v>0</v>
      </c>
      <c r="I37" s="19">
        <f>INT(VLOOKUP(Z37,主线配置!R:AF,13,FALSE)/VLOOKUP(1,映射表!B:C,2,FALSE)*VLOOKUP(X37,映射表!B:C,2,FALSE))</f>
        <v>2720</v>
      </c>
      <c r="J37" s="19">
        <f t="shared" si="1"/>
        <v>0</v>
      </c>
      <c r="K37" s="19">
        <f t="shared" si="1"/>
        <v>100</v>
      </c>
      <c r="L37" s="19">
        <f t="shared" si="18"/>
        <v>0</v>
      </c>
      <c r="M37" s="19">
        <f t="shared" si="19"/>
        <v>0</v>
      </c>
      <c r="N37" s="19">
        <f t="shared" si="20"/>
        <v>95</v>
      </c>
      <c r="O37" s="19">
        <f t="shared" si="21"/>
        <v>0</v>
      </c>
      <c r="P37" s="19">
        <f t="shared" si="22"/>
        <v>0</v>
      </c>
      <c r="Q37" s="19">
        <f t="shared" si="23"/>
        <v>0</v>
      </c>
      <c r="R37" s="19">
        <f t="shared" si="24"/>
        <v>0</v>
      </c>
      <c r="S37" s="19">
        <f t="shared" si="25"/>
        <v>0</v>
      </c>
      <c r="T37" s="19">
        <f t="shared" si="26"/>
        <v>0</v>
      </c>
      <c r="U37" s="19">
        <f t="shared" si="27"/>
        <v>0</v>
      </c>
      <c r="V37" s="19">
        <f t="shared" si="28"/>
        <v>0</v>
      </c>
      <c r="W37" s="19">
        <f>VLOOKUP(Z37,主线配置!F:G,2,FALSE)</f>
        <v>3010001</v>
      </c>
      <c r="X37" s="19">
        <f t="shared" si="12"/>
        <v>33</v>
      </c>
      <c r="Y37" s="11" t="str">
        <f>VLOOKUP(Z37,主线配置!H:I,2,FALSE)</f>
        <v>狂暴莉莉丝</v>
      </c>
      <c r="Z37" s="11">
        <f t="shared" si="29"/>
        <v>1</v>
      </c>
      <c r="AA37" s="11">
        <v>33</v>
      </c>
    </row>
    <row r="38" spans="1:27" s="11" customFormat="1" x14ac:dyDescent="0.15">
      <c r="A38" s="19">
        <f t="shared" si="13"/>
        <v>3010034</v>
      </c>
      <c r="B38" s="19">
        <f t="shared" si="14"/>
        <v>0</v>
      </c>
      <c r="C38" s="19">
        <f t="shared" si="15"/>
        <v>0</v>
      </c>
      <c r="D38" s="19">
        <f t="shared" si="16"/>
        <v>0</v>
      </c>
      <c r="E38" s="19">
        <f t="shared" si="17"/>
        <v>0</v>
      </c>
      <c r="F38" s="19">
        <f>INT(VLOOKUP(Z38,主线配置!R:AF,14,FALSE)/VLOOKUP(1,映射表!B:C,2,FALSE)*VLOOKUP(X38,映射表!B:C,2,FALSE))</f>
        <v>1183932</v>
      </c>
      <c r="G38" s="19">
        <f>INT(VLOOKUP(Z38,主线配置!R:AF,12,FALSE)/VLOOKUP(1,映射表!B:C,2,FALSE)*VLOOKUP(X38,映射表!B:C,2,FALSE))</f>
        <v>2958</v>
      </c>
      <c r="H38" s="19">
        <f t="shared" si="1"/>
        <v>0</v>
      </c>
      <c r="I38" s="19">
        <f>INT(VLOOKUP(Z38,主线配置!R:AF,13,FALSE)/VLOOKUP(1,映射表!B:C,2,FALSE)*VLOOKUP(X38,映射表!B:C,2,FALSE))</f>
        <v>2958</v>
      </c>
      <c r="J38" s="19">
        <f t="shared" si="1"/>
        <v>0</v>
      </c>
      <c r="K38" s="19">
        <f t="shared" si="1"/>
        <v>100</v>
      </c>
      <c r="L38" s="19">
        <f t="shared" si="18"/>
        <v>0</v>
      </c>
      <c r="M38" s="19">
        <f t="shared" si="19"/>
        <v>0</v>
      </c>
      <c r="N38" s="19">
        <f t="shared" si="20"/>
        <v>95</v>
      </c>
      <c r="O38" s="19">
        <f t="shared" si="21"/>
        <v>0</v>
      </c>
      <c r="P38" s="19">
        <f t="shared" si="22"/>
        <v>0</v>
      </c>
      <c r="Q38" s="19">
        <f t="shared" si="23"/>
        <v>0</v>
      </c>
      <c r="R38" s="19">
        <f t="shared" si="24"/>
        <v>0</v>
      </c>
      <c r="S38" s="19">
        <f t="shared" si="25"/>
        <v>0</v>
      </c>
      <c r="T38" s="19">
        <f t="shared" si="26"/>
        <v>0</v>
      </c>
      <c r="U38" s="19">
        <f t="shared" si="27"/>
        <v>0</v>
      </c>
      <c r="V38" s="19">
        <f t="shared" si="28"/>
        <v>0</v>
      </c>
      <c r="W38" s="19">
        <f>VLOOKUP(Z38,主线配置!F:G,2,FALSE)</f>
        <v>3010001</v>
      </c>
      <c r="X38" s="19">
        <f t="shared" si="12"/>
        <v>34</v>
      </c>
      <c r="Y38" s="11" t="str">
        <f>VLOOKUP(Z38,主线配置!H:I,2,FALSE)</f>
        <v>狂暴莉莉丝</v>
      </c>
      <c r="Z38" s="11">
        <f t="shared" si="29"/>
        <v>1</v>
      </c>
      <c r="AA38" s="11">
        <v>34</v>
      </c>
    </row>
    <row r="39" spans="1:27" s="11" customFormat="1" x14ac:dyDescent="0.15">
      <c r="A39" s="19">
        <f t="shared" si="13"/>
        <v>3010035</v>
      </c>
      <c r="B39" s="19">
        <f t="shared" si="14"/>
        <v>0</v>
      </c>
      <c r="C39" s="19">
        <f t="shared" si="15"/>
        <v>0</v>
      </c>
      <c r="D39" s="19">
        <f t="shared" si="16"/>
        <v>0</v>
      </c>
      <c r="E39" s="19">
        <f t="shared" si="17"/>
        <v>0</v>
      </c>
      <c r="F39" s="19">
        <f>INT(VLOOKUP(Z39,主线配置!R:AF,14,FALSE)/VLOOKUP(1,映射表!B:C,2,FALSE)*VLOOKUP(X39,映射表!B:C,2,FALSE))</f>
        <v>1310810</v>
      </c>
      <c r="G39" s="19">
        <f>INT(VLOOKUP(Z39,主线配置!R:AF,12,FALSE)/VLOOKUP(1,映射表!B:C,2,FALSE)*VLOOKUP(X39,映射表!B:C,2,FALSE))</f>
        <v>3275</v>
      </c>
      <c r="H39" s="19">
        <f t="shared" si="1"/>
        <v>0</v>
      </c>
      <c r="I39" s="19">
        <f>INT(VLOOKUP(Z39,主线配置!R:AF,13,FALSE)/VLOOKUP(1,映射表!B:C,2,FALSE)*VLOOKUP(X39,映射表!B:C,2,FALSE))</f>
        <v>3275</v>
      </c>
      <c r="J39" s="19">
        <f t="shared" si="1"/>
        <v>0</v>
      </c>
      <c r="K39" s="19">
        <f t="shared" si="1"/>
        <v>100</v>
      </c>
      <c r="L39" s="19">
        <f t="shared" si="18"/>
        <v>0</v>
      </c>
      <c r="M39" s="19">
        <f t="shared" si="19"/>
        <v>0</v>
      </c>
      <c r="N39" s="19">
        <f t="shared" si="20"/>
        <v>95</v>
      </c>
      <c r="O39" s="19">
        <f t="shared" si="21"/>
        <v>0</v>
      </c>
      <c r="P39" s="19">
        <f t="shared" si="22"/>
        <v>0</v>
      </c>
      <c r="Q39" s="19">
        <f t="shared" si="23"/>
        <v>0</v>
      </c>
      <c r="R39" s="19">
        <f t="shared" si="24"/>
        <v>0</v>
      </c>
      <c r="S39" s="19">
        <f t="shared" si="25"/>
        <v>0</v>
      </c>
      <c r="T39" s="19">
        <f t="shared" si="26"/>
        <v>0</v>
      </c>
      <c r="U39" s="19">
        <f t="shared" si="27"/>
        <v>0</v>
      </c>
      <c r="V39" s="19">
        <f t="shared" si="28"/>
        <v>0</v>
      </c>
      <c r="W39" s="19">
        <f>VLOOKUP(Z39,主线配置!F:G,2,FALSE)</f>
        <v>3010001</v>
      </c>
      <c r="X39" s="19">
        <f t="shared" si="12"/>
        <v>35</v>
      </c>
      <c r="Y39" s="11" t="str">
        <f>VLOOKUP(Z39,主线配置!H:I,2,FALSE)</f>
        <v>狂暴莉莉丝</v>
      </c>
      <c r="Z39" s="11">
        <f t="shared" si="29"/>
        <v>1</v>
      </c>
      <c r="AA39" s="11">
        <v>35</v>
      </c>
    </row>
    <row r="40" spans="1:27" s="11" customFormat="1" x14ac:dyDescent="0.15">
      <c r="A40" s="19">
        <f t="shared" si="13"/>
        <v>3010036</v>
      </c>
      <c r="B40" s="19">
        <f t="shared" si="14"/>
        <v>0</v>
      </c>
      <c r="C40" s="19">
        <f t="shared" si="15"/>
        <v>0</v>
      </c>
      <c r="D40" s="19">
        <f t="shared" si="16"/>
        <v>0</v>
      </c>
      <c r="E40" s="19">
        <f t="shared" si="17"/>
        <v>0</v>
      </c>
      <c r="F40" s="19">
        <f>INT(VLOOKUP(Z40,主线配置!R:AF,14,FALSE)/VLOOKUP(1,映射表!B:C,2,FALSE)*VLOOKUP(X40,映射表!B:C,2,FALSE))</f>
        <v>1444093</v>
      </c>
      <c r="G40" s="19">
        <f>INT(VLOOKUP(Z40,主线配置!R:AF,12,FALSE)/VLOOKUP(1,映射表!B:C,2,FALSE)*VLOOKUP(X40,映射表!B:C,2,FALSE))</f>
        <v>3608</v>
      </c>
      <c r="H40" s="19">
        <f t="shared" si="1"/>
        <v>0</v>
      </c>
      <c r="I40" s="19">
        <f>INT(VLOOKUP(Z40,主线配置!R:AF,13,FALSE)/VLOOKUP(1,映射表!B:C,2,FALSE)*VLOOKUP(X40,映射表!B:C,2,FALSE))</f>
        <v>3608</v>
      </c>
      <c r="J40" s="19">
        <f t="shared" si="1"/>
        <v>0</v>
      </c>
      <c r="K40" s="19">
        <f t="shared" si="1"/>
        <v>100</v>
      </c>
      <c r="L40" s="19">
        <f t="shared" si="18"/>
        <v>0</v>
      </c>
      <c r="M40" s="19">
        <f t="shared" si="19"/>
        <v>0</v>
      </c>
      <c r="N40" s="19">
        <f t="shared" si="20"/>
        <v>95</v>
      </c>
      <c r="O40" s="19">
        <f t="shared" si="21"/>
        <v>0</v>
      </c>
      <c r="P40" s="19">
        <f t="shared" si="22"/>
        <v>0</v>
      </c>
      <c r="Q40" s="19">
        <f t="shared" si="23"/>
        <v>0</v>
      </c>
      <c r="R40" s="19">
        <f t="shared" si="24"/>
        <v>0</v>
      </c>
      <c r="S40" s="19">
        <f t="shared" si="25"/>
        <v>0</v>
      </c>
      <c r="T40" s="19">
        <f t="shared" si="26"/>
        <v>0</v>
      </c>
      <c r="U40" s="19">
        <f t="shared" si="27"/>
        <v>0</v>
      </c>
      <c r="V40" s="19">
        <f t="shared" si="28"/>
        <v>0</v>
      </c>
      <c r="W40" s="19">
        <f>VLOOKUP(Z40,主线配置!F:G,2,FALSE)</f>
        <v>3010001</v>
      </c>
      <c r="X40" s="19">
        <f t="shared" si="12"/>
        <v>36</v>
      </c>
      <c r="Y40" s="11" t="str">
        <f>VLOOKUP(Z40,主线配置!H:I,2,FALSE)</f>
        <v>狂暴莉莉丝</v>
      </c>
      <c r="Z40" s="11">
        <f t="shared" si="29"/>
        <v>1</v>
      </c>
      <c r="AA40" s="11">
        <v>36</v>
      </c>
    </row>
    <row r="41" spans="1:27" s="11" customFormat="1" x14ac:dyDescent="0.15">
      <c r="A41" s="19">
        <f t="shared" si="13"/>
        <v>3010037</v>
      </c>
      <c r="B41" s="19">
        <f t="shared" si="14"/>
        <v>0</v>
      </c>
      <c r="C41" s="19">
        <f t="shared" si="15"/>
        <v>0</v>
      </c>
      <c r="D41" s="19">
        <f t="shared" si="16"/>
        <v>0</v>
      </c>
      <c r="E41" s="19">
        <f t="shared" si="17"/>
        <v>0</v>
      </c>
      <c r="F41" s="19">
        <f>INT(VLOOKUP(Z41,主线配置!R:AF,14,FALSE)/VLOOKUP(1,映射表!B:C,2,FALSE)*VLOOKUP(X41,映射表!B:C,2,FALSE))</f>
        <v>1584579</v>
      </c>
      <c r="G41" s="19">
        <f>INT(VLOOKUP(Z41,主线配置!R:AF,12,FALSE)/VLOOKUP(1,映射表!B:C,2,FALSE)*VLOOKUP(X41,映射表!B:C,2,FALSE))</f>
        <v>3959</v>
      </c>
      <c r="H41" s="19">
        <f t="shared" si="1"/>
        <v>0</v>
      </c>
      <c r="I41" s="19">
        <f>INT(VLOOKUP(Z41,主线配置!R:AF,13,FALSE)/VLOOKUP(1,映射表!B:C,2,FALSE)*VLOOKUP(X41,映射表!B:C,2,FALSE))</f>
        <v>3959</v>
      </c>
      <c r="J41" s="19">
        <f t="shared" si="1"/>
        <v>0</v>
      </c>
      <c r="K41" s="19">
        <f t="shared" si="1"/>
        <v>100</v>
      </c>
      <c r="L41" s="19">
        <f t="shared" si="18"/>
        <v>0</v>
      </c>
      <c r="M41" s="19">
        <f t="shared" si="19"/>
        <v>0</v>
      </c>
      <c r="N41" s="19">
        <f t="shared" si="20"/>
        <v>95</v>
      </c>
      <c r="O41" s="19">
        <f t="shared" si="21"/>
        <v>0</v>
      </c>
      <c r="P41" s="19">
        <f t="shared" si="22"/>
        <v>0</v>
      </c>
      <c r="Q41" s="19">
        <f t="shared" si="23"/>
        <v>0</v>
      </c>
      <c r="R41" s="19">
        <f t="shared" si="24"/>
        <v>0</v>
      </c>
      <c r="S41" s="19">
        <f t="shared" si="25"/>
        <v>0</v>
      </c>
      <c r="T41" s="19">
        <f t="shared" si="26"/>
        <v>0</v>
      </c>
      <c r="U41" s="19">
        <f t="shared" si="27"/>
        <v>0</v>
      </c>
      <c r="V41" s="19">
        <f t="shared" si="28"/>
        <v>0</v>
      </c>
      <c r="W41" s="19">
        <f>VLOOKUP(Z41,主线配置!F:G,2,FALSE)</f>
        <v>3010001</v>
      </c>
      <c r="X41" s="19">
        <f t="shared" si="12"/>
        <v>37</v>
      </c>
      <c r="Y41" s="11" t="str">
        <f>VLOOKUP(Z41,主线配置!H:I,2,FALSE)</f>
        <v>狂暴莉莉丝</v>
      </c>
      <c r="Z41" s="11">
        <f t="shared" si="29"/>
        <v>1</v>
      </c>
      <c r="AA41" s="11">
        <v>37</v>
      </c>
    </row>
    <row r="42" spans="1:27" s="11" customFormat="1" x14ac:dyDescent="0.15">
      <c r="A42" s="19">
        <f t="shared" si="13"/>
        <v>3010038</v>
      </c>
      <c r="B42" s="19">
        <f t="shared" si="14"/>
        <v>0</v>
      </c>
      <c r="C42" s="19">
        <f t="shared" si="15"/>
        <v>0</v>
      </c>
      <c r="D42" s="19">
        <f t="shared" si="16"/>
        <v>0</v>
      </c>
      <c r="E42" s="19">
        <f t="shared" si="17"/>
        <v>0</v>
      </c>
      <c r="F42" s="19">
        <f>INT(VLOOKUP(Z42,主线配置!R:AF,14,FALSE)/VLOOKUP(1,映射表!B:C,2,FALSE)*VLOOKUP(X42,映射表!B:C,2,FALSE))</f>
        <v>1731470</v>
      </c>
      <c r="G42" s="19">
        <f>INT(VLOOKUP(Z42,主线配置!R:AF,12,FALSE)/VLOOKUP(1,映射表!B:C,2,FALSE)*VLOOKUP(X42,映射表!B:C,2,FALSE))</f>
        <v>4326</v>
      </c>
      <c r="H42" s="19">
        <f t="shared" si="1"/>
        <v>0</v>
      </c>
      <c r="I42" s="19">
        <f>INT(VLOOKUP(Z42,主线配置!R:AF,13,FALSE)/VLOOKUP(1,映射表!B:C,2,FALSE)*VLOOKUP(X42,映射表!B:C,2,FALSE))</f>
        <v>4326</v>
      </c>
      <c r="J42" s="19">
        <f t="shared" si="1"/>
        <v>0</v>
      </c>
      <c r="K42" s="19">
        <f t="shared" si="1"/>
        <v>100</v>
      </c>
      <c r="L42" s="19">
        <f t="shared" si="18"/>
        <v>0</v>
      </c>
      <c r="M42" s="19">
        <f t="shared" si="19"/>
        <v>0</v>
      </c>
      <c r="N42" s="19">
        <f t="shared" si="20"/>
        <v>95</v>
      </c>
      <c r="O42" s="19">
        <f t="shared" si="21"/>
        <v>0</v>
      </c>
      <c r="P42" s="19">
        <f t="shared" si="22"/>
        <v>0</v>
      </c>
      <c r="Q42" s="19">
        <f t="shared" si="23"/>
        <v>0</v>
      </c>
      <c r="R42" s="19">
        <f t="shared" si="24"/>
        <v>0</v>
      </c>
      <c r="S42" s="19">
        <f t="shared" si="25"/>
        <v>0</v>
      </c>
      <c r="T42" s="19">
        <f t="shared" si="26"/>
        <v>0</v>
      </c>
      <c r="U42" s="19">
        <f t="shared" si="27"/>
        <v>0</v>
      </c>
      <c r="V42" s="19">
        <f t="shared" si="28"/>
        <v>0</v>
      </c>
      <c r="W42" s="19">
        <f>VLOOKUP(Z42,主线配置!F:G,2,FALSE)</f>
        <v>3010001</v>
      </c>
      <c r="X42" s="19">
        <f t="shared" si="12"/>
        <v>38</v>
      </c>
      <c r="Y42" s="11" t="str">
        <f>VLOOKUP(Z42,主线配置!H:I,2,FALSE)</f>
        <v>狂暴莉莉丝</v>
      </c>
      <c r="Z42" s="11">
        <f t="shared" si="29"/>
        <v>1</v>
      </c>
      <c r="AA42" s="11">
        <v>38</v>
      </c>
    </row>
    <row r="43" spans="1:27" s="11" customFormat="1" x14ac:dyDescent="0.15">
      <c r="A43" s="19">
        <f t="shared" si="13"/>
        <v>3010039</v>
      </c>
      <c r="B43" s="19">
        <f t="shared" si="14"/>
        <v>0</v>
      </c>
      <c r="C43" s="19">
        <f t="shared" si="15"/>
        <v>0</v>
      </c>
      <c r="D43" s="19">
        <f t="shared" si="16"/>
        <v>0</v>
      </c>
      <c r="E43" s="19">
        <f t="shared" si="17"/>
        <v>0</v>
      </c>
      <c r="F43" s="19">
        <f>INT(VLOOKUP(Z43,主线配置!R:AF,14,FALSE)/VLOOKUP(1,映射表!B:C,2,FALSE)*VLOOKUP(X43,映射表!B:C,2,FALSE))</f>
        <v>1884765</v>
      </c>
      <c r="G43" s="19">
        <f>INT(VLOOKUP(Z43,主线配置!R:AF,12,FALSE)/VLOOKUP(1,映射表!B:C,2,FALSE)*VLOOKUP(X43,映射表!B:C,2,FALSE))</f>
        <v>4709</v>
      </c>
      <c r="H43" s="19">
        <f t="shared" si="1"/>
        <v>0</v>
      </c>
      <c r="I43" s="19">
        <f>INT(VLOOKUP(Z43,主线配置!R:AF,13,FALSE)/VLOOKUP(1,映射表!B:C,2,FALSE)*VLOOKUP(X43,映射表!B:C,2,FALSE))</f>
        <v>4709</v>
      </c>
      <c r="J43" s="19">
        <f t="shared" si="1"/>
        <v>0</v>
      </c>
      <c r="K43" s="19">
        <f t="shared" si="1"/>
        <v>100</v>
      </c>
      <c r="L43" s="19">
        <f t="shared" si="18"/>
        <v>0</v>
      </c>
      <c r="M43" s="19">
        <f t="shared" si="19"/>
        <v>0</v>
      </c>
      <c r="N43" s="19">
        <f t="shared" si="20"/>
        <v>95</v>
      </c>
      <c r="O43" s="19">
        <f t="shared" si="21"/>
        <v>0</v>
      </c>
      <c r="P43" s="19">
        <f t="shared" si="22"/>
        <v>0</v>
      </c>
      <c r="Q43" s="19">
        <f t="shared" si="23"/>
        <v>0</v>
      </c>
      <c r="R43" s="19">
        <f t="shared" si="24"/>
        <v>0</v>
      </c>
      <c r="S43" s="19">
        <f t="shared" si="25"/>
        <v>0</v>
      </c>
      <c r="T43" s="19">
        <f t="shared" si="26"/>
        <v>0</v>
      </c>
      <c r="U43" s="19">
        <f t="shared" si="27"/>
        <v>0</v>
      </c>
      <c r="V43" s="19">
        <f t="shared" si="28"/>
        <v>0</v>
      </c>
      <c r="W43" s="19">
        <f>VLOOKUP(Z43,主线配置!F:G,2,FALSE)</f>
        <v>3010001</v>
      </c>
      <c r="X43" s="19">
        <f t="shared" si="12"/>
        <v>39</v>
      </c>
      <c r="Y43" s="11" t="str">
        <f>VLOOKUP(Z43,主线配置!H:I,2,FALSE)</f>
        <v>狂暴莉莉丝</v>
      </c>
      <c r="Z43" s="11">
        <f t="shared" si="29"/>
        <v>1</v>
      </c>
      <c r="AA43" s="11">
        <v>39</v>
      </c>
    </row>
    <row r="44" spans="1:27" s="11" customFormat="1" x14ac:dyDescent="0.15">
      <c r="A44" s="19">
        <f t="shared" si="13"/>
        <v>3010040</v>
      </c>
      <c r="B44" s="19">
        <f t="shared" si="14"/>
        <v>0</v>
      </c>
      <c r="C44" s="19">
        <f t="shared" si="15"/>
        <v>0</v>
      </c>
      <c r="D44" s="19">
        <f t="shared" si="16"/>
        <v>0</v>
      </c>
      <c r="E44" s="19">
        <f t="shared" si="17"/>
        <v>0</v>
      </c>
      <c r="F44" s="19">
        <f>INT(VLOOKUP(Z44,主线配置!R:AF,14,FALSE)/VLOOKUP(1,映射表!B:C,2,FALSE)*VLOOKUP(X44,映射表!B:C,2,FALSE))</f>
        <v>2058072</v>
      </c>
      <c r="G44" s="19">
        <f>INT(VLOOKUP(Z44,主线配置!R:AF,12,FALSE)/VLOOKUP(1,映射表!B:C,2,FALSE)*VLOOKUP(X44,映射表!B:C,2,FALSE))</f>
        <v>5142</v>
      </c>
      <c r="H44" s="19">
        <f t="shared" si="1"/>
        <v>0</v>
      </c>
      <c r="I44" s="19">
        <f>INT(VLOOKUP(Z44,主线配置!R:AF,13,FALSE)/VLOOKUP(1,映射表!B:C,2,FALSE)*VLOOKUP(X44,映射表!B:C,2,FALSE))</f>
        <v>5142</v>
      </c>
      <c r="J44" s="19">
        <f t="shared" si="1"/>
        <v>0</v>
      </c>
      <c r="K44" s="19">
        <f t="shared" si="1"/>
        <v>100</v>
      </c>
      <c r="L44" s="19">
        <f t="shared" si="18"/>
        <v>0</v>
      </c>
      <c r="M44" s="19">
        <f t="shared" si="19"/>
        <v>0</v>
      </c>
      <c r="N44" s="19">
        <f t="shared" si="20"/>
        <v>95</v>
      </c>
      <c r="O44" s="19">
        <f t="shared" si="21"/>
        <v>0</v>
      </c>
      <c r="P44" s="19">
        <f t="shared" si="22"/>
        <v>0</v>
      </c>
      <c r="Q44" s="19">
        <f t="shared" si="23"/>
        <v>0</v>
      </c>
      <c r="R44" s="19">
        <f t="shared" si="24"/>
        <v>0</v>
      </c>
      <c r="S44" s="19">
        <f t="shared" si="25"/>
        <v>0</v>
      </c>
      <c r="T44" s="19">
        <f t="shared" si="26"/>
        <v>0</v>
      </c>
      <c r="U44" s="19">
        <f t="shared" si="27"/>
        <v>0</v>
      </c>
      <c r="V44" s="19">
        <f t="shared" si="28"/>
        <v>0</v>
      </c>
      <c r="W44" s="19">
        <f>VLOOKUP(Z44,主线配置!F:G,2,FALSE)</f>
        <v>3010001</v>
      </c>
      <c r="X44" s="19">
        <f t="shared" si="12"/>
        <v>40</v>
      </c>
      <c r="Y44" s="11" t="str">
        <f>VLOOKUP(Z44,主线配置!H:I,2,FALSE)</f>
        <v>狂暴莉莉丝</v>
      </c>
      <c r="Z44" s="11">
        <f t="shared" si="29"/>
        <v>1</v>
      </c>
      <c r="AA44" s="11">
        <v>40</v>
      </c>
    </row>
    <row r="45" spans="1:27" s="11" customFormat="1" x14ac:dyDescent="0.15">
      <c r="A45" s="19">
        <f t="shared" si="13"/>
        <v>3010041</v>
      </c>
      <c r="B45" s="19">
        <f t="shared" si="14"/>
        <v>0</v>
      </c>
      <c r="C45" s="19">
        <f t="shared" si="15"/>
        <v>0</v>
      </c>
      <c r="D45" s="19">
        <f t="shared" si="16"/>
        <v>0</v>
      </c>
      <c r="E45" s="19">
        <f t="shared" si="17"/>
        <v>0</v>
      </c>
      <c r="F45" s="19">
        <f>INT(VLOOKUP(Z45,主线配置!R:AF,14,FALSE)/VLOOKUP(1,映射表!B:C,2,FALSE)*VLOOKUP(X45,映射表!B:C,2,FALSE))</f>
        <v>2349052</v>
      </c>
      <c r="G45" s="19">
        <f>INT(VLOOKUP(Z45,主线配置!R:AF,12,FALSE)/VLOOKUP(1,映射表!B:C,2,FALSE)*VLOOKUP(X45,映射表!B:C,2,FALSE))</f>
        <v>5869</v>
      </c>
      <c r="H45" s="19">
        <f t="shared" si="1"/>
        <v>0</v>
      </c>
      <c r="I45" s="19">
        <f>INT(VLOOKUP(Z45,主线配置!R:AF,13,FALSE)/VLOOKUP(1,映射表!B:C,2,FALSE)*VLOOKUP(X45,映射表!B:C,2,FALSE))</f>
        <v>5869</v>
      </c>
      <c r="J45" s="19">
        <f t="shared" si="1"/>
        <v>0</v>
      </c>
      <c r="K45" s="19">
        <f t="shared" si="1"/>
        <v>100</v>
      </c>
      <c r="L45" s="19">
        <f t="shared" si="18"/>
        <v>0</v>
      </c>
      <c r="M45" s="19">
        <f t="shared" si="19"/>
        <v>0</v>
      </c>
      <c r="N45" s="19">
        <f t="shared" si="20"/>
        <v>95</v>
      </c>
      <c r="O45" s="19">
        <f t="shared" si="21"/>
        <v>0</v>
      </c>
      <c r="P45" s="19">
        <f t="shared" si="22"/>
        <v>0</v>
      </c>
      <c r="Q45" s="19">
        <f t="shared" si="23"/>
        <v>0</v>
      </c>
      <c r="R45" s="19">
        <f t="shared" si="24"/>
        <v>0</v>
      </c>
      <c r="S45" s="19">
        <f t="shared" si="25"/>
        <v>0</v>
      </c>
      <c r="T45" s="19">
        <f t="shared" si="26"/>
        <v>0</v>
      </c>
      <c r="U45" s="19">
        <f t="shared" si="27"/>
        <v>0</v>
      </c>
      <c r="V45" s="19">
        <f t="shared" si="28"/>
        <v>0</v>
      </c>
      <c r="W45" s="19">
        <f>VLOOKUP(Z45,主线配置!F:G,2,FALSE)</f>
        <v>3010001</v>
      </c>
      <c r="X45" s="19">
        <f t="shared" si="12"/>
        <v>41</v>
      </c>
      <c r="Y45" s="11" t="str">
        <f>VLOOKUP(Z45,主线配置!H:I,2,FALSE)</f>
        <v>狂暴莉莉丝</v>
      </c>
      <c r="Z45" s="11">
        <f t="shared" si="29"/>
        <v>1</v>
      </c>
      <c r="AA45" s="11">
        <v>41</v>
      </c>
    </row>
    <row r="46" spans="1:27" s="11" customFormat="1" x14ac:dyDescent="0.15">
      <c r="A46" s="19">
        <f t="shared" si="13"/>
        <v>3010042</v>
      </c>
      <c r="B46" s="19">
        <f t="shared" si="14"/>
        <v>0</v>
      </c>
      <c r="C46" s="19">
        <f t="shared" si="15"/>
        <v>0</v>
      </c>
      <c r="D46" s="19">
        <f t="shared" si="16"/>
        <v>0</v>
      </c>
      <c r="E46" s="19">
        <f t="shared" si="17"/>
        <v>0</v>
      </c>
      <c r="F46" s="19">
        <f>INT(VLOOKUP(Z46,主线配置!R:AF,14,FALSE)/VLOOKUP(1,映射表!B:C,2,FALSE)*VLOOKUP(X46,映射表!B:C,2,FALSE))</f>
        <v>2656442</v>
      </c>
      <c r="G46" s="19">
        <f>INT(VLOOKUP(Z46,主线配置!R:AF,12,FALSE)/VLOOKUP(1,映射表!B:C,2,FALSE)*VLOOKUP(X46,映射表!B:C,2,FALSE))</f>
        <v>6637</v>
      </c>
      <c r="H46" s="19">
        <f t="shared" si="1"/>
        <v>0</v>
      </c>
      <c r="I46" s="19">
        <f>INT(VLOOKUP(Z46,主线配置!R:AF,13,FALSE)/VLOOKUP(1,映射表!B:C,2,FALSE)*VLOOKUP(X46,映射表!B:C,2,FALSE))</f>
        <v>6637</v>
      </c>
      <c r="J46" s="19">
        <f t="shared" si="1"/>
        <v>0</v>
      </c>
      <c r="K46" s="19">
        <f t="shared" si="1"/>
        <v>100</v>
      </c>
      <c r="L46" s="19">
        <f t="shared" si="18"/>
        <v>0</v>
      </c>
      <c r="M46" s="19">
        <f t="shared" si="19"/>
        <v>0</v>
      </c>
      <c r="N46" s="19">
        <f t="shared" si="20"/>
        <v>95</v>
      </c>
      <c r="O46" s="19">
        <f t="shared" si="21"/>
        <v>0</v>
      </c>
      <c r="P46" s="19">
        <f t="shared" si="22"/>
        <v>0</v>
      </c>
      <c r="Q46" s="19">
        <f t="shared" si="23"/>
        <v>0</v>
      </c>
      <c r="R46" s="19">
        <f t="shared" si="24"/>
        <v>0</v>
      </c>
      <c r="S46" s="19">
        <f t="shared" si="25"/>
        <v>0</v>
      </c>
      <c r="T46" s="19">
        <f t="shared" si="26"/>
        <v>0</v>
      </c>
      <c r="U46" s="19">
        <f t="shared" si="27"/>
        <v>0</v>
      </c>
      <c r="V46" s="19">
        <f t="shared" si="28"/>
        <v>0</v>
      </c>
      <c r="W46" s="19">
        <f>VLOOKUP(Z46,主线配置!F:G,2,FALSE)</f>
        <v>3010001</v>
      </c>
      <c r="X46" s="19">
        <f t="shared" si="12"/>
        <v>42</v>
      </c>
      <c r="Y46" s="11" t="str">
        <f>VLOOKUP(Z46,主线配置!H:I,2,FALSE)</f>
        <v>狂暴莉莉丝</v>
      </c>
      <c r="Z46" s="11">
        <f t="shared" si="29"/>
        <v>1</v>
      </c>
      <c r="AA46" s="11">
        <v>42</v>
      </c>
    </row>
    <row r="47" spans="1:27" s="11" customFormat="1" x14ac:dyDescent="0.15">
      <c r="A47" s="19">
        <f t="shared" si="13"/>
        <v>3010043</v>
      </c>
      <c r="B47" s="19">
        <f t="shared" si="14"/>
        <v>0</v>
      </c>
      <c r="C47" s="19">
        <f t="shared" si="15"/>
        <v>0</v>
      </c>
      <c r="D47" s="19">
        <f t="shared" si="16"/>
        <v>0</v>
      </c>
      <c r="E47" s="19">
        <f t="shared" si="17"/>
        <v>0</v>
      </c>
      <c r="F47" s="19">
        <f>INT(VLOOKUP(Z47,主线配置!R:AF,14,FALSE)/VLOOKUP(1,映射表!B:C,2,FALSE)*VLOOKUP(X47,映射表!B:C,2,FALSE))</f>
        <v>2979842</v>
      </c>
      <c r="G47" s="19">
        <f>INT(VLOOKUP(Z47,主线配置!R:AF,12,FALSE)/VLOOKUP(1,映射表!B:C,2,FALSE)*VLOOKUP(X47,映射表!B:C,2,FALSE))</f>
        <v>7445</v>
      </c>
      <c r="H47" s="19">
        <f t="shared" si="1"/>
        <v>0</v>
      </c>
      <c r="I47" s="19">
        <f>INT(VLOOKUP(Z47,主线配置!R:AF,13,FALSE)/VLOOKUP(1,映射表!B:C,2,FALSE)*VLOOKUP(X47,映射表!B:C,2,FALSE))</f>
        <v>7445</v>
      </c>
      <c r="J47" s="19">
        <f t="shared" si="1"/>
        <v>0</v>
      </c>
      <c r="K47" s="19">
        <f t="shared" si="1"/>
        <v>100</v>
      </c>
      <c r="L47" s="19">
        <f t="shared" si="18"/>
        <v>0</v>
      </c>
      <c r="M47" s="19">
        <f t="shared" si="19"/>
        <v>0</v>
      </c>
      <c r="N47" s="19">
        <f t="shared" si="20"/>
        <v>95</v>
      </c>
      <c r="O47" s="19">
        <f t="shared" si="21"/>
        <v>0</v>
      </c>
      <c r="P47" s="19">
        <f t="shared" si="22"/>
        <v>0</v>
      </c>
      <c r="Q47" s="19">
        <f t="shared" si="23"/>
        <v>0</v>
      </c>
      <c r="R47" s="19">
        <f t="shared" si="24"/>
        <v>0</v>
      </c>
      <c r="S47" s="19">
        <f t="shared" si="25"/>
        <v>0</v>
      </c>
      <c r="T47" s="19">
        <f t="shared" si="26"/>
        <v>0</v>
      </c>
      <c r="U47" s="19">
        <f t="shared" si="27"/>
        <v>0</v>
      </c>
      <c r="V47" s="19">
        <f t="shared" si="28"/>
        <v>0</v>
      </c>
      <c r="W47" s="19">
        <f>VLOOKUP(Z47,主线配置!F:G,2,FALSE)</f>
        <v>3010001</v>
      </c>
      <c r="X47" s="19">
        <f t="shared" si="12"/>
        <v>43</v>
      </c>
      <c r="Y47" s="11" t="str">
        <f>VLOOKUP(Z47,主线配置!H:I,2,FALSE)</f>
        <v>狂暴莉莉丝</v>
      </c>
      <c r="Z47" s="11">
        <f t="shared" si="29"/>
        <v>1</v>
      </c>
      <c r="AA47" s="11">
        <v>43</v>
      </c>
    </row>
    <row r="48" spans="1:27" s="11" customFormat="1" x14ac:dyDescent="0.15">
      <c r="A48" s="19">
        <f t="shared" si="13"/>
        <v>3010044</v>
      </c>
      <c r="B48" s="19">
        <f t="shared" si="14"/>
        <v>0</v>
      </c>
      <c r="C48" s="19">
        <f t="shared" si="15"/>
        <v>0</v>
      </c>
      <c r="D48" s="19">
        <f t="shared" si="16"/>
        <v>0</v>
      </c>
      <c r="E48" s="19">
        <f t="shared" si="17"/>
        <v>0</v>
      </c>
      <c r="F48" s="19">
        <f>INT(VLOOKUP(Z48,主线配置!R:AF,14,FALSE)/VLOOKUP(1,映射表!B:C,2,FALSE)*VLOOKUP(X48,映射表!B:C,2,FALSE))</f>
        <v>3319252</v>
      </c>
      <c r="G48" s="19">
        <f>INT(VLOOKUP(Z48,主线配置!R:AF,12,FALSE)/VLOOKUP(1,映射表!B:C,2,FALSE)*VLOOKUP(X48,映射表!B:C,2,FALSE))</f>
        <v>8293</v>
      </c>
      <c r="H48" s="19">
        <f t="shared" si="1"/>
        <v>0</v>
      </c>
      <c r="I48" s="19">
        <f>INT(VLOOKUP(Z48,主线配置!R:AF,13,FALSE)/VLOOKUP(1,映射表!B:C,2,FALSE)*VLOOKUP(X48,映射表!B:C,2,FALSE))</f>
        <v>8293</v>
      </c>
      <c r="J48" s="19">
        <f t="shared" si="1"/>
        <v>0</v>
      </c>
      <c r="K48" s="19">
        <f t="shared" si="1"/>
        <v>100</v>
      </c>
      <c r="L48" s="19">
        <f t="shared" si="18"/>
        <v>0</v>
      </c>
      <c r="M48" s="19">
        <f t="shared" si="19"/>
        <v>0</v>
      </c>
      <c r="N48" s="19">
        <f t="shared" si="20"/>
        <v>95</v>
      </c>
      <c r="O48" s="19">
        <f t="shared" si="21"/>
        <v>0</v>
      </c>
      <c r="P48" s="19">
        <f t="shared" si="22"/>
        <v>0</v>
      </c>
      <c r="Q48" s="19">
        <f t="shared" si="23"/>
        <v>0</v>
      </c>
      <c r="R48" s="19">
        <f t="shared" si="24"/>
        <v>0</v>
      </c>
      <c r="S48" s="19">
        <f t="shared" si="25"/>
        <v>0</v>
      </c>
      <c r="T48" s="19">
        <f t="shared" si="26"/>
        <v>0</v>
      </c>
      <c r="U48" s="19">
        <f t="shared" si="27"/>
        <v>0</v>
      </c>
      <c r="V48" s="19">
        <f t="shared" si="28"/>
        <v>0</v>
      </c>
      <c r="W48" s="19">
        <f>VLOOKUP(Z48,主线配置!F:G,2,FALSE)</f>
        <v>3010001</v>
      </c>
      <c r="X48" s="19">
        <f t="shared" si="12"/>
        <v>44</v>
      </c>
      <c r="Y48" s="11" t="str">
        <f>VLOOKUP(Z48,主线配置!H:I,2,FALSE)</f>
        <v>狂暴莉莉丝</v>
      </c>
      <c r="Z48" s="11">
        <f t="shared" si="29"/>
        <v>1</v>
      </c>
      <c r="AA48" s="11">
        <v>44</v>
      </c>
    </row>
    <row r="49" spans="1:27" s="11" customFormat="1" x14ac:dyDescent="0.15">
      <c r="A49" s="19">
        <f t="shared" si="13"/>
        <v>3010045</v>
      </c>
      <c r="B49" s="19">
        <f t="shared" si="14"/>
        <v>0</v>
      </c>
      <c r="C49" s="19">
        <f t="shared" si="15"/>
        <v>0</v>
      </c>
      <c r="D49" s="19">
        <f t="shared" si="16"/>
        <v>0</v>
      </c>
      <c r="E49" s="19">
        <f t="shared" si="17"/>
        <v>0</v>
      </c>
      <c r="F49" s="19">
        <f>INT(VLOOKUP(Z49,主线配置!R:AF,14,FALSE)/VLOOKUP(1,映射表!B:C,2,FALSE)*VLOOKUP(X49,映射表!B:C,2,FALSE))</f>
        <v>3614235</v>
      </c>
      <c r="G49" s="19">
        <f>INT(VLOOKUP(Z49,主线配置!R:AF,12,FALSE)/VLOOKUP(1,映射表!B:C,2,FALSE)*VLOOKUP(X49,映射表!B:C,2,FALSE))</f>
        <v>9030</v>
      </c>
      <c r="H49" s="19">
        <f t="shared" si="1"/>
        <v>0</v>
      </c>
      <c r="I49" s="19">
        <f>INT(VLOOKUP(Z49,主线配置!R:AF,13,FALSE)/VLOOKUP(1,映射表!B:C,2,FALSE)*VLOOKUP(X49,映射表!B:C,2,FALSE))</f>
        <v>9030</v>
      </c>
      <c r="J49" s="19">
        <f t="shared" si="1"/>
        <v>0</v>
      </c>
      <c r="K49" s="19">
        <f t="shared" si="1"/>
        <v>100</v>
      </c>
      <c r="L49" s="19">
        <f t="shared" si="18"/>
        <v>0</v>
      </c>
      <c r="M49" s="19">
        <f t="shared" si="19"/>
        <v>0</v>
      </c>
      <c r="N49" s="19">
        <f t="shared" si="20"/>
        <v>95</v>
      </c>
      <c r="O49" s="19">
        <f t="shared" si="21"/>
        <v>0</v>
      </c>
      <c r="P49" s="19">
        <f t="shared" si="22"/>
        <v>0</v>
      </c>
      <c r="Q49" s="19">
        <f t="shared" si="23"/>
        <v>0</v>
      </c>
      <c r="R49" s="19">
        <f t="shared" si="24"/>
        <v>0</v>
      </c>
      <c r="S49" s="19">
        <f t="shared" si="25"/>
        <v>0</v>
      </c>
      <c r="T49" s="19">
        <f t="shared" si="26"/>
        <v>0</v>
      </c>
      <c r="U49" s="19">
        <f t="shared" si="27"/>
        <v>0</v>
      </c>
      <c r="V49" s="19">
        <f t="shared" si="28"/>
        <v>0</v>
      </c>
      <c r="W49" s="19">
        <f>VLOOKUP(Z49,主线配置!F:G,2,FALSE)</f>
        <v>3010001</v>
      </c>
      <c r="X49" s="19">
        <f t="shared" si="12"/>
        <v>45</v>
      </c>
      <c r="Y49" s="11" t="str">
        <f>VLOOKUP(Z49,主线配置!H:I,2,FALSE)</f>
        <v>狂暴莉莉丝</v>
      </c>
      <c r="Z49" s="11">
        <f t="shared" si="29"/>
        <v>1</v>
      </c>
      <c r="AA49" s="11">
        <v>45</v>
      </c>
    </row>
    <row r="50" spans="1:27" s="11" customFormat="1" x14ac:dyDescent="0.15">
      <c r="A50" s="19">
        <f t="shared" si="13"/>
        <v>3010046</v>
      </c>
      <c r="B50" s="19">
        <f t="shared" si="14"/>
        <v>0</v>
      </c>
      <c r="C50" s="19">
        <f t="shared" si="15"/>
        <v>0</v>
      </c>
      <c r="D50" s="19">
        <f t="shared" si="16"/>
        <v>0</v>
      </c>
      <c r="E50" s="19">
        <f t="shared" si="17"/>
        <v>0</v>
      </c>
      <c r="F50" s="19">
        <f>INT(VLOOKUP(Z50,主线配置!R:AF,14,FALSE)/VLOOKUP(1,映射表!B:C,2,FALSE)*VLOOKUP(X50,映射表!B:C,2,FALSE))</f>
        <v>3916822</v>
      </c>
      <c r="G50" s="19">
        <f>INT(VLOOKUP(Z50,主线配置!R:AF,12,FALSE)/VLOOKUP(1,映射表!B:C,2,FALSE)*VLOOKUP(X50,映射表!B:C,2,FALSE))</f>
        <v>9786</v>
      </c>
      <c r="H50" s="19">
        <f t="shared" si="1"/>
        <v>0</v>
      </c>
      <c r="I50" s="19">
        <f>INT(VLOOKUP(Z50,主线配置!R:AF,13,FALSE)/VLOOKUP(1,映射表!B:C,2,FALSE)*VLOOKUP(X50,映射表!B:C,2,FALSE))</f>
        <v>9786</v>
      </c>
      <c r="J50" s="19">
        <f t="shared" si="1"/>
        <v>0</v>
      </c>
      <c r="K50" s="19">
        <f t="shared" si="1"/>
        <v>100</v>
      </c>
      <c r="L50" s="19">
        <f t="shared" si="18"/>
        <v>0</v>
      </c>
      <c r="M50" s="19">
        <f t="shared" si="19"/>
        <v>0</v>
      </c>
      <c r="N50" s="19">
        <f t="shared" si="20"/>
        <v>95</v>
      </c>
      <c r="O50" s="19">
        <f t="shared" si="21"/>
        <v>0</v>
      </c>
      <c r="P50" s="19">
        <f t="shared" si="22"/>
        <v>0</v>
      </c>
      <c r="Q50" s="19">
        <f t="shared" si="23"/>
        <v>0</v>
      </c>
      <c r="R50" s="19">
        <f t="shared" si="24"/>
        <v>0</v>
      </c>
      <c r="S50" s="19">
        <f t="shared" si="25"/>
        <v>0</v>
      </c>
      <c r="T50" s="19">
        <f t="shared" si="26"/>
        <v>0</v>
      </c>
      <c r="U50" s="19">
        <f t="shared" si="27"/>
        <v>0</v>
      </c>
      <c r="V50" s="19">
        <f t="shared" si="28"/>
        <v>0</v>
      </c>
      <c r="W50" s="19">
        <f>VLOOKUP(Z50,主线配置!F:G,2,FALSE)</f>
        <v>3010001</v>
      </c>
      <c r="X50" s="19">
        <f t="shared" si="12"/>
        <v>46</v>
      </c>
      <c r="Y50" s="11" t="str">
        <f>VLOOKUP(Z50,主线配置!H:I,2,FALSE)</f>
        <v>狂暴莉莉丝</v>
      </c>
      <c r="Z50" s="11">
        <f t="shared" si="29"/>
        <v>1</v>
      </c>
      <c r="AA50" s="11">
        <v>46</v>
      </c>
    </row>
    <row r="51" spans="1:27" s="11" customFormat="1" x14ac:dyDescent="0.15">
      <c r="A51" s="19">
        <f t="shared" si="13"/>
        <v>3010047</v>
      </c>
      <c r="B51" s="19">
        <f t="shared" si="14"/>
        <v>0</v>
      </c>
      <c r="C51" s="19">
        <f t="shared" si="15"/>
        <v>0</v>
      </c>
      <c r="D51" s="19">
        <f t="shared" si="16"/>
        <v>0</v>
      </c>
      <c r="E51" s="19">
        <f t="shared" si="17"/>
        <v>0</v>
      </c>
      <c r="F51" s="19">
        <f>INT(VLOOKUP(Z51,主线配置!R:AF,14,FALSE)/VLOOKUP(1,映射表!B:C,2,FALSE)*VLOOKUP(X51,映射表!B:C,2,FALSE))</f>
        <v>4227014</v>
      </c>
      <c r="G51" s="19">
        <f>INT(VLOOKUP(Z51,主线配置!R:AF,12,FALSE)/VLOOKUP(1,映射表!B:C,2,FALSE)*VLOOKUP(X51,映射表!B:C,2,FALSE))</f>
        <v>10561</v>
      </c>
      <c r="H51" s="19">
        <f t="shared" si="1"/>
        <v>0</v>
      </c>
      <c r="I51" s="19">
        <f>INT(VLOOKUP(Z51,主线配置!R:AF,13,FALSE)/VLOOKUP(1,映射表!B:C,2,FALSE)*VLOOKUP(X51,映射表!B:C,2,FALSE))</f>
        <v>10561</v>
      </c>
      <c r="J51" s="19">
        <f t="shared" si="1"/>
        <v>0</v>
      </c>
      <c r="K51" s="19">
        <f t="shared" si="1"/>
        <v>100</v>
      </c>
      <c r="L51" s="19">
        <f t="shared" si="18"/>
        <v>0</v>
      </c>
      <c r="M51" s="19">
        <f t="shared" si="19"/>
        <v>0</v>
      </c>
      <c r="N51" s="19">
        <f t="shared" si="20"/>
        <v>95</v>
      </c>
      <c r="O51" s="19">
        <f t="shared" si="21"/>
        <v>0</v>
      </c>
      <c r="P51" s="19">
        <f t="shared" si="22"/>
        <v>0</v>
      </c>
      <c r="Q51" s="19">
        <f t="shared" si="23"/>
        <v>0</v>
      </c>
      <c r="R51" s="19">
        <f t="shared" si="24"/>
        <v>0</v>
      </c>
      <c r="S51" s="19">
        <f t="shared" si="25"/>
        <v>0</v>
      </c>
      <c r="T51" s="19">
        <f t="shared" si="26"/>
        <v>0</v>
      </c>
      <c r="U51" s="19">
        <f t="shared" si="27"/>
        <v>0</v>
      </c>
      <c r="V51" s="19">
        <f t="shared" si="28"/>
        <v>0</v>
      </c>
      <c r="W51" s="19">
        <f>VLOOKUP(Z51,主线配置!F:G,2,FALSE)</f>
        <v>3010001</v>
      </c>
      <c r="X51" s="19">
        <f t="shared" si="12"/>
        <v>47</v>
      </c>
      <c r="Y51" s="11" t="str">
        <f>VLOOKUP(Z51,主线配置!H:I,2,FALSE)</f>
        <v>狂暴莉莉丝</v>
      </c>
      <c r="Z51" s="11">
        <f t="shared" si="29"/>
        <v>1</v>
      </c>
      <c r="AA51" s="11">
        <v>47</v>
      </c>
    </row>
    <row r="52" spans="1:27" s="11" customFormat="1" x14ac:dyDescent="0.15">
      <c r="A52" s="19">
        <f t="shared" si="13"/>
        <v>3010048</v>
      </c>
      <c r="B52" s="19">
        <f t="shared" si="14"/>
        <v>0</v>
      </c>
      <c r="C52" s="19">
        <f t="shared" si="15"/>
        <v>0</v>
      </c>
      <c r="D52" s="19">
        <f t="shared" si="16"/>
        <v>0</v>
      </c>
      <c r="E52" s="19">
        <f t="shared" si="17"/>
        <v>0</v>
      </c>
      <c r="F52" s="19">
        <f>INT(VLOOKUP(Z52,主线配置!R:AF,14,FALSE)/VLOOKUP(1,映射表!B:C,2,FALSE)*VLOOKUP(X52,映射表!B:C,2,FALSE))</f>
        <v>4544810</v>
      </c>
      <c r="G52" s="19">
        <f>INT(VLOOKUP(Z52,主线配置!R:AF,12,FALSE)/VLOOKUP(1,映射表!B:C,2,FALSE)*VLOOKUP(X52,映射表!B:C,2,FALSE))</f>
        <v>11355</v>
      </c>
      <c r="H52" s="19">
        <f t="shared" si="1"/>
        <v>0</v>
      </c>
      <c r="I52" s="19">
        <f>INT(VLOOKUP(Z52,主线配置!R:AF,13,FALSE)/VLOOKUP(1,映射表!B:C,2,FALSE)*VLOOKUP(X52,映射表!B:C,2,FALSE))</f>
        <v>11355</v>
      </c>
      <c r="J52" s="19">
        <f t="shared" si="1"/>
        <v>0</v>
      </c>
      <c r="K52" s="19">
        <f t="shared" si="1"/>
        <v>100</v>
      </c>
      <c r="L52" s="19">
        <f t="shared" si="18"/>
        <v>0</v>
      </c>
      <c r="M52" s="19">
        <f t="shared" si="19"/>
        <v>0</v>
      </c>
      <c r="N52" s="19">
        <f t="shared" si="20"/>
        <v>95</v>
      </c>
      <c r="O52" s="19">
        <f t="shared" si="21"/>
        <v>0</v>
      </c>
      <c r="P52" s="19">
        <f t="shared" si="22"/>
        <v>0</v>
      </c>
      <c r="Q52" s="19">
        <f t="shared" si="23"/>
        <v>0</v>
      </c>
      <c r="R52" s="19">
        <f t="shared" si="24"/>
        <v>0</v>
      </c>
      <c r="S52" s="19">
        <f t="shared" si="25"/>
        <v>0</v>
      </c>
      <c r="T52" s="19">
        <f t="shared" si="26"/>
        <v>0</v>
      </c>
      <c r="U52" s="19">
        <f t="shared" si="27"/>
        <v>0</v>
      </c>
      <c r="V52" s="19">
        <f t="shared" si="28"/>
        <v>0</v>
      </c>
      <c r="W52" s="19">
        <f>VLOOKUP(Z52,主线配置!F:G,2,FALSE)</f>
        <v>3010001</v>
      </c>
      <c r="X52" s="19">
        <f t="shared" si="12"/>
        <v>48</v>
      </c>
      <c r="Y52" s="11" t="str">
        <f>VLOOKUP(Z52,主线配置!H:I,2,FALSE)</f>
        <v>狂暴莉莉丝</v>
      </c>
      <c r="Z52" s="11">
        <f t="shared" si="29"/>
        <v>1</v>
      </c>
      <c r="AA52" s="11">
        <v>48</v>
      </c>
    </row>
    <row r="53" spans="1:27" s="11" customFormat="1" x14ac:dyDescent="0.15">
      <c r="A53" s="19">
        <f t="shared" si="13"/>
        <v>3010049</v>
      </c>
      <c r="B53" s="19">
        <f t="shared" si="14"/>
        <v>0</v>
      </c>
      <c r="C53" s="19">
        <f t="shared" si="15"/>
        <v>0</v>
      </c>
      <c r="D53" s="19">
        <f t="shared" si="16"/>
        <v>0</v>
      </c>
      <c r="E53" s="19">
        <f t="shared" si="17"/>
        <v>0</v>
      </c>
      <c r="F53" s="19">
        <f>INT(VLOOKUP(Z53,主线配置!R:AF,14,FALSE)/VLOOKUP(1,映射表!B:C,2,FALSE)*VLOOKUP(X53,映射表!B:C,2,FALSE))</f>
        <v>4870612</v>
      </c>
      <c r="G53" s="19">
        <f>INT(VLOOKUP(Z53,主线配置!R:AF,12,FALSE)/VLOOKUP(1,映射表!B:C,2,FALSE)*VLOOKUP(X53,映射表!B:C,2,FALSE))</f>
        <v>12169</v>
      </c>
      <c r="H53" s="19">
        <f t="shared" si="1"/>
        <v>0</v>
      </c>
      <c r="I53" s="19">
        <f>INT(VLOOKUP(Z53,主线配置!R:AF,13,FALSE)/VLOOKUP(1,映射表!B:C,2,FALSE)*VLOOKUP(X53,映射表!B:C,2,FALSE))</f>
        <v>12169</v>
      </c>
      <c r="J53" s="19">
        <f t="shared" si="1"/>
        <v>0</v>
      </c>
      <c r="K53" s="19">
        <f t="shared" si="1"/>
        <v>100</v>
      </c>
      <c r="L53" s="19">
        <f t="shared" si="18"/>
        <v>0</v>
      </c>
      <c r="M53" s="19">
        <f t="shared" si="19"/>
        <v>0</v>
      </c>
      <c r="N53" s="19">
        <f t="shared" si="20"/>
        <v>95</v>
      </c>
      <c r="O53" s="19">
        <f t="shared" si="21"/>
        <v>0</v>
      </c>
      <c r="P53" s="19">
        <f t="shared" si="22"/>
        <v>0</v>
      </c>
      <c r="Q53" s="19">
        <f t="shared" si="23"/>
        <v>0</v>
      </c>
      <c r="R53" s="19">
        <f t="shared" si="24"/>
        <v>0</v>
      </c>
      <c r="S53" s="19">
        <f t="shared" si="25"/>
        <v>0</v>
      </c>
      <c r="T53" s="19">
        <f t="shared" si="26"/>
        <v>0</v>
      </c>
      <c r="U53" s="19">
        <f t="shared" si="27"/>
        <v>0</v>
      </c>
      <c r="V53" s="19">
        <f t="shared" si="28"/>
        <v>0</v>
      </c>
      <c r="W53" s="19">
        <f>VLOOKUP(Z53,主线配置!F:G,2,FALSE)</f>
        <v>3010001</v>
      </c>
      <c r="X53" s="19">
        <f t="shared" si="12"/>
        <v>49</v>
      </c>
      <c r="Y53" s="11" t="str">
        <f>VLOOKUP(Z53,主线配置!H:I,2,FALSE)</f>
        <v>狂暴莉莉丝</v>
      </c>
      <c r="Z53" s="11">
        <f t="shared" si="29"/>
        <v>1</v>
      </c>
      <c r="AA53" s="11">
        <v>49</v>
      </c>
    </row>
    <row r="54" spans="1:27" s="11" customFormat="1" x14ac:dyDescent="0.15">
      <c r="A54" s="19">
        <f t="shared" si="13"/>
        <v>3010050</v>
      </c>
      <c r="B54" s="19">
        <f t="shared" si="14"/>
        <v>0</v>
      </c>
      <c r="C54" s="19">
        <f t="shared" si="15"/>
        <v>0</v>
      </c>
      <c r="D54" s="19">
        <f t="shared" si="16"/>
        <v>0</v>
      </c>
      <c r="E54" s="19">
        <f t="shared" si="17"/>
        <v>0</v>
      </c>
      <c r="F54" s="19">
        <f>INT(VLOOKUP(Z54,主线配置!R:AF,14,FALSE)/VLOOKUP(1,映射表!B:C,2,FALSE)*VLOOKUP(X54,映射表!B:C,2,FALSE))</f>
        <v>5127170</v>
      </c>
      <c r="G54" s="19">
        <f>INT(VLOOKUP(Z54,主线配置!R:AF,12,FALSE)/VLOOKUP(1,映射表!B:C,2,FALSE)*VLOOKUP(X54,映射表!B:C,2,FALSE))</f>
        <v>12810</v>
      </c>
      <c r="H54" s="19">
        <f t="shared" si="1"/>
        <v>0</v>
      </c>
      <c r="I54" s="19">
        <f>INT(VLOOKUP(Z54,主线配置!R:AF,13,FALSE)/VLOOKUP(1,映射表!B:C,2,FALSE)*VLOOKUP(X54,映射表!B:C,2,FALSE))</f>
        <v>12810</v>
      </c>
      <c r="J54" s="19">
        <f t="shared" si="1"/>
        <v>0</v>
      </c>
      <c r="K54" s="19">
        <f t="shared" si="1"/>
        <v>100</v>
      </c>
      <c r="L54" s="19">
        <f t="shared" si="18"/>
        <v>0</v>
      </c>
      <c r="M54" s="19">
        <f t="shared" si="19"/>
        <v>0</v>
      </c>
      <c r="N54" s="19">
        <f t="shared" si="20"/>
        <v>95</v>
      </c>
      <c r="O54" s="19">
        <f t="shared" si="21"/>
        <v>0</v>
      </c>
      <c r="P54" s="19">
        <f t="shared" si="22"/>
        <v>0</v>
      </c>
      <c r="Q54" s="19">
        <f t="shared" si="23"/>
        <v>0</v>
      </c>
      <c r="R54" s="19">
        <f t="shared" si="24"/>
        <v>0</v>
      </c>
      <c r="S54" s="19">
        <f t="shared" si="25"/>
        <v>0</v>
      </c>
      <c r="T54" s="19">
        <f t="shared" si="26"/>
        <v>0</v>
      </c>
      <c r="U54" s="19">
        <f t="shared" si="27"/>
        <v>0</v>
      </c>
      <c r="V54" s="19">
        <f t="shared" si="28"/>
        <v>0</v>
      </c>
      <c r="W54" s="19">
        <f>VLOOKUP(Z54,主线配置!F:G,2,FALSE)</f>
        <v>3010001</v>
      </c>
      <c r="X54" s="19">
        <f t="shared" si="12"/>
        <v>50</v>
      </c>
      <c r="Y54" s="11" t="str">
        <f>VLOOKUP(Z54,主线配置!H:I,2,FALSE)</f>
        <v>狂暴莉莉丝</v>
      </c>
      <c r="Z54" s="11">
        <f t="shared" si="29"/>
        <v>1</v>
      </c>
      <c r="AA54" s="11">
        <v>50</v>
      </c>
    </row>
    <row r="55" spans="1:27" s="11" customFormat="1" x14ac:dyDescent="0.15">
      <c r="A55" s="19">
        <f t="shared" si="13"/>
        <v>3010051</v>
      </c>
      <c r="B55" s="19">
        <f t="shared" si="14"/>
        <v>0</v>
      </c>
      <c r="C55" s="19">
        <f t="shared" si="15"/>
        <v>0</v>
      </c>
      <c r="D55" s="19">
        <f t="shared" si="16"/>
        <v>0</v>
      </c>
      <c r="E55" s="19">
        <f t="shared" si="17"/>
        <v>0</v>
      </c>
      <c r="F55" s="19">
        <f>INT(VLOOKUP(Z55,主线配置!R:AF,14,FALSE)/VLOOKUP(1,映射表!B:C,2,FALSE)*VLOOKUP(X55,映射表!B:C,2,FALSE))</f>
        <v>5640288</v>
      </c>
      <c r="G55" s="19">
        <f>INT(VLOOKUP(Z55,主线配置!R:AF,12,FALSE)/VLOOKUP(1,映射表!B:C,2,FALSE)*VLOOKUP(X55,映射表!B:C,2,FALSE))</f>
        <v>14092</v>
      </c>
      <c r="H55" s="19">
        <f t="shared" si="1"/>
        <v>0</v>
      </c>
      <c r="I55" s="19">
        <f>INT(VLOOKUP(Z55,主线配置!R:AF,13,FALSE)/VLOOKUP(1,映射表!B:C,2,FALSE)*VLOOKUP(X55,映射表!B:C,2,FALSE))</f>
        <v>14092</v>
      </c>
      <c r="J55" s="19">
        <f t="shared" si="1"/>
        <v>0</v>
      </c>
      <c r="K55" s="19">
        <f t="shared" si="1"/>
        <v>100</v>
      </c>
      <c r="L55" s="19">
        <f t="shared" si="18"/>
        <v>0</v>
      </c>
      <c r="M55" s="19">
        <f t="shared" si="19"/>
        <v>0</v>
      </c>
      <c r="N55" s="19">
        <f t="shared" si="20"/>
        <v>95</v>
      </c>
      <c r="O55" s="19">
        <f t="shared" si="21"/>
        <v>0</v>
      </c>
      <c r="P55" s="19">
        <f t="shared" si="22"/>
        <v>0</v>
      </c>
      <c r="Q55" s="19">
        <f t="shared" si="23"/>
        <v>0</v>
      </c>
      <c r="R55" s="19">
        <f t="shared" si="24"/>
        <v>0</v>
      </c>
      <c r="S55" s="19">
        <f t="shared" si="25"/>
        <v>0</v>
      </c>
      <c r="T55" s="19">
        <f t="shared" si="26"/>
        <v>0</v>
      </c>
      <c r="U55" s="19">
        <f t="shared" si="27"/>
        <v>0</v>
      </c>
      <c r="V55" s="19">
        <f t="shared" si="28"/>
        <v>0</v>
      </c>
      <c r="W55" s="19">
        <f>VLOOKUP(Z55,主线配置!F:G,2,FALSE)</f>
        <v>3010001</v>
      </c>
      <c r="X55" s="19">
        <f t="shared" si="12"/>
        <v>51</v>
      </c>
      <c r="Y55" s="11" t="str">
        <f>VLOOKUP(Z55,主线配置!H:I,2,FALSE)</f>
        <v>狂暴莉莉丝</v>
      </c>
      <c r="Z55" s="11">
        <f t="shared" si="29"/>
        <v>1</v>
      </c>
      <c r="AA55" s="11">
        <v>51</v>
      </c>
    </row>
    <row r="56" spans="1:27" s="11" customFormat="1" x14ac:dyDescent="0.15">
      <c r="A56" s="19">
        <f t="shared" si="13"/>
        <v>3010052</v>
      </c>
      <c r="B56" s="19">
        <f t="shared" si="14"/>
        <v>0</v>
      </c>
      <c r="C56" s="19">
        <f t="shared" si="15"/>
        <v>0</v>
      </c>
      <c r="D56" s="19">
        <f t="shared" si="16"/>
        <v>0</v>
      </c>
      <c r="E56" s="19">
        <f t="shared" si="17"/>
        <v>0</v>
      </c>
      <c r="F56" s="19">
        <f>INT(VLOOKUP(Z56,主线配置!R:AF,14,FALSE)/VLOOKUP(1,映射表!B:C,2,FALSE)*VLOOKUP(X56,映射表!B:C,2,FALSE))</f>
        <v>6153405</v>
      </c>
      <c r="G56" s="19">
        <f>INT(VLOOKUP(Z56,主线配置!R:AF,12,FALSE)/VLOOKUP(1,映射表!B:C,2,FALSE)*VLOOKUP(X56,映射表!B:C,2,FALSE))</f>
        <v>15374</v>
      </c>
      <c r="H56" s="19">
        <f t="shared" si="1"/>
        <v>0</v>
      </c>
      <c r="I56" s="19">
        <f>INT(VLOOKUP(Z56,主线配置!R:AF,13,FALSE)/VLOOKUP(1,映射表!B:C,2,FALSE)*VLOOKUP(X56,映射表!B:C,2,FALSE))</f>
        <v>15374</v>
      </c>
      <c r="J56" s="19">
        <f t="shared" si="1"/>
        <v>0</v>
      </c>
      <c r="K56" s="19">
        <f t="shared" si="1"/>
        <v>100</v>
      </c>
      <c r="L56" s="19">
        <f t="shared" si="18"/>
        <v>0</v>
      </c>
      <c r="M56" s="19">
        <f t="shared" si="19"/>
        <v>0</v>
      </c>
      <c r="N56" s="19">
        <f t="shared" si="20"/>
        <v>95</v>
      </c>
      <c r="O56" s="19">
        <f t="shared" si="21"/>
        <v>0</v>
      </c>
      <c r="P56" s="19">
        <f t="shared" si="22"/>
        <v>0</v>
      </c>
      <c r="Q56" s="19">
        <f t="shared" si="23"/>
        <v>0</v>
      </c>
      <c r="R56" s="19">
        <f t="shared" si="24"/>
        <v>0</v>
      </c>
      <c r="S56" s="19">
        <f t="shared" si="25"/>
        <v>0</v>
      </c>
      <c r="T56" s="19">
        <f t="shared" si="26"/>
        <v>0</v>
      </c>
      <c r="U56" s="19">
        <f t="shared" si="27"/>
        <v>0</v>
      </c>
      <c r="V56" s="19">
        <f t="shared" si="28"/>
        <v>0</v>
      </c>
      <c r="W56" s="19">
        <f>VLOOKUP(Z56,主线配置!F:G,2,FALSE)</f>
        <v>3010001</v>
      </c>
      <c r="X56" s="19">
        <f t="shared" si="12"/>
        <v>52</v>
      </c>
      <c r="Y56" s="11" t="str">
        <f>VLOOKUP(Z56,主线配置!H:I,2,FALSE)</f>
        <v>狂暴莉莉丝</v>
      </c>
      <c r="Z56" s="11">
        <f t="shared" si="29"/>
        <v>1</v>
      </c>
      <c r="AA56" s="11">
        <v>52</v>
      </c>
    </row>
    <row r="57" spans="1:27" s="11" customFormat="1" x14ac:dyDescent="0.15">
      <c r="A57" s="19">
        <f t="shared" si="13"/>
        <v>3010053</v>
      </c>
      <c r="B57" s="19">
        <f t="shared" si="14"/>
        <v>0</v>
      </c>
      <c r="C57" s="19">
        <f t="shared" si="15"/>
        <v>0</v>
      </c>
      <c r="D57" s="19">
        <f t="shared" si="16"/>
        <v>0</v>
      </c>
      <c r="E57" s="19">
        <f t="shared" si="17"/>
        <v>0</v>
      </c>
      <c r="F57" s="19">
        <f>INT(VLOOKUP(Z57,主线配置!R:AF,14,FALSE)/VLOOKUP(1,映射表!B:C,2,FALSE)*VLOOKUP(X57,映射表!B:C,2,FALSE))</f>
        <v>6666522</v>
      </c>
      <c r="G57" s="19">
        <f>INT(VLOOKUP(Z57,主线配置!R:AF,12,FALSE)/VLOOKUP(1,映射表!B:C,2,FALSE)*VLOOKUP(X57,映射表!B:C,2,FALSE))</f>
        <v>16656</v>
      </c>
      <c r="H57" s="19">
        <f t="shared" si="1"/>
        <v>0</v>
      </c>
      <c r="I57" s="19">
        <f>INT(VLOOKUP(Z57,主线配置!R:AF,13,FALSE)/VLOOKUP(1,映射表!B:C,2,FALSE)*VLOOKUP(X57,映射表!B:C,2,FALSE))</f>
        <v>16656</v>
      </c>
      <c r="J57" s="19">
        <f t="shared" si="1"/>
        <v>0</v>
      </c>
      <c r="K57" s="19">
        <f t="shared" si="1"/>
        <v>100</v>
      </c>
      <c r="L57" s="19">
        <f t="shared" si="18"/>
        <v>0</v>
      </c>
      <c r="M57" s="19">
        <f t="shared" si="19"/>
        <v>0</v>
      </c>
      <c r="N57" s="19">
        <f t="shared" si="20"/>
        <v>95</v>
      </c>
      <c r="O57" s="19">
        <f t="shared" si="21"/>
        <v>0</v>
      </c>
      <c r="P57" s="19">
        <f t="shared" si="22"/>
        <v>0</v>
      </c>
      <c r="Q57" s="19">
        <f t="shared" si="23"/>
        <v>0</v>
      </c>
      <c r="R57" s="19">
        <f t="shared" si="24"/>
        <v>0</v>
      </c>
      <c r="S57" s="19">
        <f t="shared" si="25"/>
        <v>0</v>
      </c>
      <c r="T57" s="19">
        <f t="shared" si="26"/>
        <v>0</v>
      </c>
      <c r="U57" s="19">
        <f t="shared" si="27"/>
        <v>0</v>
      </c>
      <c r="V57" s="19">
        <f t="shared" si="28"/>
        <v>0</v>
      </c>
      <c r="W57" s="19">
        <f>VLOOKUP(Z57,主线配置!F:G,2,FALSE)</f>
        <v>3010001</v>
      </c>
      <c r="X57" s="19">
        <f t="shared" si="12"/>
        <v>53</v>
      </c>
      <c r="Y57" s="11" t="str">
        <f>VLOOKUP(Z57,主线配置!H:I,2,FALSE)</f>
        <v>狂暴莉莉丝</v>
      </c>
      <c r="Z57" s="11">
        <f t="shared" si="29"/>
        <v>1</v>
      </c>
      <c r="AA57" s="11">
        <v>53</v>
      </c>
    </row>
    <row r="58" spans="1:27" s="11" customFormat="1" x14ac:dyDescent="0.15">
      <c r="A58" s="19">
        <f t="shared" si="13"/>
        <v>3010054</v>
      </c>
      <c r="B58" s="19">
        <f t="shared" si="14"/>
        <v>0</v>
      </c>
      <c r="C58" s="19">
        <f t="shared" si="15"/>
        <v>0</v>
      </c>
      <c r="D58" s="19">
        <f t="shared" si="16"/>
        <v>0</v>
      </c>
      <c r="E58" s="19">
        <f t="shared" si="17"/>
        <v>0</v>
      </c>
      <c r="F58" s="19">
        <f>INT(VLOOKUP(Z58,主线配置!R:AF,14,FALSE)/VLOOKUP(1,映射表!B:C,2,FALSE)*VLOOKUP(X58,映射表!B:C,2,FALSE))</f>
        <v>7179640</v>
      </c>
      <c r="G58" s="19">
        <f>INT(VLOOKUP(Z58,主线配置!R:AF,12,FALSE)/VLOOKUP(1,映射表!B:C,2,FALSE)*VLOOKUP(X58,映射表!B:C,2,FALSE))</f>
        <v>17938</v>
      </c>
      <c r="H58" s="19">
        <f t="shared" si="1"/>
        <v>0</v>
      </c>
      <c r="I58" s="19">
        <f>INT(VLOOKUP(Z58,主线配置!R:AF,13,FALSE)/VLOOKUP(1,映射表!B:C,2,FALSE)*VLOOKUP(X58,映射表!B:C,2,FALSE))</f>
        <v>17938</v>
      </c>
      <c r="J58" s="19">
        <f t="shared" si="1"/>
        <v>0</v>
      </c>
      <c r="K58" s="19">
        <f t="shared" si="1"/>
        <v>100</v>
      </c>
      <c r="L58" s="19">
        <f t="shared" si="18"/>
        <v>0</v>
      </c>
      <c r="M58" s="19">
        <f t="shared" si="19"/>
        <v>0</v>
      </c>
      <c r="N58" s="19">
        <f t="shared" si="20"/>
        <v>95</v>
      </c>
      <c r="O58" s="19">
        <f t="shared" si="21"/>
        <v>0</v>
      </c>
      <c r="P58" s="19">
        <f t="shared" si="22"/>
        <v>0</v>
      </c>
      <c r="Q58" s="19">
        <f t="shared" si="23"/>
        <v>0</v>
      </c>
      <c r="R58" s="19">
        <f t="shared" si="24"/>
        <v>0</v>
      </c>
      <c r="S58" s="19">
        <f t="shared" si="25"/>
        <v>0</v>
      </c>
      <c r="T58" s="19">
        <f t="shared" si="26"/>
        <v>0</v>
      </c>
      <c r="U58" s="19">
        <f t="shared" si="27"/>
        <v>0</v>
      </c>
      <c r="V58" s="19">
        <f t="shared" si="28"/>
        <v>0</v>
      </c>
      <c r="W58" s="19">
        <f>VLOOKUP(Z58,主线配置!F:G,2,FALSE)</f>
        <v>3010001</v>
      </c>
      <c r="X58" s="19">
        <f t="shared" si="12"/>
        <v>54</v>
      </c>
      <c r="Y58" s="11" t="str">
        <f>VLOOKUP(Z58,主线配置!H:I,2,FALSE)</f>
        <v>狂暴莉莉丝</v>
      </c>
      <c r="Z58" s="11">
        <f t="shared" si="29"/>
        <v>1</v>
      </c>
      <c r="AA58" s="11">
        <v>54</v>
      </c>
    </row>
    <row r="59" spans="1:27" s="11" customFormat="1" x14ac:dyDescent="0.15">
      <c r="A59" s="19">
        <f t="shared" si="13"/>
        <v>3010055</v>
      </c>
      <c r="B59" s="19">
        <f t="shared" si="14"/>
        <v>0</v>
      </c>
      <c r="C59" s="19">
        <f t="shared" si="15"/>
        <v>0</v>
      </c>
      <c r="D59" s="19">
        <f t="shared" si="16"/>
        <v>0</v>
      </c>
      <c r="E59" s="19">
        <f t="shared" si="17"/>
        <v>0</v>
      </c>
      <c r="F59" s="19">
        <f>INT(VLOOKUP(Z59,主线配置!R:AF,14,FALSE)/VLOOKUP(1,映射表!B:C,2,FALSE)*VLOOKUP(X59,映射表!B:C,2,FALSE))</f>
        <v>7692757</v>
      </c>
      <c r="G59" s="19">
        <f>INT(VLOOKUP(Z59,主线配置!R:AF,12,FALSE)/VLOOKUP(1,映射表!B:C,2,FALSE)*VLOOKUP(X59,映射表!B:C,2,FALSE))</f>
        <v>19220</v>
      </c>
      <c r="H59" s="19">
        <f t="shared" si="1"/>
        <v>0</v>
      </c>
      <c r="I59" s="19">
        <f>INT(VLOOKUP(Z59,主线配置!R:AF,13,FALSE)/VLOOKUP(1,映射表!B:C,2,FALSE)*VLOOKUP(X59,映射表!B:C,2,FALSE))</f>
        <v>19220</v>
      </c>
      <c r="J59" s="19">
        <f t="shared" si="1"/>
        <v>0</v>
      </c>
      <c r="K59" s="19">
        <f t="shared" si="1"/>
        <v>100</v>
      </c>
      <c r="L59" s="19">
        <f t="shared" si="18"/>
        <v>0</v>
      </c>
      <c r="M59" s="19">
        <f t="shared" si="19"/>
        <v>0</v>
      </c>
      <c r="N59" s="19">
        <f t="shared" si="20"/>
        <v>95</v>
      </c>
      <c r="O59" s="19">
        <f t="shared" si="21"/>
        <v>0</v>
      </c>
      <c r="P59" s="19">
        <f t="shared" si="22"/>
        <v>0</v>
      </c>
      <c r="Q59" s="19">
        <f t="shared" si="23"/>
        <v>0</v>
      </c>
      <c r="R59" s="19">
        <f t="shared" si="24"/>
        <v>0</v>
      </c>
      <c r="S59" s="19">
        <f t="shared" si="25"/>
        <v>0</v>
      </c>
      <c r="T59" s="19">
        <f t="shared" si="26"/>
        <v>0</v>
      </c>
      <c r="U59" s="19">
        <f t="shared" si="27"/>
        <v>0</v>
      </c>
      <c r="V59" s="19">
        <f t="shared" si="28"/>
        <v>0</v>
      </c>
      <c r="W59" s="19">
        <f>VLOOKUP(Z59,主线配置!F:G,2,FALSE)</f>
        <v>3010001</v>
      </c>
      <c r="X59" s="19">
        <f t="shared" si="12"/>
        <v>55</v>
      </c>
      <c r="Y59" s="11" t="str">
        <f>VLOOKUP(Z59,主线配置!H:I,2,FALSE)</f>
        <v>狂暴莉莉丝</v>
      </c>
      <c r="Z59" s="11">
        <f t="shared" si="29"/>
        <v>1</v>
      </c>
      <c r="AA59" s="11">
        <v>55</v>
      </c>
    </row>
    <row r="60" spans="1:27" s="11" customFormat="1" x14ac:dyDescent="0.15">
      <c r="A60" s="19">
        <f t="shared" si="13"/>
        <v>3010056</v>
      </c>
      <c r="B60" s="19">
        <f t="shared" si="14"/>
        <v>0</v>
      </c>
      <c r="C60" s="19">
        <f t="shared" si="15"/>
        <v>0</v>
      </c>
      <c r="D60" s="19">
        <f t="shared" si="16"/>
        <v>0</v>
      </c>
      <c r="E60" s="19">
        <f t="shared" si="17"/>
        <v>0</v>
      </c>
      <c r="F60" s="19">
        <f>INT(VLOOKUP(Z60,主线配置!R:AF,14,FALSE)/VLOOKUP(1,映射表!B:C,2,FALSE)*VLOOKUP(X60,映射表!B:C,2,FALSE))</f>
        <v>8205874</v>
      </c>
      <c r="G60" s="19">
        <f>INT(VLOOKUP(Z60,主线配置!R:AF,12,FALSE)/VLOOKUP(1,映射表!B:C,2,FALSE)*VLOOKUP(X60,映射表!B:C,2,FALSE))</f>
        <v>20502</v>
      </c>
      <c r="H60" s="19">
        <f t="shared" si="1"/>
        <v>0</v>
      </c>
      <c r="I60" s="19">
        <f>INT(VLOOKUP(Z60,主线配置!R:AF,13,FALSE)/VLOOKUP(1,映射表!B:C,2,FALSE)*VLOOKUP(X60,映射表!B:C,2,FALSE))</f>
        <v>20502</v>
      </c>
      <c r="J60" s="19">
        <f t="shared" si="1"/>
        <v>0</v>
      </c>
      <c r="K60" s="19">
        <f t="shared" si="1"/>
        <v>100</v>
      </c>
      <c r="L60" s="19">
        <f t="shared" si="18"/>
        <v>0</v>
      </c>
      <c r="M60" s="19">
        <f t="shared" si="19"/>
        <v>0</v>
      </c>
      <c r="N60" s="19">
        <f t="shared" si="20"/>
        <v>95</v>
      </c>
      <c r="O60" s="19">
        <f t="shared" si="21"/>
        <v>0</v>
      </c>
      <c r="P60" s="19">
        <f t="shared" si="22"/>
        <v>0</v>
      </c>
      <c r="Q60" s="19">
        <f t="shared" si="23"/>
        <v>0</v>
      </c>
      <c r="R60" s="19">
        <f t="shared" si="24"/>
        <v>0</v>
      </c>
      <c r="S60" s="19">
        <f t="shared" si="25"/>
        <v>0</v>
      </c>
      <c r="T60" s="19">
        <f t="shared" si="26"/>
        <v>0</v>
      </c>
      <c r="U60" s="19">
        <f t="shared" si="27"/>
        <v>0</v>
      </c>
      <c r="V60" s="19">
        <f t="shared" si="28"/>
        <v>0</v>
      </c>
      <c r="W60" s="19">
        <f>VLOOKUP(Z60,主线配置!F:G,2,FALSE)</f>
        <v>3010001</v>
      </c>
      <c r="X60" s="19">
        <f t="shared" si="12"/>
        <v>56</v>
      </c>
      <c r="Y60" s="11" t="str">
        <f>VLOOKUP(Z60,主线配置!H:I,2,FALSE)</f>
        <v>狂暴莉莉丝</v>
      </c>
      <c r="Z60" s="11">
        <f t="shared" si="29"/>
        <v>1</v>
      </c>
      <c r="AA60" s="11">
        <v>56</v>
      </c>
    </row>
    <row r="61" spans="1:27" s="11" customFormat="1" x14ac:dyDescent="0.15">
      <c r="A61" s="19">
        <f t="shared" si="13"/>
        <v>3010057</v>
      </c>
      <c r="B61" s="19">
        <f t="shared" si="14"/>
        <v>0</v>
      </c>
      <c r="C61" s="19">
        <f t="shared" si="15"/>
        <v>0</v>
      </c>
      <c r="D61" s="19">
        <f t="shared" si="16"/>
        <v>0</v>
      </c>
      <c r="E61" s="19">
        <f t="shared" si="17"/>
        <v>0</v>
      </c>
      <c r="F61" s="19">
        <f>INT(VLOOKUP(Z61,主线配置!R:AF,14,FALSE)/VLOOKUP(1,映射表!B:C,2,FALSE)*VLOOKUP(X61,映射表!B:C,2,FALSE))</f>
        <v>8718992</v>
      </c>
      <c r="G61" s="19">
        <f>INT(VLOOKUP(Z61,主线配置!R:AF,12,FALSE)/VLOOKUP(1,映射表!B:C,2,FALSE)*VLOOKUP(X61,映射表!B:C,2,FALSE))</f>
        <v>21784</v>
      </c>
      <c r="H61" s="19">
        <f t="shared" si="1"/>
        <v>0</v>
      </c>
      <c r="I61" s="19">
        <f>INT(VLOOKUP(Z61,主线配置!R:AF,13,FALSE)/VLOOKUP(1,映射表!B:C,2,FALSE)*VLOOKUP(X61,映射表!B:C,2,FALSE))</f>
        <v>21784</v>
      </c>
      <c r="J61" s="19">
        <f t="shared" si="1"/>
        <v>0</v>
      </c>
      <c r="K61" s="19">
        <f t="shared" si="1"/>
        <v>100</v>
      </c>
      <c r="L61" s="19">
        <f t="shared" si="18"/>
        <v>0</v>
      </c>
      <c r="M61" s="19">
        <f t="shared" si="19"/>
        <v>0</v>
      </c>
      <c r="N61" s="19">
        <f t="shared" si="20"/>
        <v>95</v>
      </c>
      <c r="O61" s="19">
        <f t="shared" si="21"/>
        <v>0</v>
      </c>
      <c r="P61" s="19">
        <f t="shared" si="22"/>
        <v>0</v>
      </c>
      <c r="Q61" s="19">
        <f t="shared" si="23"/>
        <v>0</v>
      </c>
      <c r="R61" s="19">
        <f t="shared" si="24"/>
        <v>0</v>
      </c>
      <c r="S61" s="19">
        <f t="shared" si="25"/>
        <v>0</v>
      </c>
      <c r="T61" s="19">
        <f t="shared" si="26"/>
        <v>0</v>
      </c>
      <c r="U61" s="19">
        <f t="shared" si="27"/>
        <v>0</v>
      </c>
      <c r="V61" s="19">
        <f t="shared" si="28"/>
        <v>0</v>
      </c>
      <c r="W61" s="19">
        <f>VLOOKUP(Z61,主线配置!F:G,2,FALSE)</f>
        <v>3010001</v>
      </c>
      <c r="X61" s="19">
        <f t="shared" si="12"/>
        <v>57</v>
      </c>
      <c r="Y61" s="11" t="str">
        <f>VLOOKUP(Z61,主线配置!H:I,2,FALSE)</f>
        <v>狂暴莉莉丝</v>
      </c>
      <c r="Z61" s="11">
        <f t="shared" si="29"/>
        <v>1</v>
      </c>
      <c r="AA61" s="11">
        <v>57</v>
      </c>
    </row>
    <row r="62" spans="1:27" s="11" customFormat="1" x14ac:dyDescent="0.15">
      <c r="A62" s="19">
        <f t="shared" si="13"/>
        <v>3010058</v>
      </c>
      <c r="B62" s="19">
        <f t="shared" si="14"/>
        <v>0</v>
      </c>
      <c r="C62" s="19">
        <f t="shared" si="15"/>
        <v>0</v>
      </c>
      <c r="D62" s="19">
        <f t="shared" si="16"/>
        <v>0</v>
      </c>
      <c r="E62" s="19">
        <f t="shared" si="17"/>
        <v>0</v>
      </c>
      <c r="F62" s="19">
        <f>INT(VLOOKUP(Z62,主线配置!R:AF,14,FALSE)/VLOOKUP(1,映射表!B:C,2,FALSE)*VLOOKUP(X62,映射表!B:C,2,FALSE))</f>
        <v>9232109</v>
      </c>
      <c r="G62" s="19">
        <f>INT(VLOOKUP(Z62,主线配置!R:AF,12,FALSE)/VLOOKUP(1,映射表!B:C,2,FALSE)*VLOOKUP(X62,映射表!B:C,2,FALSE))</f>
        <v>23066</v>
      </c>
      <c r="H62" s="19">
        <f t="shared" si="1"/>
        <v>0</v>
      </c>
      <c r="I62" s="19">
        <f>INT(VLOOKUP(Z62,主线配置!R:AF,13,FALSE)/VLOOKUP(1,映射表!B:C,2,FALSE)*VLOOKUP(X62,映射表!B:C,2,FALSE))</f>
        <v>23066</v>
      </c>
      <c r="J62" s="19">
        <f t="shared" si="1"/>
        <v>0</v>
      </c>
      <c r="K62" s="19">
        <f t="shared" si="1"/>
        <v>100</v>
      </c>
      <c r="L62" s="19">
        <f t="shared" si="18"/>
        <v>0</v>
      </c>
      <c r="M62" s="19">
        <f t="shared" si="19"/>
        <v>0</v>
      </c>
      <c r="N62" s="19">
        <f t="shared" si="20"/>
        <v>95</v>
      </c>
      <c r="O62" s="19">
        <f t="shared" si="21"/>
        <v>0</v>
      </c>
      <c r="P62" s="19">
        <f t="shared" si="22"/>
        <v>0</v>
      </c>
      <c r="Q62" s="19">
        <f t="shared" si="23"/>
        <v>0</v>
      </c>
      <c r="R62" s="19">
        <f t="shared" si="24"/>
        <v>0</v>
      </c>
      <c r="S62" s="19">
        <f t="shared" si="25"/>
        <v>0</v>
      </c>
      <c r="T62" s="19">
        <f t="shared" si="26"/>
        <v>0</v>
      </c>
      <c r="U62" s="19">
        <f t="shared" si="27"/>
        <v>0</v>
      </c>
      <c r="V62" s="19">
        <f t="shared" si="28"/>
        <v>0</v>
      </c>
      <c r="W62" s="19">
        <f>VLOOKUP(Z62,主线配置!F:G,2,FALSE)</f>
        <v>3010001</v>
      </c>
      <c r="X62" s="19">
        <f t="shared" si="12"/>
        <v>58</v>
      </c>
      <c r="Y62" s="11" t="str">
        <f>VLOOKUP(Z62,主线配置!H:I,2,FALSE)</f>
        <v>狂暴莉莉丝</v>
      </c>
      <c r="Z62" s="11">
        <f t="shared" si="29"/>
        <v>1</v>
      </c>
      <c r="AA62" s="11">
        <v>58</v>
      </c>
    </row>
    <row r="63" spans="1:27" s="11" customFormat="1" x14ac:dyDescent="0.15">
      <c r="A63" s="19">
        <f t="shared" si="13"/>
        <v>3010059</v>
      </c>
      <c r="B63" s="19">
        <f t="shared" si="14"/>
        <v>0</v>
      </c>
      <c r="C63" s="19">
        <f t="shared" si="15"/>
        <v>0</v>
      </c>
      <c r="D63" s="19">
        <f t="shared" si="16"/>
        <v>0</v>
      </c>
      <c r="E63" s="19">
        <f t="shared" si="17"/>
        <v>0</v>
      </c>
      <c r="F63" s="19">
        <f>INT(VLOOKUP(Z63,主线配置!R:AF,14,FALSE)/VLOOKUP(1,映射表!B:C,2,FALSE)*VLOOKUP(X63,映射表!B:C,2,FALSE))</f>
        <v>9745226</v>
      </c>
      <c r="G63" s="19">
        <f>INT(VLOOKUP(Z63,主线配置!R:AF,12,FALSE)/VLOOKUP(1,映射表!B:C,2,FALSE)*VLOOKUP(X63,映射表!B:C,2,FALSE))</f>
        <v>24348</v>
      </c>
      <c r="H63" s="19">
        <f t="shared" si="1"/>
        <v>0</v>
      </c>
      <c r="I63" s="19">
        <f>INT(VLOOKUP(Z63,主线配置!R:AF,13,FALSE)/VLOOKUP(1,映射表!B:C,2,FALSE)*VLOOKUP(X63,映射表!B:C,2,FALSE))</f>
        <v>24348</v>
      </c>
      <c r="J63" s="19">
        <f t="shared" si="1"/>
        <v>0</v>
      </c>
      <c r="K63" s="19">
        <f t="shared" si="1"/>
        <v>100</v>
      </c>
      <c r="L63" s="19">
        <f t="shared" si="18"/>
        <v>0</v>
      </c>
      <c r="M63" s="19">
        <f t="shared" si="19"/>
        <v>0</v>
      </c>
      <c r="N63" s="19">
        <f t="shared" si="20"/>
        <v>95</v>
      </c>
      <c r="O63" s="19">
        <f t="shared" si="21"/>
        <v>0</v>
      </c>
      <c r="P63" s="19">
        <f t="shared" si="22"/>
        <v>0</v>
      </c>
      <c r="Q63" s="19">
        <f t="shared" si="23"/>
        <v>0</v>
      </c>
      <c r="R63" s="19">
        <f t="shared" si="24"/>
        <v>0</v>
      </c>
      <c r="S63" s="19">
        <f t="shared" si="25"/>
        <v>0</v>
      </c>
      <c r="T63" s="19">
        <f t="shared" si="26"/>
        <v>0</v>
      </c>
      <c r="U63" s="19">
        <f t="shared" si="27"/>
        <v>0</v>
      </c>
      <c r="V63" s="19">
        <f t="shared" si="28"/>
        <v>0</v>
      </c>
      <c r="W63" s="19">
        <f>VLOOKUP(Z63,主线配置!F:G,2,FALSE)</f>
        <v>3010001</v>
      </c>
      <c r="X63" s="19">
        <f t="shared" si="12"/>
        <v>59</v>
      </c>
      <c r="Y63" s="11" t="str">
        <f>VLOOKUP(Z63,主线配置!H:I,2,FALSE)</f>
        <v>狂暴莉莉丝</v>
      </c>
      <c r="Z63" s="11">
        <f t="shared" si="29"/>
        <v>1</v>
      </c>
      <c r="AA63" s="11">
        <v>59</v>
      </c>
    </row>
    <row r="64" spans="1:27" s="11" customFormat="1" x14ac:dyDescent="0.15">
      <c r="A64" s="19">
        <f t="shared" si="13"/>
        <v>3010060</v>
      </c>
      <c r="B64" s="19">
        <f t="shared" si="14"/>
        <v>0</v>
      </c>
      <c r="C64" s="19">
        <f t="shared" si="15"/>
        <v>0</v>
      </c>
      <c r="D64" s="19">
        <f t="shared" si="16"/>
        <v>0</v>
      </c>
      <c r="E64" s="19">
        <f t="shared" si="17"/>
        <v>0</v>
      </c>
      <c r="F64" s="19">
        <f>INT(VLOOKUP(Z64,主线配置!R:AF,14,FALSE)/VLOOKUP(1,映射表!B:C,2,FALSE)*VLOOKUP(X64,映射表!B:C,2,FALSE))</f>
        <v>10258744</v>
      </c>
      <c r="G64" s="19">
        <f>INT(VLOOKUP(Z64,主线配置!R:AF,12,FALSE)/VLOOKUP(1,映射表!B:C,2,FALSE)*VLOOKUP(X64,映射表!B:C,2,FALSE))</f>
        <v>25631</v>
      </c>
      <c r="H64" s="19">
        <f t="shared" si="1"/>
        <v>0</v>
      </c>
      <c r="I64" s="19">
        <f>INT(VLOOKUP(Z64,主线配置!R:AF,13,FALSE)/VLOOKUP(1,映射表!B:C,2,FALSE)*VLOOKUP(X64,映射表!B:C,2,FALSE))</f>
        <v>25631</v>
      </c>
      <c r="J64" s="19">
        <f t="shared" si="1"/>
        <v>0</v>
      </c>
      <c r="K64" s="19">
        <f t="shared" si="1"/>
        <v>100</v>
      </c>
      <c r="L64" s="19">
        <f t="shared" si="18"/>
        <v>0</v>
      </c>
      <c r="M64" s="19">
        <f t="shared" si="19"/>
        <v>0</v>
      </c>
      <c r="N64" s="19">
        <f t="shared" si="20"/>
        <v>95</v>
      </c>
      <c r="O64" s="19">
        <f t="shared" si="21"/>
        <v>0</v>
      </c>
      <c r="P64" s="19">
        <f t="shared" si="22"/>
        <v>0</v>
      </c>
      <c r="Q64" s="19">
        <f t="shared" si="23"/>
        <v>0</v>
      </c>
      <c r="R64" s="19">
        <f t="shared" si="24"/>
        <v>0</v>
      </c>
      <c r="S64" s="19">
        <f t="shared" si="25"/>
        <v>0</v>
      </c>
      <c r="T64" s="19">
        <f t="shared" si="26"/>
        <v>0</v>
      </c>
      <c r="U64" s="19">
        <f t="shared" si="27"/>
        <v>0</v>
      </c>
      <c r="V64" s="19">
        <f t="shared" si="28"/>
        <v>0</v>
      </c>
      <c r="W64" s="19">
        <f>VLOOKUP(Z64,主线配置!F:G,2,FALSE)</f>
        <v>3010001</v>
      </c>
      <c r="X64" s="19">
        <f t="shared" si="12"/>
        <v>60</v>
      </c>
      <c r="Y64" s="11" t="str">
        <f>VLOOKUP(Z64,主线配置!H:I,2,FALSE)</f>
        <v>狂暴莉莉丝</v>
      </c>
      <c r="Z64" s="11">
        <f t="shared" si="29"/>
        <v>1</v>
      </c>
      <c r="AA64" s="11">
        <v>60</v>
      </c>
    </row>
    <row r="65" spans="1:27" s="11" customFormat="1" x14ac:dyDescent="0.15">
      <c r="A65" s="19">
        <f t="shared" si="13"/>
        <v>3010061</v>
      </c>
      <c r="B65" s="19">
        <f t="shared" si="14"/>
        <v>0</v>
      </c>
      <c r="C65" s="19">
        <f t="shared" si="15"/>
        <v>0</v>
      </c>
      <c r="D65" s="19">
        <f t="shared" si="16"/>
        <v>0</v>
      </c>
      <c r="E65" s="19">
        <f t="shared" si="17"/>
        <v>0</v>
      </c>
      <c r="F65" s="19">
        <f>INT(VLOOKUP(Z65,主线配置!R:AF,14,FALSE)/VLOOKUP(1,映射表!B:C,2,FALSE)*VLOOKUP(X65,映射表!B:C,2,FALSE))</f>
        <v>11285379</v>
      </c>
      <c r="G65" s="19">
        <f>INT(VLOOKUP(Z65,主线配置!R:AF,12,FALSE)/VLOOKUP(1,映射表!B:C,2,FALSE)*VLOOKUP(X65,映射表!B:C,2,FALSE))</f>
        <v>28196</v>
      </c>
      <c r="H65" s="19">
        <f t="shared" si="1"/>
        <v>0</v>
      </c>
      <c r="I65" s="19">
        <f>INT(VLOOKUP(Z65,主线配置!R:AF,13,FALSE)/VLOOKUP(1,映射表!B:C,2,FALSE)*VLOOKUP(X65,映射表!B:C,2,FALSE))</f>
        <v>28196</v>
      </c>
      <c r="J65" s="19">
        <f t="shared" si="1"/>
        <v>0</v>
      </c>
      <c r="K65" s="19">
        <f t="shared" si="1"/>
        <v>100</v>
      </c>
      <c r="L65" s="19">
        <f t="shared" si="18"/>
        <v>0</v>
      </c>
      <c r="M65" s="19">
        <f t="shared" si="19"/>
        <v>0</v>
      </c>
      <c r="N65" s="19">
        <f t="shared" si="20"/>
        <v>95</v>
      </c>
      <c r="O65" s="19">
        <f t="shared" si="21"/>
        <v>0</v>
      </c>
      <c r="P65" s="19">
        <f t="shared" si="22"/>
        <v>0</v>
      </c>
      <c r="Q65" s="19">
        <f t="shared" si="23"/>
        <v>0</v>
      </c>
      <c r="R65" s="19">
        <f t="shared" si="24"/>
        <v>0</v>
      </c>
      <c r="S65" s="19">
        <f t="shared" si="25"/>
        <v>0</v>
      </c>
      <c r="T65" s="19">
        <f t="shared" si="26"/>
        <v>0</v>
      </c>
      <c r="U65" s="19">
        <f t="shared" si="27"/>
        <v>0</v>
      </c>
      <c r="V65" s="19">
        <f t="shared" si="28"/>
        <v>0</v>
      </c>
      <c r="W65" s="19">
        <f>VLOOKUP(Z65,主线配置!F:G,2,FALSE)</f>
        <v>3010001</v>
      </c>
      <c r="X65" s="19">
        <f t="shared" si="12"/>
        <v>61</v>
      </c>
      <c r="Y65" s="11" t="str">
        <f>VLOOKUP(Z65,主线配置!H:I,2,FALSE)</f>
        <v>狂暴莉莉丝</v>
      </c>
      <c r="Z65" s="11">
        <f t="shared" si="29"/>
        <v>1</v>
      </c>
      <c r="AA65" s="11">
        <v>61</v>
      </c>
    </row>
    <row r="66" spans="1:27" s="11" customFormat="1" x14ac:dyDescent="0.15">
      <c r="A66" s="19">
        <f t="shared" si="13"/>
        <v>3010062</v>
      </c>
      <c r="B66" s="19">
        <f t="shared" si="14"/>
        <v>0</v>
      </c>
      <c r="C66" s="19">
        <f t="shared" si="15"/>
        <v>0</v>
      </c>
      <c r="D66" s="19">
        <f t="shared" si="16"/>
        <v>0</v>
      </c>
      <c r="E66" s="19">
        <f t="shared" si="17"/>
        <v>0</v>
      </c>
      <c r="F66" s="19">
        <f>INT(VLOOKUP(Z66,主线配置!R:AF,14,FALSE)/VLOOKUP(1,映射表!B:C,2,FALSE)*VLOOKUP(X66,映射表!B:C,2,FALSE))</f>
        <v>12312014</v>
      </c>
      <c r="G66" s="19">
        <f>INT(VLOOKUP(Z66,主线配置!R:AF,12,FALSE)/VLOOKUP(1,映射表!B:C,2,FALSE)*VLOOKUP(X66,映射表!B:C,2,FALSE))</f>
        <v>30761</v>
      </c>
      <c r="H66" s="19">
        <f t="shared" si="1"/>
        <v>0</v>
      </c>
      <c r="I66" s="19">
        <f>INT(VLOOKUP(Z66,主线配置!R:AF,13,FALSE)/VLOOKUP(1,映射表!B:C,2,FALSE)*VLOOKUP(X66,映射表!B:C,2,FALSE))</f>
        <v>30761</v>
      </c>
      <c r="J66" s="19">
        <f t="shared" si="1"/>
        <v>0</v>
      </c>
      <c r="K66" s="19">
        <f t="shared" si="1"/>
        <v>100</v>
      </c>
      <c r="L66" s="19">
        <f t="shared" si="18"/>
        <v>0</v>
      </c>
      <c r="M66" s="19">
        <f t="shared" si="19"/>
        <v>0</v>
      </c>
      <c r="N66" s="19">
        <f t="shared" si="20"/>
        <v>95</v>
      </c>
      <c r="O66" s="19">
        <f t="shared" si="21"/>
        <v>0</v>
      </c>
      <c r="P66" s="19">
        <f t="shared" si="22"/>
        <v>0</v>
      </c>
      <c r="Q66" s="19">
        <f t="shared" si="23"/>
        <v>0</v>
      </c>
      <c r="R66" s="19">
        <f t="shared" si="24"/>
        <v>0</v>
      </c>
      <c r="S66" s="19">
        <f t="shared" si="25"/>
        <v>0</v>
      </c>
      <c r="T66" s="19">
        <f t="shared" si="26"/>
        <v>0</v>
      </c>
      <c r="U66" s="19">
        <f t="shared" si="27"/>
        <v>0</v>
      </c>
      <c r="V66" s="19">
        <f t="shared" si="28"/>
        <v>0</v>
      </c>
      <c r="W66" s="19">
        <f>VLOOKUP(Z66,主线配置!F:G,2,FALSE)</f>
        <v>3010001</v>
      </c>
      <c r="X66" s="19">
        <f t="shared" si="12"/>
        <v>62</v>
      </c>
      <c r="Y66" s="11" t="str">
        <f>VLOOKUP(Z66,主线配置!H:I,2,FALSE)</f>
        <v>狂暴莉莉丝</v>
      </c>
      <c r="Z66" s="11">
        <f t="shared" si="29"/>
        <v>1</v>
      </c>
      <c r="AA66" s="11">
        <v>62</v>
      </c>
    </row>
    <row r="67" spans="1:27" s="11" customFormat="1" x14ac:dyDescent="0.15">
      <c r="A67" s="19">
        <f t="shared" si="13"/>
        <v>3010063</v>
      </c>
      <c r="B67" s="19">
        <f t="shared" si="14"/>
        <v>0</v>
      </c>
      <c r="C67" s="19">
        <f t="shared" si="15"/>
        <v>0</v>
      </c>
      <c r="D67" s="19">
        <f t="shared" si="16"/>
        <v>0</v>
      </c>
      <c r="E67" s="19">
        <f t="shared" si="17"/>
        <v>0</v>
      </c>
      <c r="F67" s="19">
        <f>INT(VLOOKUP(Z67,主线配置!R:AF,14,FALSE)/VLOOKUP(1,映射表!B:C,2,FALSE)*VLOOKUP(X67,映射表!B:C,2,FALSE))</f>
        <v>13338649</v>
      </c>
      <c r="G67" s="19">
        <f>INT(VLOOKUP(Z67,主线配置!R:AF,12,FALSE)/VLOOKUP(1,映射表!B:C,2,FALSE)*VLOOKUP(X67,映射表!B:C,2,FALSE))</f>
        <v>33326</v>
      </c>
      <c r="H67" s="19">
        <f t="shared" si="1"/>
        <v>0</v>
      </c>
      <c r="I67" s="19">
        <f>INT(VLOOKUP(Z67,主线配置!R:AF,13,FALSE)/VLOOKUP(1,映射表!B:C,2,FALSE)*VLOOKUP(X67,映射表!B:C,2,FALSE))</f>
        <v>33326</v>
      </c>
      <c r="J67" s="19">
        <f t="shared" si="1"/>
        <v>0</v>
      </c>
      <c r="K67" s="19">
        <f t="shared" si="1"/>
        <v>100</v>
      </c>
      <c r="L67" s="19">
        <f t="shared" si="18"/>
        <v>0</v>
      </c>
      <c r="M67" s="19">
        <f t="shared" si="19"/>
        <v>0</v>
      </c>
      <c r="N67" s="19">
        <f t="shared" si="20"/>
        <v>95</v>
      </c>
      <c r="O67" s="19">
        <f t="shared" si="21"/>
        <v>0</v>
      </c>
      <c r="P67" s="19">
        <f t="shared" si="22"/>
        <v>0</v>
      </c>
      <c r="Q67" s="19">
        <f t="shared" si="23"/>
        <v>0</v>
      </c>
      <c r="R67" s="19">
        <f t="shared" si="24"/>
        <v>0</v>
      </c>
      <c r="S67" s="19">
        <f t="shared" si="25"/>
        <v>0</v>
      </c>
      <c r="T67" s="19">
        <f t="shared" si="26"/>
        <v>0</v>
      </c>
      <c r="U67" s="19">
        <f t="shared" si="27"/>
        <v>0</v>
      </c>
      <c r="V67" s="19">
        <f t="shared" si="28"/>
        <v>0</v>
      </c>
      <c r="W67" s="19">
        <f>VLOOKUP(Z67,主线配置!F:G,2,FALSE)</f>
        <v>3010001</v>
      </c>
      <c r="X67" s="19">
        <f t="shared" si="12"/>
        <v>63</v>
      </c>
      <c r="Y67" s="11" t="str">
        <f>VLOOKUP(Z67,主线配置!H:I,2,FALSE)</f>
        <v>狂暴莉莉丝</v>
      </c>
      <c r="Z67" s="11">
        <f t="shared" si="29"/>
        <v>1</v>
      </c>
      <c r="AA67" s="11">
        <v>63</v>
      </c>
    </row>
    <row r="68" spans="1:27" s="11" customFormat="1" x14ac:dyDescent="0.15">
      <c r="A68" s="19">
        <f t="shared" si="13"/>
        <v>3010064</v>
      </c>
      <c r="B68" s="19">
        <f t="shared" si="14"/>
        <v>0</v>
      </c>
      <c r="C68" s="19">
        <f t="shared" si="15"/>
        <v>0</v>
      </c>
      <c r="D68" s="19">
        <f t="shared" si="16"/>
        <v>0</v>
      </c>
      <c r="E68" s="19">
        <f t="shared" si="17"/>
        <v>0</v>
      </c>
      <c r="F68" s="19">
        <f>INT(VLOOKUP(Z68,主线配置!R:AF,14,FALSE)/VLOOKUP(1,映射表!B:C,2,FALSE)*VLOOKUP(X68,映射表!B:C,2,FALSE))</f>
        <v>14365684</v>
      </c>
      <c r="G68" s="19">
        <f>INT(VLOOKUP(Z68,主线配置!R:AF,12,FALSE)/VLOOKUP(1,映射表!B:C,2,FALSE)*VLOOKUP(X68,映射表!B:C,2,FALSE))</f>
        <v>35892</v>
      </c>
      <c r="H68" s="19">
        <f t="shared" si="1"/>
        <v>0</v>
      </c>
      <c r="I68" s="19">
        <f>INT(VLOOKUP(Z68,主线配置!R:AF,13,FALSE)/VLOOKUP(1,映射表!B:C,2,FALSE)*VLOOKUP(X68,映射表!B:C,2,FALSE))</f>
        <v>35892</v>
      </c>
      <c r="J68" s="19">
        <f t="shared" si="1"/>
        <v>0</v>
      </c>
      <c r="K68" s="19">
        <f t="shared" si="1"/>
        <v>100</v>
      </c>
      <c r="L68" s="19">
        <f t="shared" si="18"/>
        <v>0</v>
      </c>
      <c r="M68" s="19">
        <f t="shared" si="19"/>
        <v>0</v>
      </c>
      <c r="N68" s="19">
        <f t="shared" si="20"/>
        <v>95</v>
      </c>
      <c r="O68" s="19">
        <f t="shared" si="21"/>
        <v>0</v>
      </c>
      <c r="P68" s="19">
        <f t="shared" si="22"/>
        <v>0</v>
      </c>
      <c r="Q68" s="19">
        <f t="shared" si="23"/>
        <v>0</v>
      </c>
      <c r="R68" s="19">
        <f t="shared" si="24"/>
        <v>0</v>
      </c>
      <c r="S68" s="19">
        <f t="shared" si="25"/>
        <v>0</v>
      </c>
      <c r="T68" s="19">
        <f t="shared" si="26"/>
        <v>0</v>
      </c>
      <c r="U68" s="19">
        <f t="shared" si="27"/>
        <v>0</v>
      </c>
      <c r="V68" s="19">
        <f t="shared" si="28"/>
        <v>0</v>
      </c>
      <c r="W68" s="19">
        <f>VLOOKUP(Z68,主线配置!F:G,2,FALSE)</f>
        <v>3010001</v>
      </c>
      <c r="X68" s="19">
        <f t="shared" si="12"/>
        <v>64</v>
      </c>
      <c r="Y68" s="11" t="str">
        <f>VLOOKUP(Z68,主线配置!H:I,2,FALSE)</f>
        <v>狂暴莉莉丝</v>
      </c>
      <c r="Z68" s="11">
        <f t="shared" si="29"/>
        <v>1</v>
      </c>
      <c r="AA68" s="11">
        <v>64</v>
      </c>
    </row>
    <row r="69" spans="1:27" s="11" customFormat="1" x14ac:dyDescent="0.15">
      <c r="A69" s="19">
        <f t="shared" si="13"/>
        <v>3010065</v>
      </c>
      <c r="B69" s="19">
        <f t="shared" si="14"/>
        <v>0</v>
      </c>
      <c r="C69" s="19">
        <f t="shared" si="15"/>
        <v>0</v>
      </c>
      <c r="D69" s="19">
        <f t="shared" si="16"/>
        <v>0</v>
      </c>
      <c r="E69" s="19">
        <f t="shared" si="17"/>
        <v>0</v>
      </c>
      <c r="F69" s="19">
        <f>INT(VLOOKUP(Z69,主线配置!R:AF,14,FALSE)/VLOOKUP(1,映射表!B:C,2,FALSE)*VLOOKUP(X69,映射表!B:C,2,FALSE))</f>
        <v>15392319</v>
      </c>
      <c r="G69" s="19">
        <f>INT(VLOOKUP(Z69,主线配置!R:AF,12,FALSE)/VLOOKUP(1,映射表!B:C,2,FALSE)*VLOOKUP(X69,映射表!B:C,2,FALSE))</f>
        <v>38457</v>
      </c>
      <c r="H69" s="19">
        <f t="shared" si="1"/>
        <v>0</v>
      </c>
      <c r="I69" s="19">
        <f>INT(VLOOKUP(Z69,主线配置!R:AF,13,FALSE)/VLOOKUP(1,映射表!B:C,2,FALSE)*VLOOKUP(X69,映射表!B:C,2,FALSE))</f>
        <v>38457</v>
      </c>
      <c r="J69" s="19">
        <f t="shared" si="1"/>
        <v>0</v>
      </c>
      <c r="K69" s="19">
        <f t="shared" si="1"/>
        <v>100</v>
      </c>
      <c r="L69" s="19">
        <f t="shared" si="18"/>
        <v>0</v>
      </c>
      <c r="M69" s="19">
        <f t="shared" si="19"/>
        <v>0</v>
      </c>
      <c r="N69" s="19">
        <f t="shared" si="20"/>
        <v>95</v>
      </c>
      <c r="O69" s="19">
        <f t="shared" si="21"/>
        <v>0</v>
      </c>
      <c r="P69" s="19">
        <f t="shared" si="22"/>
        <v>0</v>
      </c>
      <c r="Q69" s="19">
        <f t="shared" si="23"/>
        <v>0</v>
      </c>
      <c r="R69" s="19">
        <f t="shared" si="24"/>
        <v>0</v>
      </c>
      <c r="S69" s="19">
        <f t="shared" si="25"/>
        <v>0</v>
      </c>
      <c r="T69" s="19">
        <f t="shared" si="26"/>
        <v>0</v>
      </c>
      <c r="U69" s="19">
        <f t="shared" si="27"/>
        <v>0</v>
      </c>
      <c r="V69" s="19">
        <f t="shared" si="28"/>
        <v>0</v>
      </c>
      <c r="W69" s="19">
        <f>VLOOKUP(Z69,主线配置!F:G,2,FALSE)</f>
        <v>3010001</v>
      </c>
      <c r="X69" s="19">
        <f t="shared" si="12"/>
        <v>65</v>
      </c>
      <c r="Y69" s="11" t="str">
        <f>VLOOKUP(Z69,主线配置!H:I,2,FALSE)</f>
        <v>狂暴莉莉丝</v>
      </c>
      <c r="Z69" s="11">
        <f t="shared" si="29"/>
        <v>1</v>
      </c>
      <c r="AA69" s="11">
        <v>65</v>
      </c>
    </row>
    <row r="70" spans="1:27" s="11" customFormat="1" x14ac:dyDescent="0.15">
      <c r="A70" s="19">
        <f t="shared" si="13"/>
        <v>3010066</v>
      </c>
      <c r="B70" s="19">
        <f t="shared" si="14"/>
        <v>0</v>
      </c>
      <c r="C70" s="19">
        <f t="shared" si="15"/>
        <v>0</v>
      </c>
      <c r="D70" s="19">
        <f t="shared" si="16"/>
        <v>0</v>
      </c>
      <c r="E70" s="19">
        <f t="shared" si="17"/>
        <v>0</v>
      </c>
      <c r="F70" s="19">
        <f>INT(VLOOKUP(Z70,主线配置!R:AF,14,FALSE)/VLOOKUP(1,映射表!B:C,2,FALSE)*VLOOKUP(X70,映射表!B:C,2,FALSE))</f>
        <v>16418953</v>
      </c>
      <c r="G70" s="19">
        <f>INT(VLOOKUP(Z70,主线配置!R:AF,12,FALSE)/VLOOKUP(1,映射表!B:C,2,FALSE)*VLOOKUP(X70,映射表!B:C,2,FALSE))</f>
        <v>41022</v>
      </c>
      <c r="H70" s="19">
        <f t="shared" ref="H70:H100" si="30">H69</f>
        <v>0</v>
      </c>
      <c r="I70" s="19">
        <f>INT(VLOOKUP(Z70,主线配置!R:AF,13,FALSE)/VLOOKUP(1,映射表!B:C,2,FALSE)*VLOOKUP(X70,映射表!B:C,2,FALSE))</f>
        <v>41022</v>
      </c>
      <c r="J70" s="19">
        <f t="shared" ref="J70:K100" si="31">J69</f>
        <v>0</v>
      </c>
      <c r="K70" s="19">
        <f t="shared" si="31"/>
        <v>100</v>
      </c>
      <c r="L70" s="19">
        <f t="shared" si="18"/>
        <v>0</v>
      </c>
      <c r="M70" s="19">
        <f t="shared" si="19"/>
        <v>0</v>
      </c>
      <c r="N70" s="19">
        <f t="shared" si="20"/>
        <v>95</v>
      </c>
      <c r="O70" s="19">
        <f t="shared" si="21"/>
        <v>0</v>
      </c>
      <c r="P70" s="19">
        <f t="shared" si="22"/>
        <v>0</v>
      </c>
      <c r="Q70" s="19">
        <f t="shared" si="23"/>
        <v>0</v>
      </c>
      <c r="R70" s="19">
        <f t="shared" si="24"/>
        <v>0</v>
      </c>
      <c r="S70" s="19">
        <f t="shared" si="25"/>
        <v>0</v>
      </c>
      <c r="T70" s="19">
        <f t="shared" si="26"/>
        <v>0</v>
      </c>
      <c r="U70" s="19">
        <f t="shared" si="27"/>
        <v>0</v>
      </c>
      <c r="V70" s="19">
        <f t="shared" si="28"/>
        <v>0</v>
      </c>
      <c r="W70" s="19">
        <f>VLOOKUP(Z70,主线配置!F:G,2,FALSE)</f>
        <v>3010001</v>
      </c>
      <c r="X70" s="19">
        <f t="shared" ref="X70:X100" si="32">AA70</f>
        <v>66</v>
      </c>
      <c r="Y70" s="11" t="str">
        <f>VLOOKUP(Z70,主线配置!H:I,2,FALSE)</f>
        <v>狂暴莉莉丝</v>
      </c>
      <c r="Z70" s="11">
        <f t="shared" si="29"/>
        <v>1</v>
      </c>
      <c r="AA70" s="11">
        <v>66</v>
      </c>
    </row>
    <row r="71" spans="1:27" s="11" customFormat="1" x14ac:dyDescent="0.15">
      <c r="A71" s="19">
        <f t="shared" ref="A71:A100" si="33">A70+1</f>
        <v>3010067</v>
      </c>
      <c r="B71" s="19">
        <f t="shared" ref="B71:B100" si="34">B70</f>
        <v>0</v>
      </c>
      <c r="C71" s="19">
        <f t="shared" ref="C71:C100" si="35">C70</f>
        <v>0</v>
      </c>
      <c r="D71" s="19">
        <f t="shared" ref="D71:D100" si="36">D70</f>
        <v>0</v>
      </c>
      <c r="E71" s="19">
        <f t="shared" ref="E71:E100" si="37">E70</f>
        <v>0</v>
      </c>
      <c r="F71" s="19">
        <f>INT(VLOOKUP(Z71,主线配置!R:AF,14,FALSE)/VLOOKUP(1,映射表!B:C,2,FALSE)*VLOOKUP(X71,映射表!B:C,2,FALSE))</f>
        <v>17445989</v>
      </c>
      <c r="G71" s="19">
        <f>INT(VLOOKUP(Z71,主线配置!R:AF,12,FALSE)/VLOOKUP(1,映射表!B:C,2,FALSE)*VLOOKUP(X71,映射表!B:C,2,FALSE))</f>
        <v>43588</v>
      </c>
      <c r="H71" s="19">
        <f t="shared" si="30"/>
        <v>0</v>
      </c>
      <c r="I71" s="19">
        <f>INT(VLOOKUP(Z71,主线配置!R:AF,13,FALSE)/VLOOKUP(1,映射表!B:C,2,FALSE)*VLOOKUP(X71,映射表!B:C,2,FALSE))</f>
        <v>43588</v>
      </c>
      <c r="J71" s="19">
        <f t="shared" si="31"/>
        <v>0</v>
      </c>
      <c r="K71" s="19">
        <f t="shared" si="31"/>
        <v>100</v>
      </c>
      <c r="L71" s="19">
        <f t="shared" ref="L71:L100" si="38">L70</f>
        <v>0</v>
      </c>
      <c r="M71" s="19">
        <f t="shared" ref="M71:M100" si="39">M70</f>
        <v>0</v>
      </c>
      <c r="N71" s="19">
        <f t="shared" ref="N71:N100" si="40">N70</f>
        <v>95</v>
      </c>
      <c r="O71" s="19">
        <f t="shared" ref="O71:O100" si="41">O70</f>
        <v>0</v>
      </c>
      <c r="P71" s="19">
        <f t="shared" ref="P71:P100" si="42">P70</f>
        <v>0</v>
      </c>
      <c r="Q71" s="19">
        <f t="shared" ref="Q71:Q100" si="43">Q70</f>
        <v>0</v>
      </c>
      <c r="R71" s="19">
        <f t="shared" ref="R71:R100" si="44">R70</f>
        <v>0</v>
      </c>
      <c r="S71" s="19">
        <f t="shared" ref="S71:S100" si="45">S70</f>
        <v>0</v>
      </c>
      <c r="T71" s="19">
        <f t="shared" ref="T71:T100" si="46">T70</f>
        <v>0</v>
      </c>
      <c r="U71" s="19">
        <f t="shared" ref="U71:U100" si="47">U70</f>
        <v>0</v>
      </c>
      <c r="V71" s="19">
        <f t="shared" ref="V71:V100" si="48">V70</f>
        <v>0</v>
      </c>
      <c r="W71" s="19">
        <f>VLOOKUP(Z71,主线配置!F:G,2,FALSE)</f>
        <v>3010001</v>
      </c>
      <c r="X71" s="19">
        <f t="shared" si="32"/>
        <v>67</v>
      </c>
      <c r="Y71" s="11" t="str">
        <f>VLOOKUP(Z71,主线配置!H:I,2,FALSE)</f>
        <v>狂暴莉莉丝</v>
      </c>
      <c r="Z71" s="11">
        <f t="shared" ref="Z71:Z100" si="49">IF(AA71=1,Z70+1,Z70)</f>
        <v>1</v>
      </c>
      <c r="AA71" s="11">
        <v>67</v>
      </c>
    </row>
    <row r="72" spans="1:27" s="11" customFormat="1" x14ac:dyDescent="0.15">
      <c r="A72" s="19">
        <f t="shared" si="33"/>
        <v>3010068</v>
      </c>
      <c r="B72" s="19">
        <f t="shared" si="34"/>
        <v>0</v>
      </c>
      <c r="C72" s="19">
        <f t="shared" si="35"/>
        <v>0</v>
      </c>
      <c r="D72" s="19">
        <f t="shared" si="36"/>
        <v>0</v>
      </c>
      <c r="E72" s="19">
        <f t="shared" si="37"/>
        <v>0</v>
      </c>
      <c r="F72" s="19">
        <f>INT(VLOOKUP(Z72,主线配置!R:AF,14,FALSE)/VLOOKUP(1,映射表!B:C,2,FALSE)*VLOOKUP(X72,映射表!B:C,2,FALSE))</f>
        <v>18472624</v>
      </c>
      <c r="G72" s="19">
        <f>INT(VLOOKUP(Z72,主线配置!R:AF,12,FALSE)/VLOOKUP(1,映射表!B:C,2,FALSE)*VLOOKUP(X72,映射表!B:C,2,FALSE))</f>
        <v>46153</v>
      </c>
      <c r="H72" s="19">
        <f t="shared" si="30"/>
        <v>0</v>
      </c>
      <c r="I72" s="19">
        <f>INT(VLOOKUP(Z72,主线配置!R:AF,13,FALSE)/VLOOKUP(1,映射表!B:C,2,FALSE)*VLOOKUP(X72,映射表!B:C,2,FALSE))</f>
        <v>46153</v>
      </c>
      <c r="J72" s="19">
        <f t="shared" si="31"/>
        <v>0</v>
      </c>
      <c r="K72" s="19">
        <f t="shared" si="31"/>
        <v>100</v>
      </c>
      <c r="L72" s="19">
        <f t="shared" si="38"/>
        <v>0</v>
      </c>
      <c r="M72" s="19">
        <f t="shared" si="39"/>
        <v>0</v>
      </c>
      <c r="N72" s="19">
        <f t="shared" si="40"/>
        <v>95</v>
      </c>
      <c r="O72" s="19">
        <f t="shared" si="41"/>
        <v>0</v>
      </c>
      <c r="P72" s="19">
        <f t="shared" si="42"/>
        <v>0</v>
      </c>
      <c r="Q72" s="19">
        <f t="shared" si="43"/>
        <v>0</v>
      </c>
      <c r="R72" s="19">
        <f t="shared" si="44"/>
        <v>0</v>
      </c>
      <c r="S72" s="19">
        <f t="shared" si="45"/>
        <v>0</v>
      </c>
      <c r="T72" s="19">
        <f t="shared" si="46"/>
        <v>0</v>
      </c>
      <c r="U72" s="19">
        <f t="shared" si="47"/>
        <v>0</v>
      </c>
      <c r="V72" s="19">
        <f t="shared" si="48"/>
        <v>0</v>
      </c>
      <c r="W72" s="19">
        <f>VLOOKUP(Z72,主线配置!F:G,2,FALSE)</f>
        <v>3010001</v>
      </c>
      <c r="X72" s="19">
        <f t="shared" si="32"/>
        <v>68</v>
      </c>
      <c r="Y72" s="11" t="str">
        <f>VLOOKUP(Z72,主线配置!H:I,2,FALSE)</f>
        <v>狂暴莉莉丝</v>
      </c>
      <c r="Z72" s="11">
        <f t="shared" si="49"/>
        <v>1</v>
      </c>
      <c r="AA72" s="11">
        <v>68</v>
      </c>
    </row>
    <row r="73" spans="1:27" s="11" customFormat="1" x14ac:dyDescent="0.15">
      <c r="A73" s="19">
        <f t="shared" si="33"/>
        <v>3010069</v>
      </c>
      <c r="B73" s="19">
        <f t="shared" si="34"/>
        <v>0</v>
      </c>
      <c r="C73" s="19">
        <f t="shared" si="35"/>
        <v>0</v>
      </c>
      <c r="D73" s="19">
        <f t="shared" si="36"/>
        <v>0</v>
      </c>
      <c r="E73" s="19">
        <f t="shared" si="37"/>
        <v>0</v>
      </c>
      <c r="F73" s="19">
        <f>INT(VLOOKUP(Z73,主线配置!R:AF,14,FALSE)/VLOOKUP(1,映射表!B:C,2,FALSE)*VLOOKUP(X73,映射表!B:C,2,FALSE))</f>
        <v>19499258</v>
      </c>
      <c r="G73" s="19">
        <f>INT(VLOOKUP(Z73,主线配置!R:AF,12,FALSE)/VLOOKUP(1,映射表!B:C,2,FALSE)*VLOOKUP(X73,映射表!B:C,2,FALSE))</f>
        <v>48718</v>
      </c>
      <c r="H73" s="19">
        <f t="shared" si="30"/>
        <v>0</v>
      </c>
      <c r="I73" s="19">
        <f>INT(VLOOKUP(Z73,主线配置!R:AF,13,FALSE)/VLOOKUP(1,映射表!B:C,2,FALSE)*VLOOKUP(X73,映射表!B:C,2,FALSE))</f>
        <v>48718</v>
      </c>
      <c r="J73" s="19">
        <f t="shared" si="31"/>
        <v>0</v>
      </c>
      <c r="K73" s="19">
        <f t="shared" si="31"/>
        <v>100</v>
      </c>
      <c r="L73" s="19">
        <f t="shared" si="38"/>
        <v>0</v>
      </c>
      <c r="M73" s="19">
        <f t="shared" si="39"/>
        <v>0</v>
      </c>
      <c r="N73" s="19">
        <f t="shared" si="40"/>
        <v>95</v>
      </c>
      <c r="O73" s="19">
        <f t="shared" si="41"/>
        <v>0</v>
      </c>
      <c r="P73" s="19">
        <f t="shared" si="42"/>
        <v>0</v>
      </c>
      <c r="Q73" s="19">
        <f t="shared" si="43"/>
        <v>0</v>
      </c>
      <c r="R73" s="19">
        <f t="shared" si="44"/>
        <v>0</v>
      </c>
      <c r="S73" s="19">
        <f t="shared" si="45"/>
        <v>0</v>
      </c>
      <c r="T73" s="19">
        <f t="shared" si="46"/>
        <v>0</v>
      </c>
      <c r="U73" s="19">
        <f t="shared" si="47"/>
        <v>0</v>
      </c>
      <c r="V73" s="19">
        <f t="shared" si="48"/>
        <v>0</v>
      </c>
      <c r="W73" s="19">
        <f>VLOOKUP(Z73,主线配置!F:G,2,FALSE)</f>
        <v>3010001</v>
      </c>
      <c r="X73" s="19">
        <f t="shared" si="32"/>
        <v>69</v>
      </c>
      <c r="Y73" s="11" t="str">
        <f>VLOOKUP(Z73,主线配置!H:I,2,FALSE)</f>
        <v>狂暴莉莉丝</v>
      </c>
      <c r="Z73" s="11">
        <f t="shared" si="49"/>
        <v>1</v>
      </c>
      <c r="AA73" s="11">
        <v>69</v>
      </c>
    </row>
    <row r="74" spans="1:27" s="11" customFormat="1" x14ac:dyDescent="0.15">
      <c r="A74" s="19">
        <f t="shared" si="33"/>
        <v>3010070</v>
      </c>
      <c r="B74" s="19">
        <f t="shared" si="34"/>
        <v>0</v>
      </c>
      <c r="C74" s="19">
        <f t="shared" si="35"/>
        <v>0</v>
      </c>
      <c r="D74" s="19">
        <f t="shared" si="36"/>
        <v>0</v>
      </c>
      <c r="E74" s="19">
        <f t="shared" si="37"/>
        <v>0</v>
      </c>
      <c r="F74" s="19">
        <f>INT(VLOOKUP(Z74,主线配置!R:AF,14,FALSE)/VLOOKUP(1,映射表!B:C,2,FALSE)*VLOOKUP(X74,映射表!B:C,2,FALSE))</f>
        <v>20526294</v>
      </c>
      <c r="G74" s="19">
        <f>INT(VLOOKUP(Z74,主线配置!R:AF,12,FALSE)/VLOOKUP(1,映射表!B:C,2,FALSE)*VLOOKUP(X74,映射表!B:C,2,FALSE))</f>
        <v>51284</v>
      </c>
      <c r="H74" s="19">
        <f t="shared" si="30"/>
        <v>0</v>
      </c>
      <c r="I74" s="19">
        <f>INT(VLOOKUP(Z74,主线配置!R:AF,13,FALSE)/VLOOKUP(1,映射表!B:C,2,FALSE)*VLOOKUP(X74,映射表!B:C,2,FALSE))</f>
        <v>51284</v>
      </c>
      <c r="J74" s="19">
        <f t="shared" si="31"/>
        <v>0</v>
      </c>
      <c r="K74" s="19">
        <f t="shared" si="31"/>
        <v>100</v>
      </c>
      <c r="L74" s="19">
        <f t="shared" si="38"/>
        <v>0</v>
      </c>
      <c r="M74" s="19">
        <f t="shared" si="39"/>
        <v>0</v>
      </c>
      <c r="N74" s="19">
        <f t="shared" si="40"/>
        <v>95</v>
      </c>
      <c r="O74" s="19">
        <f t="shared" si="41"/>
        <v>0</v>
      </c>
      <c r="P74" s="19">
        <f t="shared" si="42"/>
        <v>0</v>
      </c>
      <c r="Q74" s="19">
        <f t="shared" si="43"/>
        <v>0</v>
      </c>
      <c r="R74" s="19">
        <f t="shared" si="44"/>
        <v>0</v>
      </c>
      <c r="S74" s="19">
        <f t="shared" si="45"/>
        <v>0</v>
      </c>
      <c r="T74" s="19">
        <f t="shared" si="46"/>
        <v>0</v>
      </c>
      <c r="U74" s="19">
        <f t="shared" si="47"/>
        <v>0</v>
      </c>
      <c r="V74" s="19">
        <f t="shared" si="48"/>
        <v>0</v>
      </c>
      <c r="W74" s="19">
        <f>VLOOKUP(Z74,主线配置!F:G,2,FALSE)</f>
        <v>3010001</v>
      </c>
      <c r="X74" s="19">
        <f t="shared" si="32"/>
        <v>70</v>
      </c>
      <c r="Y74" s="11" t="str">
        <f>VLOOKUP(Z74,主线配置!H:I,2,FALSE)</f>
        <v>狂暴莉莉丝</v>
      </c>
      <c r="Z74" s="11">
        <f t="shared" si="49"/>
        <v>1</v>
      </c>
      <c r="AA74" s="11">
        <v>70</v>
      </c>
    </row>
    <row r="75" spans="1:27" s="11" customFormat="1" x14ac:dyDescent="0.15">
      <c r="A75" s="19">
        <f t="shared" si="33"/>
        <v>3010071</v>
      </c>
      <c r="B75" s="19">
        <f t="shared" si="34"/>
        <v>0</v>
      </c>
      <c r="C75" s="19">
        <f t="shared" si="35"/>
        <v>0</v>
      </c>
      <c r="D75" s="19">
        <f t="shared" si="36"/>
        <v>0</v>
      </c>
      <c r="E75" s="19">
        <f t="shared" si="37"/>
        <v>0</v>
      </c>
      <c r="F75" s="19">
        <f>INT(VLOOKUP(Z75,主线配置!R:AF,14,FALSE)/VLOOKUP(1,映射表!B:C,2,FALSE)*VLOOKUP(X75,映射表!B:C,2,FALSE))</f>
        <v>22579964</v>
      </c>
      <c r="G75" s="19">
        <f>INT(VLOOKUP(Z75,主线配置!R:AF,12,FALSE)/VLOOKUP(1,映射表!B:C,2,FALSE)*VLOOKUP(X75,映射表!B:C,2,FALSE))</f>
        <v>56415</v>
      </c>
      <c r="H75" s="19">
        <f t="shared" si="30"/>
        <v>0</v>
      </c>
      <c r="I75" s="19">
        <f>INT(VLOOKUP(Z75,主线配置!R:AF,13,FALSE)/VLOOKUP(1,映射表!B:C,2,FALSE)*VLOOKUP(X75,映射表!B:C,2,FALSE))</f>
        <v>56415</v>
      </c>
      <c r="J75" s="19">
        <f t="shared" si="31"/>
        <v>0</v>
      </c>
      <c r="K75" s="19">
        <f t="shared" si="31"/>
        <v>100</v>
      </c>
      <c r="L75" s="19">
        <f t="shared" si="38"/>
        <v>0</v>
      </c>
      <c r="M75" s="19">
        <f t="shared" si="39"/>
        <v>0</v>
      </c>
      <c r="N75" s="19">
        <f t="shared" si="40"/>
        <v>95</v>
      </c>
      <c r="O75" s="19">
        <f t="shared" si="41"/>
        <v>0</v>
      </c>
      <c r="P75" s="19">
        <f t="shared" si="42"/>
        <v>0</v>
      </c>
      <c r="Q75" s="19">
        <f t="shared" si="43"/>
        <v>0</v>
      </c>
      <c r="R75" s="19">
        <f t="shared" si="44"/>
        <v>0</v>
      </c>
      <c r="S75" s="19">
        <f t="shared" si="45"/>
        <v>0</v>
      </c>
      <c r="T75" s="19">
        <f t="shared" si="46"/>
        <v>0</v>
      </c>
      <c r="U75" s="19">
        <f t="shared" si="47"/>
        <v>0</v>
      </c>
      <c r="V75" s="19">
        <f t="shared" si="48"/>
        <v>0</v>
      </c>
      <c r="W75" s="19">
        <f>VLOOKUP(Z75,主线配置!F:G,2,FALSE)</f>
        <v>3010001</v>
      </c>
      <c r="X75" s="19">
        <f t="shared" si="32"/>
        <v>71</v>
      </c>
      <c r="Y75" s="11" t="str">
        <f>VLOOKUP(Z75,主线配置!H:I,2,FALSE)</f>
        <v>狂暴莉莉丝</v>
      </c>
      <c r="Z75" s="11">
        <f t="shared" si="49"/>
        <v>1</v>
      </c>
      <c r="AA75" s="11">
        <v>71</v>
      </c>
    </row>
    <row r="76" spans="1:27" s="11" customFormat="1" x14ac:dyDescent="0.15">
      <c r="A76" s="19">
        <f t="shared" si="33"/>
        <v>3010072</v>
      </c>
      <c r="B76" s="19">
        <f t="shared" si="34"/>
        <v>0</v>
      </c>
      <c r="C76" s="19">
        <f t="shared" si="35"/>
        <v>0</v>
      </c>
      <c r="D76" s="19">
        <f t="shared" si="36"/>
        <v>0</v>
      </c>
      <c r="E76" s="19">
        <f t="shared" si="37"/>
        <v>0</v>
      </c>
      <c r="F76" s="19">
        <f>INT(VLOOKUP(Z76,主线配置!R:AF,14,FALSE)/VLOOKUP(1,映射表!B:C,2,FALSE)*VLOOKUP(X76,映射表!B:C,2,FALSE))</f>
        <v>24634034</v>
      </c>
      <c r="G76" s="19">
        <f>INT(VLOOKUP(Z76,主线配置!R:AF,12,FALSE)/VLOOKUP(1,映射表!B:C,2,FALSE)*VLOOKUP(X76,映射表!B:C,2,FALSE))</f>
        <v>61547</v>
      </c>
      <c r="H76" s="19">
        <f t="shared" si="30"/>
        <v>0</v>
      </c>
      <c r="I76" s="19">
        <f>INT(VLOOKUP(Z76,主线配置!R:AF,13,FALSE)/VLOOKUP(1,映射表!B:C,2,FALSE)*VLOOKUP(X76,映射表!B:C,2,FALSE))</f>
        <v>61547</v>
      </c>
      <c r="J76" s="19">
        <f t="shared" si="31"/>
        <v>0</v>
      </c>
      <c r="K76" s="19">
        <f t="shared" si="31"/>
        <v>100</v>
      </c>
      <c r="L76" s="19">
        <f t="shared" si="38"/>
        <v>0</v>
      </c>
      <c r="M76" s="19">
        <f t="shared" si="39"/>
        <v>0</v>
      </c>
      <c r="N76" s="19">
        <f t="shared" si="40"/>
        <v>95</v>
      </c>
      <c r="O76" s="19">
        <f t="shared" si="41"/>
        <v>0</v>
      </c>
      <c r="P76" s="19">
        <f t="shared" si="42"/>
        <v>0</v>
      </c>
      <c r="Q76" s="19">
        <f t="shared" si="43"/>
        <v>0</v>
      </c>
      <c r="R76" s="19">
        <f t="shared" si="44"/>
        <v>0</v>
      </c>
      <c r="S76" s="19">
        <f t="shared" si="45"/>
        <v>0</v>
      </c>
      <c r="T76" s="19">
        <f t="shared" si="46"/>
        <v>0</v>
      </c>
      <c r="U76" s="19">
        <f t="shared" si="47"/>
        <v>0</v>
      </c>
      <c r="V76" s="19">
        <f t="shared" si="48"/>
        <v>0</v>
      </c>
      <c r="W76" s="19">
        <f>VLOOKUP(Z76,主线配置!F:G,2,FALSE)</f>
        <v>3010001</v>
      </c>
      <c r="X76" s="19">
        <f t="shared" si="32"/>
        <v>72</v>
      </c>
      <c r="Y76" s="11" t="str">
        <f>VLOOKUP(Z76,主线配置!H:I,2,FALSE)</f>
        <v>狂暴莉莉丝</v>
      </c>
      <c r="Z76" s="11">
        <f t="shared" si="49"/>
        <v>1</v>
      </c>
      <c r="AA76" s="11">
        <v>72</v>
      </c>
    </row>
    <row r="77" spans="1:27" s="11" customFormat="1" x14ac:dyDescent="0.15">
      <c r="A77" s="19">
        <f t="shared" si="33"/>
        <v>3010073</v>
      </c>
      <c r="B77" s="19">
        <f t="shared" si="34"/>
        <v>0</v>
      </c>
      <c r="C77" s="19">
        <f t="shared" si="35"/>
        <v>0</v>
      </c>
      <c r="D77" s="19">
        <f t="shared" si="36"/>
        <v>0</v>
      </c>
      <c r="E77" s="19">
        <f t="shared" si="37"/>
        <v>0</v>
      </c>
      <c r="F77" s="19">
        <f>INT(VLOOKUP(Z77,主线配置!R:AF,14,FALSE)/VLOOKUP(1,映射表!B:C,2,FALSE)*VLOOKUP(X77,映射表!B:C,2,FALSE))</f>
        <v>26687704</v>
      </c>
      <c r="G77" s="19">
        <f>INT(VLOOKUP(Z77,主线配置!R:AF,12,FALSE)/VLOOKUP(1,映射表!B:C,2,FALSE)*VLOOKUP(X77,映射表!B:C,2,FALSE))</f>
        <v>66678</v>
      </c>
      <c r="H77" s="19">
        <f t="shared" si="30"/>
        <v>0</v>
      </c>
      <c r="I77" s="19">
        <f>INT(VLOOKUP(Z77,主线配置!R:AF,13,FALSE)/VLOOKUP(1,映射表!B:C,2,FALSE)*VLOOKUP(X77,映射表!B:C,2,FALSE))</f>
        <v>66678</v>
      </c>
      <c r="J77" s="19">
        <f t="shared" si="31"/>
        <v>0</v>
      </c>
      <c r="K77" s="19">
        <f t="shared" si="31"/>
        <v>100</v>
      </c>
      <c r="L77" s="19">
        <f t="shared" si="38"/>
        <v>0</v>
      </c>
      <c r="M77" s="19">
        <f t="shared" si="39"/>
        <v>0</v>
      </c>
      <c r="N77" s="19">
        <f t="shared" si="40"/>
        <v>95</v>
      </c>
      <c r="O77" s="19">
        <f t="shared" si="41"/>
        <v>0</v>
      </c>
      <c r="P77" s="19">
        <f t="shared" si="42"/>
        <v>0</v>
      </c>
      <c r="Q77" s="19">
        <f t="shared" si="43"/>
        <v>0</v>
      </c>
      <c r="R77" s="19">
        <f t="shared" si="44"/>
        <v>0</v>
      </c>
      <c r="S77" s="19">
        <f t="shared" si="45"/>
        <v>0</v>
      </c>
      <c r="T77" s="19">
        <f t="shared" si="46"/>
        <v>0</v>
      </c>
      <c r="U77" s="19">
        <f t="shared" si="47"/>
        <v>0</v>
      </c>
      <c r="V77" s="19">
        <f t="shared" si="48"/>
        <v>0</v>
      </c>
      <c r="W77" s="19">
        <f>VLOOKUP(Z77,主线配置!F:G,2,FALSE)</f>
        <v>3010001</v>
      </c>
      <c r="X77" s="19">
        <f t="shared" si="32"/>
        <v>73</v>
      </c>
      <c r="Y77" s="11" t="str">
        <f>VLOOKUP(Z77,主线配置!H:I,2,FALSE)</f>
        <v>狂暴莉莉丝</v>
      </c>
      <c r="Z77" s="11">
        <f t="shared" si="49"/>
        <v>1</v>
      </c>
      <c r="AA77" s="11">
        <v>73</v>
      </c>
    </row>
    <row r="78" spans="1:27" s="11" customFormat="1" x14ac:dyDescent="0.15">
      <c r="A78" s="19">
        <f t="shared" si="33"/>
        <v>3010074</v>
      </c>
      <c r="B78" s="19">
        <f t="shared" si="34"/>
        <v>0</v>
      </c>
      <c r="C78" s="19">
        <f t="shared" si="35"/>
        <v>0</v>
      </c>
      <c r="D78" s="19">
        <f t="shared" si="36"/>
        <v>0</v>
      </c>
      <c r="E78" s="19">
        <f t="shared" si="37"/>
        <v>0</v>
      </c>
      <c r="F78" s="19">
        <f>INT(VLOOKUP(Z78,主线配置!R:AF,14,FALSE)/VLOOKUP(1,映射表!B:C,2,FALSE)*VLOOKUP(X78,映射表!B:C,2,FALSE))</f>
        <v>28741774</v>
      </c>
      <c r="G78" s="19">
        <f>INT(VLOOKUP(Z78,主线配置!R:AF,12,FALSE)/VLOOKUP(1,映射表!B:C,2,FALSE)*VLOOKUP(X78,映射表!B:C,2,FALSE))</f>
        <v>71810</v>
      </c>
      <c r="H78" s="19">
        <f t="shared" si="30"/>
        <v>0</v>
      </c>
      <c r="I78" s="19">
        <f>INT(VLOOKUP(Z78,主线配置!R:AF,13,FALSE)/VLOOKUP(1,映射表!B:C,2,FALSE)*VLOOKUP(X78,映射表!B:C,2,FALSE))</f>
        <v>71810</v>
      </c>
      <c r="J78" s="19">
        <f t="shared" si="31"/>
        <v>0</v>
      </c>
      <c r="K78" s="19">
        <f t="shared" si="31"/>
        <v>100</v>
      </c>
      <c r="L78" s="19">
        <f t="shared" si="38"/>
        <v>0</v>
      </c>
      <c r="M78" s="19">
        <f t="shared" si="39"/>
        <v>0</v>
      </c>
      <c r="N78" s="19">
        <f t="shared" si="40"/>
        <v>95</v>
      </c>
      <c r="O78" s="19">
        <f t="shared" si="41"/>
        <v>0</v>
      </c>
      <c r="P78" s="19">
        <f t="shared" si="42"/>
        <v>0</v>
      </c>
      <c r="Q78" s="19">
        <f t="shared" si="43"/>
        <v>0</v>
      </c>
      <c r="R78" s="19">
        <f t="shared" si="44"/>
        <v>0</v>
      </c>
      <c r="S78" s="19">
        <f t="shared" si="45"/>
        <v>0</v>
      </c>
      <c r="T78" s="19">
        <f t="shared" si="46"/>
        <v>0</v>
      </c>
      <c r="U78" s="19">
        <f t="shared" si="47"/>
        <v>0</v>
      </c>
      <c r="V78" s="19">
        <f t="shared" si="48"/>
        <v>0</v>
      </c>
      <c r="W78" s="19">
        <f>VLOOKUP(Z78,主线配置!F:G,2,FALSE)</f>
        <v>3010001</v>
      </c>
      <c r="X78" s="19">
        <f t="shared" si="32"/>
        <v>74</v>
      </c>
      <c r="Y78" s="11" t="str">
        <f>VLOOKUP(Z78,主线配置!H:I,2,FALSE)</f>
        <v>狂暴莉莉丝</v>
      </c>
      <c r="Z78" s="11">
        <f t="shared" si="49"/>
        <v>1</v>
      </c>
      <c r="AA78" s="11">
        <v>74</v>
      </c>
    </row>
    <row r="79" spans="1:27" s="11" customFormat="1" x14ac:dyDescent="0.15">
      <c r="A79" s="19">
        <f t="shared" si="33"/>
        <v>3010075</v>
      </c>
      <c r="B79" s="19">
        <f t="shared" si="34"/>
        <v>0</v>
      </c>
      <c r="C79" s="19">
        <f t="shared" si="35"/>
        <v>0</v>
      </c>
      <c r="D79" s="19">
        <f t="shared" si="36"/>
        <v>0</v>
      </c>
      <c r="E79" s="19">
        <f t="shared" si="37"/>
        <v>0</v>
      </c>
      <c r="F79" s="19">
        <f>INT(VLOOKUP(Z79,主线配置!R:AF,14,FALSE)/VLOOKUP(1,映射表!B:C,2,FALSE)*VLOOKUP(X79,映射表!B:C,2,FALSE))</f>
        <v>30795845</v>
      </c>
      <c r="G79" s="19">
        <f>INT(VLOOKUP(Z79,主线配置!R:AF,12,FALSE)/VLOOKUP(1,映射表!B:C,2,FALSE)*VLOOKUP(X79,映射表!B:C,2,FALSE))</f>
        <v>76942</v>
      </c>
      <c r="H79" s="19">
        <f t="shared" si="30"/>
        <v>0</v>
      </c>
      <c r="I79" s="19">
        <f>INT(VLOOKUP(Z79,主线配置!R:AF,13,FALSE)/VLOOKUP(1,映射表!B:C,2,FALSE)*VLOOKUP(X79,映射表!B:C,2,FALSE))</f>
        <v>76942</v>
      </c>
      <c r="J79" s="19">
        <f t="shared" si="31"/>
        <v>0</v>
      </c>
      <c r="K79" s="19">
        <f t="shared" si="31"/>
        <v>100</v>
      </c>
      <c r="L79" s="19">
        <f t="shared" si="38"/>
        <v>0</v>
      </c>
      <c r="M79" s="19">
        <f t="shared" si="39"/>
        <v>0</v>
      </c>
      <c r="N79" s="19">
        <f t="shared" si="40"/>
        <v>95</v>
      </c>
      <c r="O79" s="19">
        <f t="shared" si="41"/>
        <v>0</v>
      </c>
      <c r="P79" s="19">
        <f t="shared" si="42"/>
        <v>0</v>
      </c>
      <c r="Q79" s="19">
        <f t="shared" si="43"/>
        <v>0</v>
      </c>
      <c r="R79" s="19">
        <f t="shared" si="44"/>
        <v>0</v>
      </c>
      <c r="S79" s="19">
        <f t="shared" si="45"/>
        <v>0</v>
      </c>
      <c r="T79" s="19">
        <f t="shared" si="46"/>
        <v>0</v>
      </c>
      <c r="U79" s="19">
        <f t="shared" si="47"/>
        <v>0</v>
      </c>
      <c r="V79" s="19">
        <f t="shared" si="48"/>
        <v>0</v>
      </c>
      <c r="W79" s="19">
        <f>VLOOKUP(Z79,主线配置!F:G,2,FALSE)</f>
        <v>3010001</v>
      </c>
      <c r="X79" s="19">
        <f t="shared" si="32"/>
        <v>75</v>
      </c>
      <c r="Y79" s="11" t="str">
        <f>VLOOKUP(Z79,主线配置!H:I,2,FALSE)</f>
        <v>狂暴莉莉丝</v>
      </c>
      <c r="Z79" s="11">
        <f t="shared" si="49"/>
        <v>1</v>
      </c>
      <c r="AA79" s="11">
        <v>75</v>
      </c>
    </row>
    <row r="80" spans="1:27" s="11" customFormat="1" x14ac:dyDescent="0.15">
      <c r="A80" s="19">
        <f t="shared" si="33"/>
        <v>3010076</v>
      </c>
      <c r="B80" s="19">
        <f t="shared" si="34"/>
        <v>0</v>
      </c>
      <c r="C80" s="19">
        <f t="shared" si="35"/>
        <v>0</v>
      </c>
      <c r="D80" s="19">
        <f t="shared" si="36"/>
        <v>0</v>
      </c>
      <c r="E80" s="19">
        <f t="shared" si="37"/>
        <v>0</v>
      </c>
      <c r="F80" s="19">
        <f>INT(VLOOKUP(Z80,主线配置!R:AF,14,FALSE)/VLOOKUP(1,映射表!B:C,2,FALSE)*VLOOKUP(X80,映射表!B:C,2,FALSE))</f>
        <v>32849515</v>
      </c>
      <c r="G80" s="19">
        <f>INT(VLOOKUP(Z80,主线配置!R:AF,12,FALSE)/VLOOKUP(1,映射表!B:C,2,FALSE)*VLOOKUP(X80,映射表!B:C,2,FALSE))</f>
        <v>82073</v>
      </c>
      <c r="H80" s="19">
        <f t="shared" si="30"/>
        <v>0</v>
      </c>
      <c r="I80" s="19">
        <f>INT(VLOOKUP(Z80,主线配置!R:AF,13,FALSE)/VLOOKUP(1,映射表!B:C,2,FALSE)*VLOOKUP(X80,映射表!B:C,2,FALSE))</f>
        <v>82073</v>
      </c>
      <c r="J80" s="19">
        <f t="shared" si="31"/>
        <v>0</v>
      </c>
      <c r="K80" s="19">
        <f t="shared" si="31"/>
        <v>100</v>
      </c>
      <c r="L80" s="19">
        <f t="shared" si="38"/>
        <v>0</v>
      </c>
      <c r="M80" s="19">
        <f t="shared" si="39"/>
        <v>0</v>
      </c>
      <c r="N80" s="19">
        <f t="shared" si="40"/>
        <v>95</v>
      </c>
      <c r="O80" s="19">
        <f t="shared" si="41"/>
        <v>0</v>
      </c>
      <c r="P80" s="19">
        <f t="shared" si="42"/>
        <v>0</v>
      </c>
      <c r="Q80" s="19">
        <f t="shared" si="43"/>
        <v>0</v>
      </c>
      <c r="R80" s="19">
        <f t="shared" si="44"/>
        <v>0</v>
      </c>
      <c r="S80" s="19">
        <f t="shared" si="45"/>
        <v>0</v>
      </c>
      <c r="T80" s="19">
        <f t="shared" si="46"/>
        <v>0</v>
      </c>
      <c r="U80" s="19">
        <f t="shared" si="47"/>
        <v>0</v>
      </c>
      <c r="V80" s="19">
        <f t="shared" si="48"/>
        <v>0</v>
      </c>
      <c r="W80" s="19">
        <f>VLOOKUP(Z80,主线配置!F:G,2,FALSE)</f>
        <v>3010001</v>
      </c>
      <c r="X80" s="19">
        <f t="shared" si="32"/>
        <v>76</v>
      </c>
      <c r="Y80" s="11" t="str">
        <f>VLOOKUP(Z80,主线配置!H:I,2,FALSE)</f>
        <v>狂暴莉莉丝</v>
      </c>
      <c r="Z80" s="11">
        <f t="shared" si="49"/>
        <v>1</v>
      </c>
      <c r="AA80" s="11">
        <v>76</v>
      </c>
    </row>
    <row r="81" spans="1:27" s="11" customFormat="1" x14ac:dyDescent="0.15">
      <c r="A81" s="19">
        <f t="shared" si="33"/>
        <v>3010077</v>
      </c>
      <c r="B81" s="19">
        <f t="shared" si="34"/>
        <v>0</v>
      </c>
      <c r="C81" s="19">
        <f t="shared" si="35"/>
        <v>0</v>
      </c>
      <c r="D81" s="19">
        <f t="shared" si="36"/>
        <v>0</v>
      </c>
      <c r="E81" s="19">
        <f t="shared" si="37"/>
        <v>0</v>
      </c>
      <c r="F81" s="19">
        <f>INT(VLOOKUP(Z81,主线配置!R:AF,14,FALSE)/VLOOKUP(1,映射表!B:C,2,FALSE)*VLOOKUP(X81,映射表!B:C,2,FALSE))</f>
        <v>34903585</v>
      </c>
      <c r="G81" s="19">
        <f>INT(VLOOKUP(Z81,主线配置!R:AF,12,FALSE)/VLOOKUP(1,映射表!B:C,2,FALSE)*VLOOKUP(X81,映射表!B:C,2,FALSE))</f>
        <v>87205</v>
      </c>
      <c r="H81" s="19">
        <f t="shared" si="30"/>
        <v>0</v>
      </c>
      <c r="I81" s="19">
        <f>INT(VLOOKUP(Z81,主线配置!R:AF,13,FALSE)/VLOOKUP(1,映射表!B:C,2,FALSE)*VLOOKUP(X81,映射表!B:C,2,FALSE))</f>
        <v>87205</v>
      </c>
      <c r="J81" s="19">
        <f t="shared" si="31"/>
        <v>0</v>
      </c>
      <c r="K81" s="19">
        <f t="shared" si="31"/>
        <v>100</v>
      </c>
      <c r="L81" s="19">
        <f t="shared" si="38"/>
        <v>0</v>
      </c>
      <c r="M81" s="19">
        <f t="shared" si="39"/>
        <v>0</v>
      </c>
      <c r="N81" s="19">
        <f t="shared" si="40"/>
        <v>95</v>
      </c>
      <c r="O81" s="19">
        <f t="shared" si="41"/>
        <v>0</v>
      </c>
      <c r="P81" s="19">
        <f t="shared" si="42"/>
        <v>0</v>
      </c>
      <c r="Q81" s="19">
        <f t="shared" si="43"/>
        <v>0</v>
      </c>
      <c r="R81" s="19">
        <f t="shared" si="44"/>
        <v>0</v>
      </c>
      <c r="S81" s="19">
        <f t="shared" si="45"/>
        <v>0</v>
      </c>
      <c r="T81" s="19">
        <f t="shared" si="46"/>
        <v>0</v>
      </c>
      <c r="U81" s="19">
        <f t="shared" si="47"/>
        <v>0</v>
      </c>
      <c r="V81" s="19">
        <f t="shared" si="48"/>
        <v>0</v>
      </c>
      <c r="W81" s="19">
        <f>VLOOKUP(Z81,主线配置!F:G,2,FALSE)</f>
        <v>3010001</v>
      </c>
      <c r="X81" s="19">
        <f t="shared" si="32"/>
        <v>77</v>
      </c>
      <c r="Y81" s="11" t="str">
        <f>VLOOKUP(Z81,主线配置!H:I,2,FALSE)</f>
        <v>狂暴莉莉丝</v>
      </c>
      <c r="Z81" s="11">
        <f t="shared" si="49"/>
        <v>1</v>
      </c>
      <c r="AA81" s="11">
        <v>77</v>
      </c>
    </row>
    <row r="82" spans="1:27" s="11" customFormat="1" x14ac:dyDescent="0.15">
      <c r="A82" s="19">
        <f t="shared" si="33"/>
        <v>3010078</v>
      </c>
      <c r="B82" s="19">
        <f t="shared" si="34"/>
        <v>0</v>
      </c>
      <c r="C82" s="19">
        <f t="shared" si="35"/>
        <v>0</v>
      </c>
      <c r="D82" s="19">
        <f t="shared" si="36"/>
        <v>0</v>
      </c>
      <c r="E82" s="19">
        <f t="shared" si="37"/>
        <v>0</v>
      </c>
      <c r="F82" s="19">
        <f>INT(VLOOKUP(Z82,主线配置!R:AF,14,FALSE)/VLOOKUP(1,映射表!B:C,2,FALSE)*VLOOKUP(X82,映射表!B:C,2,FALSE))</f>
        <v>36957255</v>
      </c>
      <c r="G82" s="19">
        <f>INT(VLOOKUP(Z82,主线配置!R:AF,12,FALSE)/VLOOKUP(1,映射表!B:C,2,FALSE)*VLOOKUP(X82,映射表!B:C,2,FALSE))</f>
        <v>92336</v>
      </c>
      <c r="H82" s="19">
        <f t="shared" si="30"/>
        <v>0</v>
      </c>
      <c r="I82" s="19">
        <f>INT(VLOOKUP(Z82,主线配置!R:AF,13,FALSE)/VLOOKUP(1,映射表!B:C,2,FALSE)*VLOOKUP(X82,映射表!B:C,2,FALSE))</f>
        <v>92336</v>
      </c>
      <c r="J82" s="19">
        <f t="shared" si="31"/>
        <v>0</v>
      </c>
      <c r="K82" s="19">
        <f t="shared" si="31"/>
        <v>100</v>
      </c>
      <c r="L82" s="19">
        <f t="shared" si="38"/>
        <v>0</v>
      </c>
      <c r="M82" s="19">
        <f t="shared" si="39"/>
        <v>0</v>
      </c>
      <c r="N82" s="19">
        <f t="shared" si="40"/>
        <v>95</v>
      </c>
      <c r="O82" s="19">
        <f t="shared" si="41"/>
        <v>0</v>
      </c>
      <c r="P82" s="19">
        <f t="shared" si="42"/>
        <v>0</v>
      </c>
      <c r="Q82" s="19">
        <f t="shared" si="43"/>
        <v>0</v>
      </c>
      <c r="R82" s="19">
        <f t="shared" si="44"/>
        <v>0</v>
      </c>
      <c r="S82" s="19">
        <f t="shared" si="45"/>
        <v>0</v>
      </c>
      <c r="T82" s="19">
        <f t="shared" si="46"/>
        <v>0</v>
      </c>
      <c r="U82" s="19">
        <f t="shared" si="47"/>
        <v>0</v>
      </c>
      <c r="V82" s="19">
        <f t="shared" si="48"/>
        <v>0</v>
      </c>
      <c r="W82" s="19">
        <f>VLOOKUP(Z82,主线配置!F:G,2,FALSE)</f>
        <v>3010001</v>
      </c>
      <c r="X82" s="19">
        <f t="shared" si="32"/>
        <v>78</v>
      </c>
      <c r="Y82" s="11" t="str">
        <f>VLOOKUP(Z82,主线配置!H:I,2,FALSE)</f>
        <v>狂暴莉莉丝</v>
      </c>
      <c r="Z82" s="11">
        <f t="shared" si="49"/>
        <v>1</v>
      </c>
      <c r="AA82" s="11">
        <v>78</v>
      </c>
    </row>
    <row r="83" spans="1:27" s="11" customFormat="1" x14ac:dyDescent="0.15">
      <c r="A83" s="19">
        <f t="shared" si="33"/>
        <v>3010079</v>
      </c>
      <c r="B83" s="19">
        <f t="shared" si="34"/>
        <v>0</v>
      </c>
      <c r="C83" s="19">
        <f t="shared" si="35"/>
        <v>0</v>
      </c>
      <c r="D83" s="19">
        <f t="shared" si="36"/>
        <v>0</v>
      </c>
      <c r="E83" s="19">
        <f t="shared" si="37"/>
        <v>0</v>
      </c>
      <c r="F83" s="19">
        <f>INT(VLOOKUP(Z83,主线配置!R:AF,14,FALSE)/VLOOKUP(1,映射表!B:C,2,FALSE)*VLOOKUP(X83,映射表!B:C,2,FALSE))</f>
        <v>39011325</v>
      </c>
      <c r="G83" s="19">
        <f>INT(VLOOKUP(Z83,主线配置!R:AF,12,FALSE)/VLOOKUP(1,映射表!B:C,2,FALSE)*VLOOKUP(X83,映射表!B:C,2,FALSE))</f>
        <v>97468</v>
      </c>
      <c r="H83" s="19">
        <f t="shared" si="30"/>
        <v>0</v>
      </c>
      <c r="I83" s="19">
        <f>INT(VLOOKUP(Z83,主线配置!R:AF,13,FALSE)/VLOOKUP(1,映射表!B:C,2,FALSE)*VLOOKUP(X83,映射表!B:C,2,FALSE))</f>
        <v>97468</v>
      </c>
      <c r="J83" s="19">
        <f t="shared" si="31"/>
        <v>0</v>
      </c>
      <c r="K83" s="19">
        <f t="shared" si="31"/>
        <v>100</v>
      </c>
      <c r="L83" s="19">
        <f t="shared" si="38"/>
        <v>0</v>
      </c>
      <c r="M83" s="19">
        <f t="shared" si="39"/>
        <v>0</v>
      </c>
      <c r="N83" s="19">
        <f t="shared" si="40"/>
        <v>95</v>
      </c>
      <c r="O83" s="19">
        <f t="shared" si="41"/>
        <v>0</v>
      </c>
      <c r="P83" s="19">
        <f t="shared" si="42"/>
        <v>0</v>
      </c>
      <c r="Q83" s="19">
        <f t="shared" si="43"/>
        <v>0</v>
      </c>
      <c r="R83" s="19">
        <f t="shared" si="44"/>
        <v>0</v>
      </c>
      <c r="S83" s="19">
        <f t="shared" si="45"/>
        <v>0</v>
      </c>
      <c r="T83" s="19">
        <f t="shared" si="46"/>
        <v>0</v>
      </c>
      <c r="U83" s="19">
        <f t="shared" si="47"/>
        <v>0</v>
      </c>
      <c r="V83" s="19">
        <f t="shared" si="48"/>
        <v>0</v>
      </c>
      <c r="W83" s="19">
        <f>VLOOKUP(Z83,主线配置!F:G,2,FALSE)</f>
        <v>3010001</v>
      </c>
      <c r="X83" s="19">
        <f t="shared" si="32"/>
        <v>79</v>
      </c>
      <c r="Y83" s="11" t="str">
        <f>VLOOKUP(Z83,主线配置!H:I,2,FALSE)</f>
        <v>狂暴莉莉丝</v>
      </c>
      <c r="Z83" s="11">
        <f t="shared" si="49"/>
        <v>1</v>
      </c>
      <c r="AA83" s="11">
        <v>79</v>
      </c>
    </row>
    <row r="84" spans="1:27" s="11" customFormat="1" x14ac:dyDescent="0.15">
      <c r="A84" s="19">
        <f t="shared" si="33"/>
        <v>3010080</v>
      </c>
      <c r="B84" s="19">
        <f t="shared" si="34"/>
        <v>0</v>
      </c>
      <c r="C84" s="19">
        <f t="shared" si="35"/>
        <v>0</v>
      </c>
      <c r="D84" s="19">
        <f t="shared" si="36"/>
        <v>0</v>
      </c>
      <c r="E84" s="19">
        <f t="shared" si="37"/>
        <v>0</v>
      </c>
      <c r="F84" s="19">
        <f>INT(VLOOKUP(Z84,主线配置!R:AF,14,FALSE)/VLOOKUP(1,映射表!B:C,2,FALSE)*VLOOKUP(X84,映射表!B:C,2,FALSE))</f>
        <v>41065396</v>
      </c>
      <c r="G84" s="19">
        <f>INT(VLOOKUP(Z84,主线配置!R:AF,12,FALSE)/VLOOKUP(1,映射表!B:C,2,FALSE)*VLOOKUP(X84,映射表!B:C,2,FALSE))</f>
        <v>102600</v>
      </c>
      <c r="H84" s="19">
        <f t="shared" si="30"/>
        <v>0</v>
      </c>
      <c r="I84" s="19">
        <f>INT(VLOOKUP(Z84,主线配置!R:AF,13,FALSE)/VLOOKUP(1,映射表!B:C,2,FALSE)*VLOOKUP(X84,映射表!B:C,2,FALSE))</f>
        <v>102600</v>
      </c>
      <c r="J84" s="19">
        <f t="shared" si="31"/>
        <v>0</v>
      </c>
      <c r="K84" s="19">
        <f t="shared" si="31"/>
        <v>100</v>
      </c>
      <c r="L84" s="19">
        <f t="shared" si="38"/>
        <v>0</v>
      </c>
      <c r="M84" s="19">
        <f t="shared" si="39"/>
        <v>0</v>
      </c>
      <c r="N84" s="19">
        <f t="shared" si="40"/>
        <v>95</v>
      </c>
      <c r="O84" s="19">
        <f t="shared" si="41"/>
        <v>0</v>
      </c>
      <c r="P84" s="19">
        <f t="shared" si="42"/>
        <v>0</v>
      </c>
      <c r="Q84" s="19">
        <f t="shared" si="43"/>
        <v>0</v>
      </c>
      <c r="R84" s="19">
        <f t="shared" si="44"/>
        <v>0</v>
      </c>
      <c r="S84" s="19">
        <f t="shared" si="45"/>
        <v>0</v>
      </c>
      <c r="T84" s="19">
        <f t="shared" si="46"/>
        <v>0</v>
      </c>
      <c r="U84" s="19">
        <f t="shared" si="47"/>
        <v>0</v>
      </c>
      <c r="V84" s="19">
        <f t="shared" si="48"/>
        <v>0</v>
      </c>
      <c r="W84" s="19">
        <f>VLOOKUP(Z84,主线配置!F:G,2,FALSE)</f>
        <v>3010001</v>
      </c>
      <c r="X84" s="19">
        <f t="shared" si="32"/>
        <v>80</v>
      </c>
      <c r="Y84" s="11" t="str">
        <f>VLOOKUP(Z84,主线配置!H:I,2,FALSE)</f>
        <v>狂暴莉莉丝</v>
      </c>
      <c r="Z84" s="11">
        <f t="shared" si="49"/>
        <v>1</v>
      </c>
      <c r="AA84" s="11">
        <v>80</v>
      </c>
    </row>
    <row r="85" spans="1:27" s="11" customFormat="1" x14ac:dyDescent="0.15">
      <c r="A85" s="19">
        <f t="shared" si="33"/>
        <v>3010081</v>
      </c>
      <c r="B85" s="19">
        <f t="shared" si="34"/>
        <v>0</v>
      </c>
      <c r="C85" s="19">
        <f t="shared" si="35"/>
        <v>0</v>
      </c>
      <c r="D85" s="19">
        <f t="shared" si="36"/>
        <v>0</v>
      </c>
      <c r="E85" s="19">
        <f t="shared" si="37"/>
        <v>0</v>
      </c>
      <c r="F85" s="19">
        <f>INT(VLOOKUP(Z85,主线配置!R:AF,14,FALSE)/VLOOKUP(1,映射表!B:C,2,FALSE)*VLOOKUP(X85,映射表!B:C,2,FALSE))</f>
        <v>45173936</v>
      </c>
      <c r="G85" s="19">
        <f>INT(VLOOKUP(Z85,主线配置!R:AF,12,FALSE)/VLOOKUP(1,映射表!B:C,2,FALSE)*VLOOKUP(X85,映射表!B:C,2,FALSE))</f>
        <v>112865</v>
      </c>
      <c r="H85" s="19">
        <f t="shared" si="30"/>
        <v>0</v>
      </c>
      <c r="I85" s="19">
        <f>INT(VLOOKUP(Z85,主线配置!R:AF,13,FALSE)/VLOOKUP(1,映射表!B:C,2,FALSE)*VLOOKUP(X85,映射表!B:C,2,FALSE))</f>
        <v>112865</v>
      </c>
      <c r="J85" s="19">
        <f t="shared" si="31"/>
        <v>0</v>
      </c>
      <c r="K85" s="19">
        <f t="shared" si="31"/>
        <v>100</v>
      </c>
      <c r="L85" s="19">
        <f t="shared" si="38"/>
        <v>0</v>
      </c>
      <c r="M85" s="19">
        <f t="shared" si="39"/>
        <v>0</v>
      </c>
      <c r="N85" s="19">
        <f t="shared" si="40"/>
        <v>95</v>
      </c>
      <c r="O85" s="19">
        <f t="shared" si="41"/>
        <v>0</v>
      </c>
      <c r="P85" s="19">
        <f t="shared" si="42"/>
        <v>0</v>
      </c>
      <c r="Q85" s="19">
        <f t="shared" si="43"/>
        <v>0</v>
      </c>
      <c r="R85" s="19">
        <f t="shared" si="44"/>
        <v>0</v>
      </c>
      <c r="S85" s="19">
        <f t="shared" si="45"/>
        <v>0</v>
      </c>
      <c r="T85" s="19">
        <f t="shared" si="46"/>
        <v>0</v>
      </c>
      <c r="U85" s="19">
        <f t="shared" si="47"/>
        <v>0</v>
      </c>
      <c r="V85" s="19">
        <f t="shared" si="48"/>
        <v>0</v>
      </c>
      <c r="W85" s="19">
        <f>VLOOKUP(Z85,主线配置!F:G,2,FALSE)</f>
        <v>3010001</v>
      </c>
      <c r="X85" s="19">
        <f t="shared" si="32"/>
        <v>81</v>
      </c>
      <c r="Y85" s="11" t="str">
        <f>VLOOKUP(Z85,主线配置!H:I,2,FALSE)</f>
        <v>狂暴莉莉丝</v>
      </c>
      <c r="Z85" s="11">
        <f t="shared" si="49"/>
        <v>1</v>
      </c>
      <c r="AA85" s="11">
        <v>81</v>
      </c>
    </row>
    <row r="86" spans="1:27" s="11" customFormat="1" x14ac:dyDescent="0.15">
      <c r="A86" s="19">
        <f t="shared" si="33"/>
        <v>3010082</v>
      </c>
      <c r="B86" s="19">
        <f t="shared" si="34"/>
        <v>0</v>
      </c>
      <c r="C86" s="19">
        <f t="shared" si="35"/>
        <v>0</v>
      </c>
      <c r="D86" s="19">
        <f t="shared" si="36"/>
        <v>0</v>
      </c>
      <c r="E86" s="19">
        <f t="shared" si="37"/>
        <v>0</v>
      </c>
      <c r="F86" s="19">
        <f>INT(VLOOKUP(Z86,主线配置!R:AF,14,FALSE)/VLOOKUP(1,映射表!B:C,2,FALSE)*VLOOKUP(X86,映射表!B:C,2,FALSE))</f>
        <v>49282477</v>
      </c>
      <c r="G86" s="19">
        <f>INT(VLOOKUP(Z86,主线配置!R:AF,12,FALSE)/VLOOKUP(1,映射表!B:C,2,FALSE)*VLOOKUP(X86,映射表!B:C,2,FALSE))</f>
        <v>123130</v>
      </c>
      <c r="H86" s="19">
        <f t="shared" si="30"/>
        <v>0</v>
      </c>
      <c r="I86" s="19">
        <f>INT(VLOOKUP(Z86,主线配置!R:AF,13,FALSE)/VLOOKUP(1,映射表!B:C,2,FALSE)*VLOOKUP(X86,映射表!B:C,2,FALSE))</f>
        <v>123130</v>
      </c>
      <c r="J86" s="19">
        <f t="shared" si="31"/>
        <v>0</v>
      </c>
      <c r="K86" s="19">
        <f t="shared" si="31"/>
        <v>100</v>
      </c>
      <c r="L86" s="19">
        <f t="shared" si="38"/>
        <v>0</v>
      </c>
      <c r="M86" s="19">
        <f t="shared" si="39"/>
        <v>0</v>
      </c>
      <c r="N86" s="19">
        <f t="shared" si="40"/>
        <v>95</v>
      </c>
      <c r="O86" s="19">
        <f t="shared" si="41"/>
        <v>0</v>
      </c>
      <c r="P86" s="19">
        <f t="shared" si="42"/>
        <v>0</v>
      </c>
      <c r="Q86" s="19">
        <f t="shared" si="43"/>
        <v>0</v>
      </c>
      <c r="R86" s="19">
        <f t="shared" si="44"/>
        <v>0</v>
      </c>
      <c r="S86" s="19">
        <f t="shared" si="45"/>
        <v>0</v>
      </c>
      <c r="T86" s="19">
        <f t="shared" si="46"/>
        <v>0</v>
      </c>
      <c r="U86" s="19">
        <f t="shared" si="47"/>
        <v>0</v>
      </c>
      <c r="V86" s="19">
        <f t="shared" si="48"/>
        <v>0</v>
      </c>
      <c r="W86" s="19">
        <f>VLOOKUP(Z86,主线配置!F:G,2,FALSE)</f>
        <v>3010001</v>
      </c>
      <c r="X86" s="19">
        <f t="shared" si="32"/>
        <v>82</v>
      </c>
      <c r="Y86" s="11" t="str">
        <f>VLOOKUP(Z86,主线配置!H:I,2,FALSE)</f>
        <v>狂暴莉莉丝</v>
      </c>
      <c r="Z86" s="11">
        <f t="shared" si="49"/>
        <v>1</v>
      </c>
      <c r="AA86" s="11">
        <v>82</v>
      </c>
    </row>
    <row r="87" spans="1:27" s="11" customFormat="1" x14ac:dyDescent="0.15">
      <c r="A87" s="19">
        <f t="shared" si="33"/>
        <v>3010083</v>
      </c>
      <c r="B87" s="19">
        <f t="shared" si="34"/>
        <v>0</v>
      </c>
      <c r="C87" s="19">
        <f t="shared" si="35"/>
        <v>0</v>
      </c>
      <c r="D87" s="19">
        <f t="shared" si="36"/>
        <v>0</v>
      </c>
      <c r="E87" s="19">
        <f t="shared" si="37"/>
        <v>0</v>
      </c>
      <c r="F87" s="19">
        <f>INT(VLOOKUP(Z87,主线配置!R:AF,14,FALSE)/VLOOKUP(1,映射表!B:C,2,FALSE)*VLOOKUP(X87,映射表!B:C,2,FALSE))</f>
        <v>53391018</v>
      </c>
      <c r="G87" s="19">
        <f>INT(VLOOKUP(Z87,主线配置!R:AF,12,FALSE)/VLOOKUP(1,映射表!B:C,2,FALSE)*VLOOKUP(X87,映射表!B:C,2,FALSE))</f>
        <v>133395</v>
      </c>
      <c r="H87" s="19">
        <f t="shared" si="30"/>
        <v>0</v>
      </c>
      <c r="I87" s="19">
        <f>INT(VLOOKUP(Z87,主线配置!R:AF,13,FALSE)/VLOOKUP(1,映射表!B:C,2,FALSE)*VLOOKUP(X87,映射表!B:C,2,FALSE))</f>
        <v>133395</v>
      </c>
      <c r="J87" s="19">
        <f t="shared" si="31"/>
        <v>0</v>
      </c>
      <c r="K87" s="19">
        <f t="shared" si="31"/>
        <v>100</v>
      </c>
      <c r="L87" s="19">
        <f t="shared" si="38"/>
        <v>0</v>
      </c>
      <c r="M87" s="19">
        <f t="shared" si="39"/>
        <v>0</v>
      </c>
      <c r="N87" s="19">
        <f t="shared" si="40"/>
        <v>95</v>
      </c>
      <c r="O87" s="19">
        <f t="shared" si="41"/>
        <v>0</v>
      </c>
      <c r="P87" s="19">
        <f t="shared" si="42"/>
        <v>0</v>
      </c>
      <c r="Q87" s="19">
        <f t="shared" si="43"/>
        <v>0</v>
      </c>
      <c r="R87" s="19">
        <f t="shared" si="44"/>
        <v>0</v>
      </c>
      <c r="S87" s="19">
        <f t="shared" si="45"/>
        <v>0</v>
      </c>
      <c r="T87" s="19">
        <f t="shared" si="46"/>
        <v>0</v>
      </c>
      <c r="U87" s="19">
        <f t="shared" si="47"/>
        <v>0</v>
      </c>
      <c r="V87" s="19">
        <f t="shared" si="48"/>
        <v>0</v>
      </c>
      <c r="W87" s="19">
        <f>VLOOKUP(Z87,主线配置!F:G,2,FALSE)</f>
        <v>3010001</v>
      </c>
      <c r="X87" s="19">
        <f t="shared" si="32"/>
        <v>83</v>
      </c>
      <c r="Y87" s="11" t="str">
        <f>VLOOKUP(Z87,主线配置!H:I,2,FALSE)</f>
        <v>狂暴莉莉丝</v>
      </c>
      <c r="Z87" s="11">
        <f t="shared" si="49"/>
        <v>1</v>
      </c>
      <c r="AA87" s="11">
        <v>83</v>
      </c>
    </row>
    <row r="88" spans="1:27" s="11" customFormat="1" x14ac:dyDescent="0.15">
      <c r="A88" s="19">
        <f t="shared" si="33"/>
        <v>3010084</v>
      </c>
      <c r="B88" s="19">
        <f t="shared" si="34"/>
        <v>0</v>
      </c>
      <c r="C88" s="19">
        <f t="shared" si="35"/>
        <v>0</v>
      </c>
      <c r="D88" s="19">
        <f t="shared" si="36"/>
        <v>0</v>
      </c>
      <c r="E88" s="19">
        <f t="shared" si="37"/>
        <v>0</v>
      </c>
      <c r="F88" s="19">
        <f>INT(VLOOKUP(Z88,主线配置!R:AF,14,FALSE)/VLOOKUP(1,映射表!B:C,2,FALSE)*VLOOKUP(X88,映射表!B:C,2,FALSE))</f>
        <v>57499559</v>
      </c>
      <c r="G88" s="19">
        <f>INT(VLOOKUP(Z88,主线配置!R:AF,12,FALSE)/VLOOKUP(1,映射表!B:C,2,FALSE)*VLOOKUP(X88,映射表!B:C,2,FALSE))</f>
        <v>143660</v>
      </c>
      <c r="H88" s="19">
        <f t="shared" si="30"/>
        <v>0</v>
      </c>
      <c r="I88" s="19">
        <f>INT(VLOOKUP(Z88,主线配置!R:AF,13,FALSE)/VLOOKUP(1,映射表!B:C,2,FALSE)*VLOOKUP(X88,映射表!B:C,2,FALSE))</f>
        <v>143660</v>
      </c>
      <c r="J88" s="19">
        <f t="shared" si="31"/>
        <v>0</v>
      </c>
      <c r="K88" s="19">
        <f t="shared" si="31"/>
        <v>100</v>
      </c>
      <c r="L88" s="19">
        <f t="shared" si="38"/>
        <v>0</v>
      </c>
      <c r="M88" s="19">
        <f t="shared" si="39"/>
        <v>0</v>
      </c>
      <c r="N88" s="19">
        <f t="shared" si="40"/>
        <v>95</v>
      </c>
      <c r="O88" s="19">
        <f t="shared" si="41"/>
        <v>0</v>
      </c>
      <c r="P88" s="19">
        <f t="shared" si="42"/>
        <v>0</v>
      </c>
      <c r="Q88" s="19">
        <f t="shared" si="43"/>
        <v>0</v>
      </c>
      <c r="R88" s="19">
        <f t="shared" si="44"/>
        <v>0</v>
      </c>
      <c r="S88" s="19">
        <f t="shared" si="45"/>
        <v>0</v>
      </c>
      <c r="T88" s="19">
        <f t="shared" si="46"/>
        <v>0</v>
      </c>
      <c r="U88" s="19">
        <f t="shared" si="47"/>
        <v>0</v>
      </c>
      <c r="V88" s="19">
        <f t="shared" si="48"/>
        <v>0</v>
      </c>
      <c r="W88" s="19">
        <f>VLOOKUP(Z88,主线配置!F:G,2,FALSE)</f>
        <v>3010001</v>
      </c>
      <c r="X88" s="19">
        <f t="shared" si="32"/>
        <v>84</v>
      </c>
      <c r="Y88" s="11" t="str">
        <f>VLOOKUP(Z88,主线配置!H:I,2,FALSE)</f>
        <v>狂暴莉莉丝</v>
      </c>
      <c r="Z88" s="11">
        <f t="shared" si="49"/>
        <v>1</v>
      </c>
      <c r="AA88" s="11">
        <v>84</v>
      </c>
    </row>
    <row r="89" spans="1:27" s="11" customFormat="1" x14ac:dyDescent="0.15">
      <c r="A89" s="19">
        <f t="shared" si="33"/>
        <v>3010085</v>
      </c>
      <c r="B89" s="19">
        <f t="shared" si="34"/>
        <v>0</v>
      </c>
      <c r="C89" s="19">
        <f t="shared" si="35"/>
        <v>0</v>
      </c>
      <c r="D89" s="19">
        <f t="shared" si="36"/>
        <v>0</v>
      </c>
      <c r="E89" s="19">
        <f t="shared" si="37"/>
        <v>0</v>
      </c>
      <c r="F89" s="19">
        <f>INT(VLOOKUP(Z89,主线配置!R:AF,14,FALSE)/VLOOKUP(1,映射表!B:C,2,FALSE)*VLOOKUP(X89,映射表!B:C,2,FALSE))</f>
        <v>61608100</v>
      </c>
      <c r="G89" s="19">
        <f>INT(VLOOKUP(Z89,主线配置!R:AF,12,FALSE)/VLOOKUP(1,映射表!B:C,2,FALSE)*VLOOKUP(X89,映射表!B:C,2,FALSE))</f>
        <v>153925</v>
      </c>
      <c r="H89" s="19">
        <f t="shared" si="30"/>
        <v>0</v>
      </c>
      <c r="I89" s="19">
        <f>INT(VLOOKUP(Z89,主线配置!R:AF,13,FALSE)/VLOOKUP(1,映射表!B:C,2,FALSE)*VLOOKUP(X89,映射表!B:C,2,FALSE))</f>
        <v>153925</v>
      </c>
      <c r="J89" s="19">
        <f t="shared" si="31"/>
        <v>0</v>
      </c>
      <c r="K89" s="19">
        <f t="shared" si="31"/>
        <v>100</v>
      </c>
      <c r="L89" s="19">
        <f t="shared" si="38"/>
        <v>0</v>
      </c>
      <c r="M89" s="19">
        <f t="shared" si="39"/>
        <v>0</v>
      </c>
      <c r="N89" s="19">
        <f t="shared" si="40"/>
        <v>95</v>
      </c>
      <c r="O89" s="19">
        <f t="shared" si="41"/>
        <v>0</v>
      </c>
      <c r="P89" s="19">
        <f t="shared" si="42"/>
        <v>0</v>
      </c>
      <c r="Q89" s="19">
        <f t="shared" si="43"/>
        <v>0</v>
      </c>
      <c r="R89" s="19">
        <f t="shared" si="44"/>
        <v>0</v>
      </c>
      <c r="S89" s="19">
        <f t="shared" si="45"/>
        <v>0</v>
      </c>
      <c r="T89" s="19">
        <f t="shared" si="46"/>
        <v>0</v>
      </c>
      <c r="U89" s="19">
        <f t="shared" si="47"/>
        <v>0</v>
      </c>
      <c r="V89" s="19">
        <f t="shared" si="48"/>
        <v>0</v>
      </c>
      <c r="W89" s="19">
        <f>VLOOKUP(Z89,主线配置!F:G,2,FALSE)</f>
        <v>3010001</v>
      </c>
      <c r="X89" s="19">
        <f t="shared" si="32"/>
        <v>85</v>
      </c>
      <c r="Y89" s="11" t="str">
        <f>VLOOKUP(Z89,主线配置!H:I,2,FALSE)</f>
        <v>狂暴莉莉丝</v>
      </c>
      <c r="Z89" s="11">
        <f t="shared" si="49"/>
        <v>1</v>
      </c>
      <c r="AA89" s="11">
        <v>85</v>
      </c>
    </row>
    <row r="90" spans="1:27" s="11" customFormat="1" x14ac:dyDescent="0.15">
      <c r="A90" s="19">
        <f t="shared" si="33"/>
        <v>3010086</v>
      </c>
      <c r="B90" s="19">
        <f t="shared" si="34"/>
        <v>0</v>
      </c>
      <c r="C90" s="19">
        <f t="shared" si="35"/>
        <v>0</v>
      </c>
      <c r="D90" s="19">
        <f t="shared" si="36"/>
        <v>0</v>
      </c>
      <c r="E90" s="19">
        <f t="shared" si="37"/>
        <v>0</v>
      </c>
      <c r="F90" s="19">
        <f>INT(VLOOKUP(Z90,主线配置!R:AF,14,FALSE)/VLOOKUP(1,映射表!B:C,2,FALSE)*VLOOKUP(X90,映射表!B:C,2,FALSE))</f>
        <v>65716641</v>
      </c>
      <c r="G90" s="19">
        <f>INT(VLOOKUP(Z90,主线配置!R:AF,12,FALSE)/VLOOKUP(1,映射表!B:C,2,FALSE)*VLOOKUP(X90,映射表!B:C,2,FALSE))</f>
        <v>164190</v>
      </c>
      <c r="H90" s="19">
        <f t="shared" si="30"/>
        <v>0</v>
      </c>
      <c r="I90" s="19">
        <f>INT(VLOOKUP(Z90,主线配置!R:AF,13,FALSE)/VLOOKUP(1,映射表!B:C,2,FALSE)*VLOOKUP(X90,映射表!B:C,2,FALSE))</f>
        <v>164190</v>
      </c>
      <c r="J90" s="19">
        <f t="shared" si="31"/>
        <v>0</v>
      </c>
      <c r="K90" s="19">
        <f t="shared" si="31"/>
        <v>100</v>
      </c>
      <c r="L90" s="19">
        <f t="shared" si="38"/>
        <v>0</v>
      </c>
      <c r="M90" s="19">
        <f t="shared" si="39"/>
        <v>0</v>
      </c>
      <c r="N90" s="19">
        <f t="shared" si="40"/>
        <v>95</v>
      </c>
      <c r="O90" s="19">
        <f t="shared" si="41"/>
        <v>0</v>
      </c>
      <c r="P90" s="19">
        <f t="shared" si="42"/>
        <v>0</v>
      </c>
      <c r="Q90" s="19">
        <f t="shared" si="43"/>
        <v>0</v>
      </c>
      <c r="R90" s="19">
        <f t="shared" si="44"/>
        <v>0</v>
      </c>
      <c r="S90" s="19">
        <f t="shared" si="45"/>
        <v>0</v>
      </c>
      <c r="T90" s="19">
        <f t="shared" si="46"/>
        <v>0</v>
      </c>
      <c r="U90" s="19">
        <f t="shared" si="47"/>
        <v>0</v>
      </c>
      <c r="V90" s="19">
        <f t="shared" si="48"/>
        <v>0</v>
      </c>
      <c r="W90" s="19">
        <f>VLOOKUP(Z90,主线配置!F:G,2,FALSE)</f>
        <v>3010001</v>
      </c>
      <c r="X90" s="19">
        <f t="shared" si="32"/>
        <v>86</v>
      </c>
      <c r="Y90" s="11" t="str">
        <f>VLOOKUP(Z90,主线配置!H:I,2,FALSE)</f>
        <v>狂暴莉莉丝</v>
      </c>
      <c r="Z90" s="11">
        <f t="shared" si="49"/>
        <v>1</v>
      </c>
      <c r="AA90" s="11">
        <v>86</v>
      </c>
    </row>
    <row r="91" spans="1:27" s="11" customFormat="1" x14ac:dyDescent="0.15">
      <c r="A91" s="19">
        <f t="shared" si="33"/>
        <v>3010087</v>
      </c>
      <c r="B91" s="19">
        <f t="shared" si="34"/>
        <v>0</v>
      </c>
      <c r="C91" s="19">
        <f t="shared" si="35"/>
        <v>0</v>
      </c>
      <c r="D91" s="19">
        <f t="shared" si="36"/>
        <v>0</v>
      </c>
      <c r="E91" s="19">
        <f t="shared" si="37"/>
        <v>0</v>
      </c>
      <c r="F91" s="19">
        <f>INT(VLOOKUP(Z91,主线配置!R:AF,14,FALSE)/VLOOKUP(1,映射表!B:C,2,FALSE)*VLOOKUP(X91,映射表!B:C,2,FALSE))</f>
        <v>69825181</v>
      </c>
      <c r="G91" s="19">
        <f>INT(VLOOKUP(Z91,主线配置!R:AF,12,FALSE)/VLOOKUP(1,映射表!B:C,2,FALSE)*VLOOKUP(X91,映射表!B:C,2,FALSE))</f>
        <v>174455</v>
      </c>
      <c r="H91" s="19">
        <f t="shared" si="30"/>
        <v>0</v>
      </c>
      <c r="I91" s="19">
        <f>INT(VLOOKUP(Z91,主线配置!R:AF,13,FALSE)/VLOOKUP(1,映射表!B:C,2,FALSE)*VLOOKUP(X91,映射表!B:C,2,FALSE))</f>
        <v>174455</v>
      </c>
      <c r="J91" s="19">
        <f t="shared" si="31"/>
        <v>0</v>
      </c>
      <c r="K91" s="19">
        <f t="shared" si="31"/>
        <v>100</v>
      </c>
      <c r="L91" s="19">
        <f t="shared" si="38"/>
        <v>0</v>
      </c>
      <c r="M91" s="19">
        <f t="shared" si="39"/>
        <v>0</v>
      </c>
      <c r="N91" s="19">
        <f t="shared" si="40"/>
        <v>95</v>
      </c>
      <c r="O91" s="19">
        <f t="shared" si="41"/>
        <v>0</v>
      </c>
      <c r="P91" s="19">
        <f t="shared" si="42"/>
        <v>0</v>
      </c>
      <c r="Q91" s="19">
        <f t="shared" si="43"/>
        <v>0</v>
      </c>
      <c r="R91" s="19">
        <f t="shared" si="44"/>
        <v>0</v>
      </c>
      <c r="S91" s="19">
        <f t="shared" si="45"/>
        <v>0</v>
      </c>
      <c r="T91" s="19">
        <f t="shared" si="46"/>
        <v>0</v>
      </c>
      <c r="U91" s="19">
        <f t="shared" si="47"/>
        <v>0</v>
      </c>
      <c r="V91" s="19">
        <f t="shared" si="48"/>
        <v>0</v>
      </c>
      <c r="W91" s="19">
        <f>VLOOKUP(Z91,主线配置!F:G,2,FALSE)</f>
        <v>3010001</v>
      </c>
      <c r="X91" s="19">
        <f t="shared" si="32"/>
        <v>87</v>
      </c>
      <c r="Y91" s="11" t="str">
        <f>VLOOKUP(Z91,主线配置!H:I,2,FALSE)</f>
        <v>狂暴莉莉丝</v>
      </c>
      <c r="Z91" s="11">
        <f t="shared" si="49"/>
        <v>1</v>
      </c>
      <c r="AA91" s="11">
        <v>87</v>
      </c>
    </row>
    <row r="92" spans="1:27" s="11" customFormat="1" x14ac:dyDescent="0.15">
      <c r="A92" s="19">
        <f t="shared" si="33"/>
        <v>3010088</v>
      </c>
      <c r="B92" s="19">
        <f t="shared" si="34"/>
        <v>0</v>
      </c>
      <c r="C92" s="19">
        <f t="shared" si="35"/>
        <v>0</v>
      </c>
      <c r="D92" s="19">
        <f t="shared" si="36"/>
        <v>0</v>
      </c>
      <c r="E92" s="19">
        <f t="shared" si="37"/>
        <v>0</v>
      </c>
      <c r="F92" s="19">
        <f>INT(VLOOKUP(Z92,主线配置!R:AF,14,FALSE)/VLOOKUP(1,映射表!B:C,2,FALSE)*VLOOKUP(X92,映射表!B:C,2,FALSE))</f>
        <v>73933722</v>
      </c>
      <c r="G92" s="19">
        <f>INT(VLOOKUP(Z92,主线配置!R:AF,12,FALSE)/VLOOKUP(1,映射表!B:C,2,FALSE)*VLOOKUP(X92,映射表!B:C,2,FALSE))</f>
        <v>184720</v>
      </c>
      <c r="H92" s="19">
        <f t="shared" si="30"/>
        <v>0</v>
      </c>
      <c r="I92" s="19">
        <f>INT(VLOOKUP(Z92,主线配置!R:AF,13,FALSE)/VLOOKUP(1,映射表!B:C,2,FALSE)*VLOOKUP(X92,映射表!B:C,2,FALSE))</f>
        <v>184720</v>
      </c>
      <c r="J92" s="19">
        <f t="shared" si="31"/>
        <v>0</v>
      </c>
      <c r="K92" s="19">
        <f t="shared" si="31"/>
        <v>100</v>
      </c>
      <c r="L92" s="19">
        <f t="shared" si="38"/>
        <v>0</v>
      </c>
      <c r="M92" s="19">
        <f t="shared" si="39"/>
        <v>0</v>
      </c>
      <c r="N92" s="19">
        <f t="shared" si="40"/>
        <v>95</v>
      </c>
      <c r="O92" s="19">
        <f t="shared" si="41"/>
        <v>0</v>
      </c>
      <c r="P92" s="19">
        <f t="shared" si="42"/>
        <v>0</v>
      </c>
      <c r="Q92" s="19">
        <f t="shared" si="43"/>
        <v>0</v>
      </c>
      <c r="R92" s="19">
        <f t="shared" si="44"/>
        <v>0</v>
      </c>
      <c r="S92" s="19">
        <f t="shared" si="45"/>
        <v>0</v>
      </c>
      <c r="T92" s="19">
        <f t="shared" si="46"/>
        <v>0</v>
      </c>
      <c r="U92" s="19">
        <f t="shared" si="47"/>
        <v>0</v>
      </c>
      <c r="V92" s="19">
        <f t="shared" si="48"/>
        <v>0</v>
      </c>
      <c r="W92" s="19">
        <f>VLOOKUP(Z92,主线配置!F:G,2,FALSE)</f>
        <v>3010001</v>
      </c>
      <c r="X92" s="19">
        <f t="shared" si="32"/>
        <v>88</v>
      </c>
      <c r="Y92" s="11" t="str">
        <f>VLOOKUP(Z92,主线配置!H:I,2,FALSE)</f>
        <v>狂暴莉莉丝</v>
      </c>
      <c r="Z92" s="11">
        <f t="shared" si="49"/>
        <v>1</v>
      </c>
      <c r="AA92" s="11">
        <v>88</v>
      </c>
    </row>
    <row r="93" spans="1:27" s="11" customFormat="1" x14ac:dyDescent="0.15">
      <c r="A93" s="19">
        <f t="shared" si="33"/>
        <v>3010089</v>
      </c>
      <c r="B93" s="19">
        <f t="shared" si="34"/>
        <v>0</v>
      </c>
      <c r="C93" s="19">
        <f t="shared" si="35"/>
        <v>0</v>
      </c>
      <c r="D93" s="19">
        <f t="shared" si="36"/>
        <v>0</v>
      </c>
      <c r="E93" s="19">
        <f t="shared" si="37"/>
        <v>0</v>
      </c>
      <c r="F93" s="19">
        <f>INT(VLOOKUP(Z93,主线配置!R:AF,14,FALSE)/VLOOKUP(1,映射表!B:C,2,FALSE)*VLOOKUP(X93,映射表!B:C,2,FALSE))</f>
        <v>78042263</v>
      </c>
      <c r="G93" s="19">
        <f>INT(VLOOKUP(Z93,主线配置!R:AF,12,FALSE)/VLOOKUP(1,映射表!B:C,2,FALSE)*VLOOKUP(X93,映射表!B:C,2,FALSE))</f>
        <v>194985</v>
      </c>
      <c r="H93" s="19">
        <f t="shared" si="30"/>
        <v>0</v>
      </c>
      <c r="I93" s="19">
        <f>INT(VLOOKUP(Z93,主线配置!R:AF,13,FALSE)/VLOOKUP(1,映射表!B:C,2,FALSE)*VLOOKUP(X93,映射表!B:C,2,FALSE))</f>
        <v>194985</v>
      </c>
      <c r="J93" s="19">
        <f t="shared" si="31"/>
        <v>0</v>
      </c>
      <c r="K93" s="19">
        <f t="shared" si="31"/>
        <v>100</v>
      </c>
      <c r="L93" s="19">
        <f t="shared" si="38"/>
        <v>0</v>
      </c>
      <c r="M93" s="19">
        <f t="shared" si="39"/>
        <v>0</v>
      </c>
      <c r="N93" s="19">
        <f t="shared" si="40"/>
        <v>95</v>
      </c>
      <c r="O93" s="19">
        <f t="shared" si="41"/>
        <v>0</v>
      </c>
      <c r="P93" s="19">
        <f t="shared" si="42"/>
        <v>0</v>
      </c>
      <c r="Q93" s="19">
        <f t="shared" si="43"/>
        <v>0</v>
      </c>
      <c r="R93" s="19">
        <f t="shared" si="44"/>
        <v>0</v>
      </c>
      <c r="S93" s="19">
        <f t="shared" si="45"/>
        <v>0</v>
      </c>
      <c r="T93" s="19">
        <f t="shared" si="46"/>
        <v>0</v>
      </c>
      <c r="U93" s="19">
        <f t="shared" si="47"/>
        <v>0</v>
      </c>
      <c r="V93" s="19">
        <f t="shared" si="48"/>
        <v>0</v>
      </c>
      <c r="W93" s="19">
        <f>VLOOKUP(Z93,主线配置!F:G,2,FALSE)</f>
        <v>3010001</v>
      </c>
      <c r="X93" s="19">
        <f t="shared" si="32"/>
        <v>89</v>
      </c>
      <c r="Y93" s="11" t="str">
        <f>VLOOKUP(Z93,主线配置!H:I,2,FALSE)</f>
        <v>狂暴莉莉丝</v>
      </c>
      <c r="Z93" s="11">
        <f t="shared" si="49"/>
        <v>1</v>
      </c>
      <c r="AA93" s="11">
        <v>89</v>
      </c>
    </row>
    <row r="94" spans="1:27" s="11" customFormat="1" x14ac:dyDescent="0.15">
      <c r="A94" s="19">
        <f t="shared" si="33"/>
        <v>3010090</v>
      </c>
      <c r="B94" s="19">
        <f t="shared" si="34"/>
        <v>0</v>
      </c>
      <c r="C94" s="19">
        <f t="shared" si="35"/>
        <v>0</v>
      </c>
      <c r="D94" s="19">
        <f t="shared" si="36"/>
        <v>0</v>
      </c>
      <c r="E94" s="19">
        <f t="shared" si="37"/>
        <v>0</v>
      </c>
      <c r="F94" s="19">
        <f>INT(VLOOKUP(Z94,主线配置!R:AF,14,FALSE)/VLOOKUP(1,映射表!B:C,2,FALSE)*VLOOKUP(X94,映射表!B:C,2,FALSE))</f>
        <v>82151204</v>
      </c>
      <c r="G94" s="19">
        <f>INT(VLOOKUP(Z94,主线配置!R:AF,12,FALSE)/VLOOKUP(1,映射表!B:C,2,FALSE)*VLOOKUP(X94,映射表!B:C,2,FALSE))</f>
        <v>205251</v>
      </c>
      <c r="H94" s="19">
        <f t="shared" si="30"/>
        <v>0</v>
      </c>
      <c r="I94" s="19">
        <f>INT(VLOOKUP(Z94,主线配置!R:AF,13,FALSE)/VLOOKUP(1,映射表!B:C,2,FALSE)*VLOOKUP(X94,映射表!B:C,2,FALSE))</f>
        <v>205251</v>
      </c>
      <c r="J94" s="19">
        <f t="shared" si="31"/>
        <v>0</v>
      </c>
      <c r="K94" s="19">
        <f t="shared" si="31"/>
        <v>100</v>
      </c>
      <c r="L94" s="19">
        <f t="shared" si="38"/>
        <v>0</v>
      </c>
      <c r="M94" s="19">
        <f t="shared" si="39"/>
        <v>0</v>
      </c>
      <c r="N94" s="19">
        <f t="shared" si="40"/>
        <v>95</v>
      </c>
      <c r="O94" s="19">
        <f t="shared" si="41"/>
        <v>0</v>
      </c>
      <c r="P94" s="19">
        <f t="shared" si="42"/>
        <v>0</v>
      </c>
      <c r="Q94" s="19">
        <f t="shared" si="43"/>
        <v>0</v>
      </c>
      <c r="R94" s="19">
        <f t="shared" si="44"/>
        <v>0</v>
      </c>
      <c r="S94" s="19">
        <f t="shared" si="45"/>
        <v>0</v>
      </c>
      <c r="T94" s="19">
        <f t="shared" si="46"/>
        <v>0</v>
      </c>
      <c r="U94" s="19">
        <f t="shared" si="47"/>
        <v>0</v>
      </c>
      <c r="V94" s="19">
        <f t="shared" si="48"/>
        <v>0</v>
      </c>
      <c r="W94" s="19">
        <f>VLOOKUP(Z94,主线配置!F:G,2,FALSE)</f>
        <v>3010001</v>
      </c>
      <c r="X94" s="19">
        <f t="shared" si="32"/>
        <v>90</v>
      </c>
      <c r="Y94" s="11" t="str">
        <f>VLOOKUP(Z94,主线配置!H:I,2,FALSE)</f>
        <v>狂暴莉莉丝</v>
      </c>
      <c r="Z94" s="11">
        <f t="shared" si="49"/>
        <v>1</v>
      </c>
      <c r="AA94" s="11">
        <v>90</v>
      </c>
    </row>
    <row r="95" spans="1:27" s="11" customFormat="1" x14ac:dyDescent="0.15">
      <c r="A95" s="19">
        <f t="shared" si="33"/>
        <v>3010091</v>
      </c>
      <c r="B95" s="19">
        <f t="shared" si="34"/>
        <v>0</v>
      </c>
      <c r="C95" s="19">
        <f t="shared" si="35"/>
        <v>0</v>
      </c>
      <c r="D95" s="19">
        <f t="shared" si="36"/>
        <v>0</v>
      </c>
      <c r="E95" s="19">
        <f t="shared" si="37"/>
        <v>0</v>
      </c>
      <c r="F95" s="19">
        <f>INT(VLOOKUP(Z95,主线配置!R:AF,14,FALSE)/VLOOKUP(1,映射表!B:C,2,FALSE)*VLOOKUP(X95,映射表!B:C,2,FALSE))</f>
        <v>90370287</v>
      </c>
      <c r="G95" s="19">
        <f>INT(VLOOKUP(Z95,主线配置!R:AF,12,FALSE)/VLOOKUP(1,映射表!B:C,2,FALSE)*VLOOKUP(X95,映射表!B:C,2,FALSE))</f>
        <v>225786</v>
      </c>
      <c r="H95" s="19">
        <f t="shared" si="30"/>
        <v>0</v>
      </c>
      <c r="I95" s="19">
        <f>INT(VLOOKUP(Z95,主线配置!R:AF,13,FALSE)/VLOOKUP(1,映射表!B:C,2,FALSE)*VLOOKUP(X95,映射表!B:C,2,FALSE))</f>
        <v>225786</v>
      </c>
      <c r="J95" s="19">
        <f t="shared" si="31"/>
        <v>0</v>
      </c>
      <c r="K95" s="19">
        <f t="shared" si="31"/>
        <v>100</v>
      </c>
      <c r="L95" s="19">
        <f t="shared" si="38"/>
        <v>0</v>
      </c>
      <c r="M95" s="19">
        <f t="shared" si="39"/>
        <v>0</v>
      </c>
      <c r="N95" s="19">
        <f t="shared" si="40"/>
        <v>95</v>
      </c>
      <c r="O95" s="19">
        <f t="shared" si="41"/>
        <v>0</v>
      </c>
      <c r="P95" s="19">
        <f t="shared" si="42"/>
        <v>0</v>
      </c>
      <c r="Q95" s="19">
        <f t="shared" si="43"/>
        <v>0</v>
      </c>
      <c r="R95" s="19">
        <f t="shared" si="44"/>
        <v>0</v>
      </c>
      <c r="S95" s="19">
        <f t="shared" si="45"/>
        <v>0</v>
      </c>
      <c r="T95" s="19">
        <f t="shared" si="46"/>
        <v>0</v>
      </c>
      <c r="U95" s="19">
        <f t="shared" si="47"/>
        <v>0</v>
      </c>
      <c r="V95" s="19">
        <f t="shared" si="48"/>
        <v>0</v>
      </c>
      <c r="W95" s="19">
        <f>VLOOKUP(Z95,主线配置!F:G,2,FALSE)</f>
        <v>3010001</v>
      </c>
      <c r="X95" s="19">
        <f t="shared" si="32"/>
        <v>91</v>
      </c>
      <c r="Y95" s="11" t="str">
        <f>VLOOKUP(Z95,主线配置!H:I,2,FALSE)</f>
        <v>狂暴莉莉丝</v>
      </c>
      <c r="Z95" s="11">
        <f t="shared" si="49"/>
        <v>1</v>
      </c>
      <c r="AA95" s="11">
        <v>91</v>
      </c>
    </row>
    <row r="96" spans="1:27" s="11" customFormat="1" x14ac:dyDescent="0.15">
      <c r="A96" s="19">
        <f t="shared" si="33"/>
        <v>3010092</v>
      </c>
      <c r="B96" s="19">
        <f t="shared" si="34"/>
        <v>0</v>
      </c>
      <c r="C96" s="19">
        <f t="shared" si="35"/>
        <v>0</v>
      </c>
      <c r="D96" s="19">
        <f t="shared" si="36"/>
        <v>0</v>
      </c>
      <c r="E96" s="19">
        <f t="shared" si="37"/>
        <v>0</v>
      </c>
      <c r="F96" s="19">
        <f>INT(VLOOKUP(Z96,主线配置!R:AF,14,FALSE)/VLOOKUP(1,映射表!B:C,2,FALSE)*VLOOKUP(X96,映射表!B:C,2,FALSE))</f>
        <v>98589770</v>
      </c>
      <c r="G96" s="19">
        <f>INT(VLOOKUP(Z96,主线配置!R:AF,12,FALSE)/VLOOKUP(1,映射表!B:C,2,FALSE)*VLOOKUP(X96,映射表!B:C,2,FALSE))</f>
        <v>246322</v>
      </c>
      <c r="H96" s="19">
        <f t="shared" si="30"/>
        <v>0</v>
      </c>
      <c r="I96" s="19">
        <f>INT(VLOOKUP(Z96,主线配置!R:AF,13,FALSE)/VLOOKUP(1,映射表!B:C,2,FALSE)*VLOOKUP(X96,映射表!B:C,2,FALSE))</f>
        <v>246322</v>
      </c>
      <c r="J96" s="19">
        <f t="shared" si="31"/>
        <v>0</v>
      </c>
      <c r="K96" s="19">
        <f t="shared" si="31"/>
        <v>100</v>
      </c>
      <c r="L96" s="19">
        <f t="shared" si="38"/>
        <v>0</v>
      </c>
      <c r="M96" s="19">
        <f t="shared" si="39"/>
        <v>0</v>
      </c>
      <c r="N96" s="19">
        <f t="shared" si="40"/>
        <v>95</v>
      </c>
      <c r="O96" s="19">
        <f t="shared" si="41"/>
        <v>0</v>
      </c>
      <c r="P96" s="19">
        <f t="shared" si="42"/>
        <v>0</v>
      </c>
      <c r="Q96" s="19">
        <f t="shared" si="43"/>
        <v>0</v>
      </c>
      <c r="R96" s="19">
        <f t="shared" si="44"/>
        <v>0</v>
      </c>
      <c r="S96" s="19">
        <f t="shared" si="45"/>
        <v>0</v>
      </c>
      <c r="T96" s="19">
        <f t="shared" si="46"/>
        <v>0</v>
      </c>
      <c r="U96" s="19">
        <f t="shared" si="47"/>
        <v>0</v>
      </c>
      <c r="V96" s="19">
        <f t="shared" si="48"/>
        <v>0</v>
      </c>
      <c r="W96" s="19">
        <f>VLOOKUP(Z96,主线配置!F:G,2,FALSE)</f>
        <v>3010001</v>
      </c>
      <c r="X96" s="19">
        <f t="shared" si="32"/>
        <v>92</v>
      </c>
      <c r="Y96" s="11" t="str">
        <f>VLOOKUP(Z96,主线配置!H:I,2,FALSE)</f>
        <v>狂暴莉莉丝</v>
      </c>
      <c r="Z96" s="11">
        <f t="shared" si="49"/>
        <v>1</v>
      </c>
      <c r="AA96" s="11">
        <v>92</v>
      </c>
    </row>
    <row r="97" spans="1:27" s="11" customFormat="1" x14ac:dyDescent="0.15">
      <c r="A97" s="19">
        <f t="shared" si="33"/>
        <v>3010093</v>
      </c>
      <c r="B97" s="19">
        <f t="shared" si="34"/>
        <v>0</v>
      </c>
      <c r="C97" s="19">
        <f t="shared" si="35"/>
        <v>0</v>
      </c>
      <c r="D97" s="19">
        <f t="shared" si="36"/>
        <v>0</v>
      </c>
      <c r="E97" s="19">
        <f t="shared" si="37"/>
        <v>0</v>
      </c>
      <c r="F97" s="19">
        <f>INT(VLOOKUP(Z97,主线配置!R:AF,14,FALSE)/VLOOKUP(1,映射表!B:C,2,FALSE)*VLOOKUP(X97,映射表!B:C,2,FALSE))</f>
        <v>106809253</v>
      </c>
      <c r="G97" s="19">
        <f>INT(VLOOKUP(Z97,主线配置!R:AF,12,FALSE)/VLOOKUP(1,映射表!B:C,2,FALSE)*VLOOKUP(X97,映射表!B:C,2,FALSE))</f>
        <v>266858</v>
      </c>
      <c r="H97" s="19">
        <f t="shared" si="30"/>
        <v>0</v>
      </c>
      <c r="I97" s="19">
        <f>INT(VLOOKUP(Z97,主线配置!R:AF,13,FALSE)/VLOOKUP(1,映射表!B:C,2,FALSE)*VLOOKUP(X97,映射表!B:C,2,FALSE))</f>
        <v>266858</v>
      </c>
      <c r="J97" s="19">
        <f t="shared" si="31"/>
        <v>0</v>
      </c>
      <c r="K97" s="19">
        <f t="shared" si="31"/>
        <v>100</v>
      </c>
      <c r="L97" s="19">
        <f t="shared" si="38"/>
        <v>0</v>
      </c>
      <c r="M97" s="19">
        <f t="shared" si="39"/>
        <v>0</v>
      </c>
      <c r="N97" s="19">
        <f t="shared" si="40"/>
        <v>95</v>
      </c>
      <c r="O97" s="19">
        <f t="shared" si="41"/>
        <v>0</v>
      </c>
      <c r="P97" s="19">
        <f t="shared" si="42"/>
        <v>0</v>
      </c>
      <c r="Q97" s="19">
        <f t="shared" si="43"/>
        <v>0</v>
      </c>
      <c r="R97" s="19">
        <f t="shared" si="44"/>
        <v>0</v>
      </c>
      <c r="S97" s="19">
        <f t="shared" si="45"/>
        <v>0</v>
      </c>
      <c r="T97" s="19">
        <f t="shared" si="46"/>
        <v>0</v>
      </c>
      <c r="U97" s="19">
        <f t="shared" si="47"/>
        <v>0</v>
      </c>
      <c r="V97" s="19">
        <f t="shared" si="48"/>
        <v>0</v>
      </c>
      <c r="W97" s="19">
        <f>VLOOKUP(Z97,主线配置!F:G,2,FALSE)</f>
        <v>3010001</v>
      </c>
      <c r="X97" s="19">
        <f t="shared" si="32"/>
        <v>93</v>
      </c>
      <c r="Y97" s="11" t="str">
        <f>VLOOKUP(Z97,主线配置!H:I,2,FALSE)</f>
        <v>狂暴莉莉丝</v>
      </c>
      <c r="Z97" s="11">
        <f t="shared" si="49"/>
        <v>1</v>
      </c>
      <c r="AA97" s="11">
        <v>93</v>
      </c>
    </row>
    <row r="98" spans="1:27" s="11" customFormat="1" x14ac:dyDescent="0.15">
      <c r="A98" s="19">
        <f t="shared" si="33"/>
        <v>3010094</v>
      </c>
      <c r="B98" s="19">
        <f t="shared" si="34"/>
        <v>0</v>
      </c>
      <c r="C98" s="19">
        <f t="shared" si="35"/>
        <v>0</v>
      </c>
      <c r="D98" s="19">
        <f t="shared" si="36"/>
        <v>0</v>
      </c>
      <c r="E98" s="19">
        <f t="shared" si="37"/>
        <v>0</v>
      </c>
      <c r="F98" s="19">
        <f>INT(VLOOKUP(Z98,主线配置!R:AF,14,FALSE)/VLOOKUP(1,映射表!B:C,2,FALSE)*VLOOKUP(X98,映射表!B:C,2,FALSE))</f>
        <v>115028737</v>
      </c>
      <c r="G98" s="19">
        <f>INT(VLOOKUP(Z98,主线配置!R:AF,12,FALSE)/VLOOKUP(1,映射表!B:C,2,FALSE)*VLOOKUP(X98,映射表!B:C,2,FALSE))</f>
        <v>287394</v>
      </c>
      <c r="H98" s="19">
        <f t="shared" si="30"/>
        <v>0</v>
      </c>
      <c r="I98" s="19">
        <f>INT(VLOOKUP(Z98,主线配置!R:AF,13,FALSE)/VLOOKUP(1,映射表!B:C,2,FALSE)*VLOOKUP(X98,映射表!B:C,2,FALSE))</f>
        <v>287394</v>
      </c>
      <c r="J98" s="19">
        <f t="shared" si="31"/>
        <v>0</v>
      </c>
      <c r="K98" s="19">
        <f t="shared" si="31"/>
        <v>100</v>
      </c>
      <c r="L98" s="19">
        <f t="shared" si="38"/>
        <v>0</v>
      </c>
      <c r="M98" s="19">
        <f t="shared" si="39"/>
        <v>0</v>
      </c>
      <c r="N98" s="19">
        <f t="shared" si="40"/>
        <v>95</v>
      </c>
      <c r="O98" s="19">
        <f t="shared" si="41"/>
        <v>0</v>
      </c>
      <c r="P98" s="19">
        <f t="shared" si="42"/>
        <v>0</v>
      </c>
      <c r="Q98" s="19">
        <f t="shared" si="43"/>
        <v>0</v>
      </c>
      <c r="R98" s="19">
        <f t="shared" si="44"/>
        <v>0</v>
      </c>
      <c r="S98" s="19">
        <f t="shared" si="45"/>
        <v>0</v>
      </c>
      <c r="T98" s="19">
        <f t="shared" si="46"/>
        <v>0</v>
      </c>
      <c r="U98" s="19">
        <f t="shared" si="47"/>
        <v>0</v>
      </c>
      <c r="V98" s="19">
        <f t="shared" si="48"/>
        <v>0</v>
      </c>
      <c r="W98" s="19">
        <f>VLOOKUP(Z98,主线配置!F:G,2,FALSE)</f>
        <v>3010001</v>
      </c>
      <c r="X98" s="19">
        <f t="shared" si="32"/>
        <v>94</v>
      </c>
      <c r="Y98" s="11" t="str">
        <f>VLOOKUP(Z98,主线配置!H:I,2,FALSE)</f>
        <v>狂暴莉莉丝</v>
      </c>
      <c r="Z98" s="11">
        <f t="shared" si="49"/>
        <v>1</v>
      </c>
      <c r="AA98" s="11">
        <v>94</v>
      </c>
    </row>
    <row r="99" spans="1:27" s="11" customFormat="1" x14ac:dyDescent="0.15">
      <c r="A99" s="19">
        <f t="shared" si="33"/>
        <v>3010095</v>
      </c>
      <c r="B99" s="19">
        <f t="shared" si="34"/>
        <v>0</v>
      </c>
      <c r="C99" s="19">
        <f t="shared" si="35"/>
        <v>0</v>
      </c>
      <c r="D99" s="19">
        <f t="shared" si="36"/>
        <v>0</v>
      </c>
      <c r="E99" s="19">
        <f t="shared" si="37"/>
        <v>0</v>
      </c>
      <c r="F99" s="19">
        <f>INT(VLOOKUP(Z99,主线配置!R:AF,14,FALSE)/VLOOKUP(1,映射表!B:C,2,FALSE)*VLOOKUP(X99,映射表!B:C,2,FALSE))</f>
        <v>123248220</v>
      </c>
      <c r="G99" s="19">
        <f>INT(VLOOKUP(Z99,主线配置!R:AF,12,FALSE)/VLOOKUP(1,映射表!B:C,2,FALSE)*VLOOKUP(X99,映射表!B:C,2,FALSE))</f>
        <v>307930</v>
      </c>
      <c r="H99" s="19">
        <f t="shared" si="30"/>
        <v>0</v>
      </c>
      <c r="I99" s="19">
        <f>INT(VLOOKUP(Z99,主线配置!R:AF,13,FALSE)/VLOOKUP(1,映射表!B:C,2,FALSE)*VLOOKUP(X99,映射表!B:C,2,FALSE))</f>
        <v>307930</v>
      </c>
      <c r="J99" s="19">
        <f t="shared" si="31"/>
        <v>0</v>
      </c>
      <c r="K99" s="19">
        <f t="shared" si="31"/>
        <v>100</v>
      </c>
      <c r="L99" s="19">
        <f t="shared" si="38"/>
        <v>0</v>
      </c>
      <c r="M99" s="19">
        <f t="shared" si="39"/>
        <v>0</v>
      </c>
      <c r="N99" s="19">
        <f t="shared" si="40"/>
        <v>95</v>
      </c>
      <c r="O99" s="19">
        <f t="shared" si="41"/>
        <v>0</v>
      </c>
      <c r="P99" s="19">
        <f t="shared" si="42"/>
        <v>0</v>
      </c>
      <c r="Q99" s="19">
        <f t="shared" si="43"/>
        <v>0</v>
      </c>
      <c r="R99" s="19">
        <f t="shared" si="44"/>
        <v>0</v>
      </c>
      <c r="S99" s="19">
        <f t="shared" si="45"/>
        <v>0</v>
      </c>
      <c r="T99" s="19">
        <f t="shared" si="46"/>
        <v>0</v>
      </c>
      <c r="U99" s="19">
        <f t="shared" si="47"/>
        <v>0</v>
      </c>
      <c r="V99" s="19">
        <f t="shared" si="48"/>
        <v>0</v>
      </c>
      <c r="W99" s="19">
        <f>VLOOKUP(Z99,主线配置!F:G,2,FALSE)</f>
        <v>3010001</v>
      </c>
      <c r="X99" s="19">
        <f t="shared" si="32"/>
        <v>95</v>
      </c>
      <c r="Y99" s="11" t="str">
        <f>VLOOKUP(Z99,主线配置!H:I,2,FALSE)</f>
        <v>狂暴莉莉丝</v>
      </c>
      <c r="Z99" s="11">
        <f t="shared" si="49"/>
        <v>1</v>
      </c>
      <c r="AA99" s="11">
        <v>95</v>
      </c>
    </row>
    <row r="100" spans="1:27" s="11" customFormat="1" x14ac:dyDescent="0.15">
      <c r="A100" s="19">
        <f t="shared" si="33"/>
        <v>3010096</v>
      </c>
      <c r="B100" s="19">
        <f t="shared" si="34"/>
        <v>0</v>
      </c>
      <c r="C100" s="19">
        <f t="shared" si="35"/>
        <v>0</v>
      </c>
      <c r="D100" s="19">
        <f t="shared" si="36"/>
        <v>0</v>
      </c>
      <c r="E100" s="19">
        <f t="shared" si="37"/>
        <v>0</v>
      </c>
      <c r="F100" s="19">
        <f>INT(VLOOKUP(Z100,主线配置!R:AF,14,FALSE)/VLOOKUP(1,映射表!B:C,2,FALSE)*VLOOKUP(X100,映射表!B:C,2,FALSE))</f>
        <v>131467703</v>
      </c>
      <c r="G100" s="19">
        <f>INT(VLOOKUP(Z100,主线配置!R:AF,12,FALSE)/VLOOKUP(1,映射表!B:C,2,FALSE)*VLOOKUP(X100,映射表!B:C,2,FALSE))</f>
        <v>328466</v>
      </c>
      <c r="H100" s="19">
        <f t="shared" si="30"/>
        <v>0</v>
      </c>
      <c r="I100" s="19">
        <f>INT(VLOOKUP(Z100,主线配置!R:AF,13,FALSE)/VLOOKUP(1,映射表!B:C,2,FALSE)*VLOOKUP(X100,映射表!B:C,2,FALSE))</f>
        <v>328466</v>
      </c>
      <c r="J100" s="19">
        <f t="shared" si="31"/>
        <v>0</v>
      </c>
      <c r="K100" s="19">
        <f t="shared" si="31"/>
        <v>100</v>
      </c>
      <c r="L100" s="19">
        <f t="shared" si="38"/>
        <v>0</v>
      </c>
      <c r="M100" s="19">
        <f t="shared" si="39"/>
        <v>0</v>
      </c>
      <c r="N100" s="19">
        <f t="shared" si="40"/>
        <v>95</v>
      </c>
      <c r="O100" s="19">
        <f t="shared" si="41"/>
        <v>0</v>
      </c>
      <c r="P100" s="19">
        <f t="shared" si="42"/>
        <v>0</v>
      </c>
      <c r="Q100" s="19">
        <f t="shared" si="43"/>
        <v>0</v>
      </c>
      <c r="R100" s="19">
        <f t="shared" si="44"/>
        <v>0</v>
      </c>
      <c r="S100" s="19">
        <f t="shared" si="45"/>
        <v>0</v>
      </c>
      <c r="T100" s="19">
        <f t="shared" si="46"/>
        <v>0</v>
      </c>
      <c r="U100" s="19">
        <f t="shared" si="47"/>
        <v>0</v>
      </c>
      <c r="V100" s="19">
        <f t="shared" si="48"/>
        <v>0</v>
      </c>
      <c r="W100" s="19">
        <f>VLOOKUP(Z100,主线配置!F:G,2,FALSE)</f>
        <v>3010001</v>
      </c>
      <c r="X100" s="19">
        <f t="shared" si="32"/>
        <v>96</v>
      </c>
      <c r="Y100" s="11" t="str">
        <f>VLOOKUP(Z100,主线配置!H:I,2,FALSE)</f>
        <v>狂暴莉莉丝</v>
      </c>
      <c r="Z100" s="11">
        <f t="shared" si="49"/>
        <v>1</v>
      </c>
      <c r="AA100" s="11">
        <v>96</v>
      </c>
    </row>
    <row r="101" spans="1:27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7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7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7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7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7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7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7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7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7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7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7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8"/>
  <sheetViews>
    <sheetView workbookViewId="0">
      <selection activeCell="D8" sqref="D8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  <col min="25" max="25" width="13.5" style="17" customWidth="1"/>
    <col min="26" max="26" width="15.5" customWidth="1"/>
  </cols>
  <sheetData>
    <row r="1" spans="2:26" x14ac:dyDescent="0.15">
      <c r="E1" s="10">
        <v>0.8</v>
      </c>
    </row>
    <row r="2" spans="2:26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136</v>
      </c>
      <c r="U2" s="6" t="s">
        <v>137</v>
      </c>
    </row>
    <row r="3" spans="2:26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  <c r="Y3" s="18" t="s">
        <v>218</v>
      </c>
    </row>
    <row r="4" spans="2:26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  <c r="Y4" s="17" t="s">
        <v>219</v>
      </c>
      <c r="Z4" t="s">
        <v>245</v>
      </c>
    </row>
    <row r="5" spans="2:26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  <c r="Y5" s="17" t="s">
        <v>220</v>
      </c>
      <c r="Z5" t="s">
        <v>246</v>
      </c>
    </row>
    <row r="6" spans="2:26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  <c r="Y6" s="17" t="s">
        <v>221</v>
      </c>
      <c r="Z6" t="s">
        <v>247</v>
      </c>
    </row>
    <row r="7" spans="2:26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  <c r="Y7" s="17" t="s">
        <v>222</v>
      </c>
      <c r="Z7" t="s">
        <v>248</v>
      </c>
    </row>
    <row r="8" spans="2:26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6</v>
      </c>
      <c r="Y8" s="17" t="s">
        <v>223</v>
      </c>
      <c r="Z8" t="s">
        <v>249</v>
      </c>
    </row>
    <row r="9" spans="2:26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7</v>
      </c>
      <c r="Y9" s="17" t="s">
        <v>224</v>
      </c>
      <c r="Z9" t="s">
        <v>250</v>
      </c>
    </row>
    <row r="10" spans="2:26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8</v>
      </c>
      <c r="Y10" s="17" t="s">
        <v>225</v>
      </c>
      <c r="Z10" t="s">
        <v>251</v>
      </c>
    </row>
    <row r="11" spans="2:26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9</v>
      </c>
      <c r="Y11" s="17" t="s">
        <v>226</v>
      </c>
      <c r="Z11" t="s">
        <v>252</v>
      </c>
    </row>
    <row r="12" spans="2:26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10</v>
      </c>
      <c r="Y12" s="17" t="s">
        <v>227</v>
      </c>
      <c r="Z12" t="s">
        <v>253</v>
      </c>
    </row>
    <row r="13" spans="2:26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11</v>
      </c>
      <c r="Y13" s="17" t="s">
        <v>228</v>
      </c>
    </row>
    <row r="14" spans="2:26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12</v>
      </c>
      <c r="Y14" s="17" t="s">
        <v>228</v>
      </c>
    </row>
    <row r="15" spans="2:26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13</v>
      </c>
      <c r="Y15" s="17" t="s">
        <v>228</v>
      </c>
    </row>
    <row r="16" spans="2:26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14</v>
      </c>
      <c r="Y16" s="17" t="s">
        <v>229</v>
      </c>
    </row>
    <row r="17" spans="2:25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15</v>
      </c>
      <c r="Y17" s="17" t="s">
        <v>230</v>
      </c>
    </row>
    <row r="18" spans="2:25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16</v>
      </c>
      <c r="Y18" s="17" t="s">
        <v>231</v>
      </c>
    </row>
    <row r="19" spans="2:25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17</v>
      </c>
      <c r="Y19" s="17" t="s">
        <v>232</v>
      </c>
    </row>
    <row r="20" spans="2:25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18</v>
      </c>
      <c r="Y20" s="17" t="s">
        <v>233</v>
      </c>
    </row>
    <row r="21" spans="2:25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19</v>
      </c>
      <c r="Y21" s="17" t="s">
        <v>234</v>
      </c>
    </row>
    <row r="22" spans="2:25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20</v>
      </c>
      <c r="Y22" s="17" t="s">
        <v>235</v>
      </c>
    </row>
    <row r="23" spans="2:25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21</v>
      </c>
      <c r="Y23" s="17" t="s">
        <v>236</v>
      </c>
    </row>
    <row r="24" spans="2:25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22</v>
      </c>
      <c r="Y24" s="17" t="s">
        <v>237</v>
      </c>
    </row>
    <row r="25" spans="2:25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23</v>
      </c>
      <c r="Y25" s="17" t="s">
        <v>238</v>
      </c>
    </row>
    <row r="26" spans="2:25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24</v>
      </c>
      <c r="Y26" s="17" t="s">
        <v>239</v>
      </c>
    </row>
    <row r="27" spans="2:25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25</v>
      </c>
      <c r="Y27" s="17" t="s">
        <v>240</v>
      </c>
    </row>
    <row r="28" spans="2:25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26</v>
      </c>
      <c r="Y28" s="17" t="s">
        <v>241</v>
      </c>
    </row>
    <row r="29" spans="2:25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27</v>
      </c>
      <c r="Y29" s="17" t="s">
        <v>242</v>
      </c>
    </row>
    <row r="30" spans="2:25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28</v>
      </c>
      <c r="Y30" s="17" t="s">
        <v>243</v>
      </c>
    </row>
    <row r="31" spans="2:25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29</v>
      </c>
      <c r="Y31" s="17" t="s">
        <v>244</v>
      </c>
    </row>
    <row r="32" spans="2:25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30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31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32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33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34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35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36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37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38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39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40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41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42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43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44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45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46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47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48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49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50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51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52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53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54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55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56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57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58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59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60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61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62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63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64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65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66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67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68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69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70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71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72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73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74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75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76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77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78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79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80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81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82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83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84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85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86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87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88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89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90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91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92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93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94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95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96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2017-05-24T08:47:07Z</dcterms:modified>
</cp:coreProperties>
</file>