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60" tabRatio="500" activeTab="2"/>
  </bookViews>
  <sheets>
    <sheet name="怪物属性偏向" sheetId="15" r:id="rId1"/>
    <sheet name="战斗场景配置" sheetId="22" r:id="rId2"/>
    <sheet name="主线配置" sheetId="20" r:id="rId3"/>
    <sheet name="fight" sheetId="16" r:id="rId4"/>
    <sheet name="monster" sheetId="18" r:id="rId5"/>
    <sheet name="monster_level" sheetId="12" r:id="rId6"/>
    <sheet name="映射表" sheetId="14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2" l="1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W34" i="12"/>
  <c r="A34" i="12"/>
  <c r="F34" i="12"/>
  <c r="G34" i="12"/>
  <c r="I34" i="12"/>
  <c r="J34" i="12"/>
  <c r="X34" i="12"/>
  <c r="Y34" i="12"/>
  <c r="Z35" i="12"/>
  <c r="W35" i="12"/>
  <c r="A35" i="12"/>
  <c r="F35" i="12"/>
  <c r="G35" i="12"/>
  <c r="I35" i="12"/>
  <c r="J35" i="12"/>
  <c r="X35" i="12"/>
  <c r="Y35" i="12"/>
  <c r="Z36" i="12"/>
  <c r="W36" i="12"/>
  <c r="A36" i="12"/>
  <c r="F36" i="12"/>
  <c r="G36" i="12"/>
  <c r="I36" i="12"/>
  <c r="J36" i="12"/>
  <c r="X36" i="12"/>
  <c r="Y36" i="12"/>
  <c r="Z37" i="12"/>
  <c r="W37" i="12"/>
  <c r="A37" i="12"/>
  <c r="F37" i="12"/>
  <c r="G37" i="12"/>
  <c r="I37" i="12"/>
  <c r="J37" i="12"/>
  <c r="X37" i="12"/>
  <c r="Y37" i="12"/>
  <c r="Z38" i="12"/>
  <c r="W38" i="12"/>
  <c r="A38" i="12"/>
  <c r="F38" i="12"/>
  <c r="G38" i="12"/>
  <c r="I38" i="12"/>
  <c r="J38" i="12"/>
  <c r="X38" i="12"/>
  <c r="Y38" i="12"/>
  <c r="Z39" i="12"/>
  <c r="W39" i="12"/>
  <c r="A39" i="12"/>
  <c r="F39" i="12"/>
  <c r="G39" i="12"/>
  <c r="I39" i="12"/>
  <c r="J39" i="12"/>
  <c r="X39" i="12"/>
  <c r="Y39" i="12"/>
  <c r="Z40" i="12"/>
  <c r="W40" i="12"/>
  <c r="A40" i="12"/>
  <c r="F40" i="12"/>
  <c r="G40" i="12"/>
  <c r="I40" i="12"/>
  <c r="J40" i="12"/>
  <c r="X40" i="12"/>
  <c r="Y40" i="12"/>
  <c r="Z41" i="12"/>
  <c r="W41" i="12"/>
  <c r="A41" i="12"/>
  <c r="F41" i="12"/>
  <c r="G41" i="12"/>
  <c r="I41" i="12"/>
  <c r="J41" i="12"/>
  <c r="X41" i="12"/>
  <c r="Y41" i="12"/>
  <c r="Z42" i="12"/>
  <c r="W42" i="12"/>
  <c r="A42" i="12"/>
  <c r="F42" i="12"/>
  <c r="G42" i="12"/>
  <c r="I42" i="12"/>
  <c r="J42" i="12"/>
  <c r="X42" i="12"/>
  <c r="Y42" i="12"/>
  <c r="Z43" i="12"/>
  <c r="W43" i="12"/>
  <c r="A43" i="12"/>
  <c r="F43" i="12"/>
  <c r="G43" i="12"/>
  <c r="I43" i="12"/>
  <c r="J43" i="12"/>
  <c r="X43" i="12"/>
  <c r="Y43" i="12"/>
  <c r="Z44" i="12"/>
  <c r="W44" i="12"/>
  <c r="A44" i="12"/>
  <c r="F44" i="12"/>
  <c r="G44" i="12"/>
  <c r="I44" i="12"/>
  <c r="J44" i="12"/>
  <c r="X44" i="12"/>
  <c r="Y44" i="12"/>
  <c r="Z45" i="12"/>
  <c r="W45" i="12"/>
  <c r="A45" i="12"/>
  <c r="F45" i="12"/>
  <c r="G45" i="12"/>
  <c r="I45" i="12"/>
  <c r="J45" i="12"/>
  <c r="X45" i="12"/>
  <c r="Y45" i="12"/>
  <c r="Z46" i="12"/>
  <c r="W46" i="12"/>
  <c r="A46" i="12"/>
  <c r="F46" i="12"/>
  <c r="G46" i="12"/>
  <c r="I46" i="12"/>
  <c r="J46" i="12"/>
  <c r="X46" i="12"/>
  <c r="Y46" i="12"/>
  <c r="Z47" i="12"/>
  <c r="W47" i="12"/>
  <c r="A47" i="12"/>
  <c r="F47" i="12"/>
  <c r="G47" i="12"/>
  <c r="I47" i="12"/>
  <c r="J47" i="12"/>
  <c r="X47" i="12"/>
  <c r="Y47" i="12"/>
  <c r="Z48" i="12"/>
  <c r="W48" i="12"/>
  <c r="A48" i="12"/>
  <c r="F48" i="12"/>
  <c r="G48" i="12"/>
  <c r="I48" i="12"/>
  <c r="J48" i="12"/>
  <c r="X48" i="12"/>
  <c r="Y48" i="12"/>
  <c r="Z49" i="12"/>
  <c r="W49" i="12"/>
  <c r="A49" i="12"/>
  <c r="F49" i="12"/>
  <c r="G49" i="12"/>
  <c r="I49" i="12"/>
  <c r="J49" i="12"/>
  <c r="X49" i="12"/>
  <c r="Y49" i="12"/>
  <c r="Z50" i="12"/>
  <c r="W50" i="12"/>
  <c r="A50" i="12"/>
  <c r="F50" i="12"/>
  <c r="G50" i="12"/>
  <c r="I50" i="12"/>
  <c r="J50" i="12"/>
  <c r="X50" i="12"/>
  <c r="Y50" i="12"/>
  <c r="Z51" i="12"/>
  <c r="W51" i="12"/>
  <c r="A51" i="12"/>
  <c r="F51" i="12"/>
  <c r="G51" i="12"/>
  <c r="I51" i="12"/>
  <c r="J51" i="12"/>
  <c r="X51" i="12"/>
  <c r="Y51" i="12"/>
  <c r="Z52" i="12"/>
  <c r="W52" i="12"/>
  <c r="A52" i="12"/>
  <c r="F52" i="12"/>
  <c r="G52" i="12"/>
  <c r="I52" i="12"/>
  <c r="J52" i="12"/>
  <c r="X52" i="12"/>
  <c r="Y52" i="12"/>
  <c r="Z53" i="12"/>
  <c r="W53" i="12"/>
  <c r="A53" i="12"/>
  <c r="F53" i="12"/>
  <c r="G53" i="12"/>
  <c r="I53" i="12"/>
  <c r="J53" i="12"/>
  <c r="X53" i="12"/>
  <c r="Y53" i="12"/>
  <c r="Z54" i="12"/>
  <c r="W54" i="12"/>
  <c r="A54" i="12"/>
  <c r="F54" i="12"/>
  <c r="G54" i="12"/>
  <c r="I54" i="12"/>
  <c r="J54" i="12"/>
  <c r="X54" i="12"/>
  <c r="Y54" i="12"/>
  <c r="Z55" i="12"/>
  <c r="W55" i="12"/>
  <c r="A55" i="12"/>
  <c r="F55" i="12"/>
  <c r="G55" i="12"/>
  <c r="I55" i="12"/>
  <c r="J55" i="12"/>
  <c r="X55" i="12"/>
  <c r="Y55" i="12"/>
  <c r="Z56" i="12"/>
  <c r="W56" i="12"/>
  <c r="A56" i="12"/>
  <c r="F56" i="12"/>
  <c r="G56" i="12"/>
  <c r="I56" i="12"/>
  <c r="J56" i="12"/>
  <c r="X56" i="12"/>
  <c r="Y56" i="12"/>
  <c r="Z57" i="12"/>
  <c r="W57" i="12"/>
  <c r="A57" i="12"/>
  <c r="F57" i="12"/>
  <c r="G57" i="12"/>
  <c r="I57" i="12"/>
  <c r="J57" i="12"/>
  <c r="X57" i="12"/>
  <c r="Y57" i="12"/>
  <c r="Z58" i="12"/>
  <c r="W58" i="12"/>
  <c r="A58" i="12"/>
  <c r="F58" i="12"/>
  <c r="G58" i="12"/>
  <c r="I58" i="12"/>
  <c r="J58" i="12"/>
  <c r="X58" i="12"/>
  <c r="Y58" i="12"/>
  <c r="Z59" i="12"/>
  <c r="W59" i="12"/>
  <c r="A59" i="12"/>
  <c r="F59" i="12"/>
  <c r="G59" i="12"/>
  <c r="I59" i="12"/>
  <c r="J59" i="12"/>
  <c r="X59" i="12"/>
  <c r="Y59" i="12"/>
  <c r="Z60" i="12"/>
  <c r="W60" i="12"/>
  <c r="A60" i="12"/>
  <c r="F60" i="12"/>
  <c r="G60" i="12"/>
  <c r="I60" i="12"/>
  <c r="J60" i="12"/>
  <c r="X60" i="12"/>
  <c r="Y60" i="12"/>
  <c r="Z61" i="12"/>
  <c r="W61" i="12"/>
  <c r="A61" i="12"/>
  <c r="F61" i="12"/>
  <c r="G61" i="12"/>
  <c r="I61" i="12"/>
  <c r="J61" i="12"/>
  <c r="X61" i="12"/>
  <c r="Y61" i="12"/>
  <c r="Z62" i="12"/>
  <c r="W62" i="12"/>
  <c r="A62" i="12"/>
  <c r="F62" i="12"/>
  <c r="G62" i="12"/>
  <c r="I62" i="12"/>
  <c r="J62" i="12"/>
  <c r="X62" i="12"/>
  <c r="Y62" i="12"/>
  <c r="Z63" i="12"/>
  <c r="W63" i="12"/>
  <c r="A63" i="12"/>
  <c r="F63" i="12"/>
  <c r="G63" i="12"/>
  <c r="I63" i="12"/>
  <c r="J63" i="12"/>
  <c r="X63" i="12"/>
  <c r="Y63" i="12"/>
  <c r="Z64" i="12"/>
  <c r="W64" i="12"/>
  <c r="A64" i="12"/>
  <c r="F64" i="12"/>
  <c r="G64" i="12"/>
  <c r="I64" i="12"/>
  <c r="J64" i="12"/>
  <c r="X64" i="12"/>
  <c r="Y64" i="12"/>
  <c r="Z65" i="12"/>
  <c r="W65" i="12"/>
  <c r="A65" i="12"/>
  <c r="F65" i="12"/>
  <c r="G65" i="12"/>
  <c r="I65" i="12"/>
  <c r="J65" i="12"/>
  <c r="X65" i="12"/>
  <c r="Y65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B33" i="18"/>
  <c r="D33" i="18"/>
  <c r="N33" i="18"/>
  <c r="O33" i="18"/>
  <c r="P33" i="18"/>
  <c r="Q33" i="18"/>
  <c r="R33" i="18"/>
  <c r="S33" i="18"/>
  <c r="A34" i="18"/>
  <c r="B34" i="18"/>
  <c r="D34" i="18"/>
  <c r="N34" i="18"/>
  <c r="O34" i="18"/>
  <c r="P34" i="18"/>
  <c r="Q34" i="18"/>
  <c r="R34" i="18"/>
  <c r="S34" i="18"/>
  <c r="A35" i="18"/>
  <c r="B35" i="18"/>
  <c r="D35" i="18"/>
  <c r="N35" i="18"/>
  <c r="O35" i="18"/>
  <c r="P35" i="18"/>
  <c r="Q35" i="18"/>
  <c r="R35" i="18"/>
  <c r="S35" i="18"/>
  <c r="A36" i="18"/>
  <c r="B36" i="18"/>
  <c r="D36" i="18"/>
  <c r="N36" i="18"/>
  <c r="O36" i="18"/>
  <c r="P36" i="18"/>
  <c r="Q36" i="18"/>
  <c r="R36" i="18"/>
  <c r="S36" i="18"/>
  <c r="A37" i="18"/>
  <c r="B37" i="18"/>
  <c r="D37" i="18"/>
  <c r="N37" i="18"/>
  <c r="O37" i="18"/>
  <c r="P37" i="18"/>
  <c r="Q37" i="18"/>
  <c r="R37" i="18"/>
  <c r="S37" i="18"/>
  <c r="A38" i="18"/>
  <c r="B38" i="18"/>
  <c r="D38" i="18"/>
  <c r="N38" i="18"/>
  <c r="O38" i="18"/>
  <c r="P38" i="18"/>
  <c r="Q38" i="18"/>
  <c r="R38" i="18"/>
  <c r="S38" i="18"/>
  <c r="A39" i="18"/>
  <c r="B39" i="18"/>
  <c r="D39" i="18"/>
  <c r="N39" i="18"/>
  <c r="O39" i="18"/>
  <c r="P39" i="18"/>
  <c r="Q39" i="18"/>
  <c r="R39" i="18"/>
  <c r="S39" i="18"/>
  <c r="A40" i="18"/>
  <c r="B40" i="18"/>
  <c r="D40" i="18"/>
  <c r="N40" i="18"/>
  <c r="O40" i="18"/>
  <c r="P40" i="18"/>
  <c r="Q40" i="18"/>
  <c r="R40" i="18"/>
  <c r="S40" i="18"/>
  <c r="A41" i="18"/>
  <c r="B41" i="18"/>
  <c r="D41" i="18"/>
  <c r="N41" i="18"/>
  <c r="O41" i="18"/>
  <c r="P41" i="18"/>
  <c r="Q41" i="18"/>
  <c r="R41" i="18"/>
  <c r="S41" i="18"/>
  <c r="A42" i="18"/>
  <c r="B42" i="18"/>
  <c r="D42" i="18"/>
  <c r="N42" i="18"/>
  <c r="O42" i="18"/>
  <c r="P42" i="18"/>
  <c r="Q42" i="18"/>
  <c r="R42" i="18"/>
  <c r="S42" i="18"/>
  <c r="A43" i="18"/>
  <c r="B43" i="18"/>
  <c r="D43" i="18"/>
  <c r="N43" i="18"/>
  <c r="O43" i="18"/>
  <c r="P43" i="18"/>
  <c r="Q43" i="18"/>
  <c r="R43" i="18"/>
  <c r="S43" i="18"/>
  <c r="A44" i="18"/>
  <c r="B44" i="18"/>
  <c r="D44" i="18"/>
  <c r="N44" i="18"/>
  <c r="O44" i="18"/>
  <c r="P44" i="18"/>
  <c r="Q44" i="18"/>
  <c r="R44" i="18"/>
  <c r="S44" i="18"/>
  <c r="A45" i="18"/>
  <c r="B45" i="18"/>
  <c r="D45" i="18"/>
  <c r="N45" i="18"/>
  <c r="O45" i="18"/>
  <c r="P45" i="18"/>
  <c r="Q45" i="18"/>
  <c r="R45" i="18"/>
  <c r="S45" i="18"/>
  <c r="A46" i="18"/>
  <c r="B46" i="18"/>
  <c r="D46" i="18"/>
  <c r="N46" i="18"/>
  <c r="O46" i="18"/>
  <c r="P46" i="18"/>
  <c r="Q46" i="18"/>
  <c r="R46" i="18"/>
  <c r="S46" i="18"/>
  <c r="A47" i="18"/>
  <c r="B47" i="18"/>
  <c r="D47" i="18"/>
  <c r="N47" i="18"/>
  <c r="O47" i="18"/>
  <c r="P47" i="18"/>
  <c r="Q47" i="18"/>
  <c r="R47" i="18"/>
  <c r="S47" i="18"/>
  <c r="A48" i="18"/>
  <c r="B48" i="18"/>
  <c r="D48" i="18"/>
  <c r="N48" i="18"/>
  <c r="O48" i="18"/>
  <c r="P48" i="18"/>
  <c r="Q48" i="18"/>
  <c r="R48" i="18"/>
  <c r="S48" i="18"/>
  <c r="A49" i="18"/>
  <c r="B49" i="18"/>
  <c r="D49" i="18"/>
  <c r="N49" i="18"/>
  <c r="O49" i="18"/>
  <c r="P49" i="18"/>
  <c r="Q49" i="18"/>
  <c r="R49" i="18"/>
  <c r="S49" i="18"/>
  <c r="A50" i="18"/>
  <c r="B50" i="18"/>
  <c r="D50" i="18"/>
  <c r="N50" i="18"/>
  <c r="O50" i="18"/>
  <c r="P50" i="18"/>
  <c r="Q50" i="18"/>
  <c r="R50" i="18"/>
  <c r="S50" i="18"/>
  <c r="A51" i="18"/>
  <c r="B51" i="18"/>
  <c r="D51" i="18"/>
  <c r="N51" i="18"/>
  <c r="O51" i="18"/>
  <c r="P51" i="18"/>
  <c r="Q51" i="18"/>
  <c r="R51" i="18"/>
  <c r="S51" i="18"/>
  <c r="A52" i="18"/>
  <c r="B52" i="18"/>
  <c r="D52" i="18"/>
  <c r="N52" i="18"/>
  <c r="O52" i="18"/>
  <c r="P52" i="18"/>
  <c r="Q52" i="18"/>
  <c r="R52" i="18"/>
  <c r="S52" i="18"/>
  <c r="A53" i="18"/>
  <c r="B53" i="18"/>
  <c r="D53" i="18"/>
  <c r="N53" i="18"/>
  <c r="O53" i="18"/>
  <c r="P53" i="18"/>
  <c r="Q53" i="18"/>
  <c r="R53" i="18"/>
  <c r="S53" i="18"/>
  <c r="A54" i="18"/>
  <c r="B54" i="18"/>
  <c r="D54" i="18"/>
  <c r="N54" i="18"/>
  <c r="O54" i="18"/>
  <c r="P54" i="18"/>
  <c r="Q54" i="18"/>
  <c r="R54" i="18"/>
  <c r="S54" i="18"/>
  <c r="A55" i="18"/>
  <c r="B55" i="18"/>
  <c r="D55" i="18"/>
  <c r="N55" i="18"/>
  <c r="O55" i="18"/>
  <c r="P55" i="18"/>
  <c r="Q55" i="18"/>
  <c r="R55" i="18"/>
  <c r="S55" i="18"/>
  <c r="A56" i="18"/>
  <c r="B56" i="18"/>
  <c r="D56" i="18"/>
  <c r="N56" i="18"/>
  <c r="O56" i="18"/>
  <c r="P56" i="18"/>
  <c r="Q56" i="18"/>
  <c r="R56" i="18"/>
  <c r="S56" i="18"/>
  <c r="A57" i="18"/>
  <c r="B57" i="18"/>
  <c r="D57" i="18"/>
  <c r="N57" i="18"/>
  <c r="O57" i="18"/>
  <c r="P57" i="18"/>
  <c r="Q57" i="18"/>
  <c r="R57" i="18"/>
  <c r="S57" i="18"/>
  <c r="A58" i="18"/>
  <c r="B58" i="18"/>
  <c r="D58" i="18"/>
  <c r="N58" i="18"/>
  <c r="O58" i="18"/>
  <c r="P58" i="18"/>
  <c r="Q58" i="18"/>
  <c r="R58" i="18"/>
  <c r="S58" i="18"/>
  <c r="A59" i="18"/>
  <c r="B59" i="18"/>
  <c r="D59" i="18"/>
  <c r="N59" i="18"/>
  <c r="O59" i="18"/>
  <c r="P59" i="18"/>
  <c r="Q59" i="18"/>
  <c r="R59" i="18"/>
  <c r="S59" i="18"/>
  <c r="A60" i="18"/>
  <c r="B60" i="18"/>
  <c r="D60" i="18"/>
  <c r="N60" i="18"/>
  <c r="O60" i="18"/>
  <c r="P60" i="18"/>
  <c r="Q60" i="18"/>
  <c r="R60" i="18"/>
  <c r="S60" i="18"/>
  <c r="A61" i="18"/>
  <c r="B61" i="18"/>
  <c r="D61" i="18"/>
  <c r="N61" i="18"/>
  <c r="O61" i="18"/>
  <c r="P61" i="18"/>
  <c r="Q61" i="18"/>
  <c r="R61" i="18"/>
  <c r="S61" i="18"/>
  <c r="A62" i="18"/>
  <c r="B62" i="18"/>
  <c r="D62" i="18"/>
  <c r="N62" i="18"/>
  <c r="O62" i="18"/>
  <c r="P62" i="18"/>
  <c r="Q62" i="18"/>
  <c r="R62" i="18"/>
  <c r="S62" i="18"/>
  <c r="A63" i="18"/>
  <c r="B63" i="18"/>
  <c r="D63" i="18"/>
  <c r="N63" i="18"/>
  <c r="O63" i="18"/>
  <c r="P63" i="18"/>
  <c r="Q63" i="18"/>
  <c r="R63" i="18"/>
  <c r="S63" i="18"/>
  <c r="A64" i="18"/>
  <c r="B64" i="18"/>
  <c r="D64" i="18"/>
  <c r="N64" i="18"/>
  <c r="O64" i="18"/>
  <c r="P64" i="18"/>
  <c r="Q64" i="18"/>
  <c r="R64" i="18"/>
  <c r="S64" i="18"/>
  <c r="A5" i="16"/>
  <c r="A6" i="16"/>
  <c r="A7" i="16"/>
  <c r="A8" i="16"/>
  <c r="A9" i="16"/>
  <c r="A10" i="16"/>
  <c r="A11" i="16"/>
  <c r="A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A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A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A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A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A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A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A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A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A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A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A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A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A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A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A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A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A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A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A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A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A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A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A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A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A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A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A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A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A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A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A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A33" i="20"/>
  <c r="H33" i="20"/>
  <c r="F33" i="20"/>
  <c r="G33" i="20"/>
  <c r="C33" i="20"/>
  <c r="B33" i="20"/>
  <c r="D33" i="20"/>
  <c r="V33" i="20"/>
  <c r="E33" i="20"/>
  <c r="I33" i="20"/>
  <c r="J33" i="20"/>
  <c r="AC33" i="20"/>
  <c r="K33" i="20"/>
  <c r="AD33" i="20"/>
  <c r="L33" i="20"/>
  <c r="AH33" i="20"/>
  <c r="AG33" i="20"/>
  <c r="AI33" i="20"/>
  <c r="AJ33" i="20"/>
  <c r="Z33" i="20"/>
  <c r="AE33" i="20"/>
  <c r="M33" i="20"/>
  <c r="AF33" i="20"/>
  <c r="N33" i="20"/>
  <c r="O33" i="20"/>
  <c r="P33" i="20"/>
  <c r="A34" i="20"/>
  <c r="H34" i="20"/>
  <c r="F34" i="20"/>
  <c r="G34" i="20"/>
  <c r="C34" i="20"/>
  <c r="B34" i="20"/>
  <c r="D34" i="20"/>
  <c r="V34" i="20"/>
  <c r="E34" i="20"/>
  <c r="I34" i="20"/>
  <c r="J34" i="20"/>
  <c r="AC34" i="20"/>
  <c r="K34" i="20"/>
  <c r="AD34" i="20"/>
  <c r="L34" i="20"/>
  <c r="AH34" i="20"/>
  <c r="AG34" i="20"/>
  <c r="AI34" i="20"/>
  <c r="AJ34" i="20"/>
  <c r="Z34" i="20"/>
  <c r="AE34" i="20"/>
  <c r="M34" i="20"/>
  <c r="AF34" i="20"/>
  <c r="N34" i="20"/>
  <c r="O34" i="20"/>
  <c r="P34" i="20"/>
  <c r="A35" i="20"/>
  <c r="H35" i="20"/>
  <c r="F35" i="20"/>
  <c r="G35" i="20"/>
  <c r="C35" i="20"/>
  <c r="B35" i="20"/>
  <c r="D35" i="20"/>
  <c r="V35" i="20"/>
  <c r="E35" i="20"/>
  <c r="I35" i="20"/>
  <c r="J35" i="20"/>
  <c r="AC35" i="20"/>
  <c r="K35" i="20"/>
  <c r="AD35" i="20"/>
  <c r="L35" i="20"/>
  <c r="AH35" i="20"/>
  <c r="AG35" i="20"/>
  <c r="AI35" i="20"/>
  <c r="AJ35" i="20"/>
  <c r="Z35" i="20"/>
  <c r="AE35" i="20"/>
  <c r="M35" i="20"/>
  <c r="AF35" i="20"/>
  <c r="N35" i="20"/>
  <c r="O35" i="20"/>
  <c r="P35" i="20"/>
  <c r="A36" i="20"/>
  <c r="H36" i="20"/>
  <c r="F36" i="20"/>
  <c r="G36" i="20"/>
  <c r="C36" i="20"/>
  <c r="B36" i="20"/>
  <c r="D36" i="20"/>
  <c r="V36" i="20"/>
  <c r="E36" i="20"/>
  <c r="I36" i="20"/>
  <c r="J36" i="20"/>
  <c r="AC36" i="20"/>
  <c r="K36" i="20"/>
  <c r="AD36" i="20"/>
  <c r="L36" i="20"/>
  <c r="AH36" i="20"/>
  <c r="AG36" i="20"/>
  <c r="AI36" i="20"/>
  <c r="AJ36" i="20"/>
  <c r="Z36" i="20"/>
  <c r="AE36" i="20"/>
  <c r="M36" i="20"/>
  <c r="AF36" i="20"/>
  <c r="N36" i="20"/>
  <c r="O36" i="20"/>
  <c r="P36" i="20"/>
  <c r="A37" i="20"/>
  <c r="H37" i="20"/>
  <c r="F37" i="20"/>
  <c r="G37" i="20"/>
  <c r="C37" i="20"/>
  <c r="B37" i="20"/>
  <c r="D37" i="20"/>
  <c r="V37" i="20"/>
  <c r="E37" i="20"/>
  <c r="I37" i="20"/>
  <c r="J37" i="20"/>
  <c r="AC37" i="20"/>
  <c r="K37" i="20"/>
  <c r="AD37" i="20"/>
  <c r="L37" i="20"/>
  <c r="AH37" i="20"/>
  <c r="AG37" i="20"/>
  <c r="AI37" i="20"/>
  <c r="AJ37" i="20"/>
  <c r="Z37" i="20"/>
  <c r="AE37" i="20"/>
  <c r="M37" i="20"/>
  <c r="AF37" i="20"/>
  <c r="N37" i="20"/>
  <c r="O37" i="20"/>
  <c r="P37" i="20"/>
  <c r="A38" i="20"/>
  <c r="H38" i="20"/>
  <c r="F38" i="20"/>
  <c r="G38" i="20"/>
  <c r="C38" i="20"/>
  <c r="B38" i="20"/>
  <c r="D38" i="20"/>
  <c r="V38" i="20"/>
  <c r="E38" i="20"/>
  <c r="I38" i="20"/>
  <c r="J38" i="20"/>
  <c r="AC38" i="20"/>
  <c r="K38" i="20"/>
  <c r="AD38" i="20"/>
  <c r="L38" i="20"/>
  <c r="AH38" i="20"/>
  <c r="AG38" i="20"/>
  <c r="AI38" i="20"/>
  <c r="AJ38" i="20"/>
  <c r="Z38" i="20"/>
  <c r="AE38" i="20"/>
  <c r="M38" i="20"/>
  <c r="AF38" i="20"/>
  <c r="N38" i="20"/>
  <c r="O38" i="20"/>
  <c r="P38" i="20"/>
  <c r="A39" i="20"/>
  <c r="H39" i="20"/>
  <c r="F39" i="20"/>
  <c r="G39" i="20"/>
  <c r="C39" i="20"/>
  <c r="B39" i="20"/>
  <c r="D39" i="20"/>
  <c r="V39" i="20"/>
  <c r="E39" i="20"/>
  <c r="I39" i="20"/>
  <c r="J39" i="20"/>
  <c r="AC39" i="20"/>
  <c r="K39" i="20"/>
  <c r="AD39" i="20"/>
  <c r="L39" i="20"/>
  <c r="AH39" i="20"/>
  <c r="AG39" i="20"/>
  <c r="AI39" i="20"/>
  <c r="AJ39" i="20"/>
  <c r="Z39" i="20"/>
  <c r="AE39" i="20"/>
  <c r="M39" i="20"/>
  <c r="AF39" i="20"/>
  <c r="N39" i="20"/>
  <c r="O39" i="20"/>
  <c r="P39" i="20"/>
  <c r="A40" i="20"/>
  <c r="H40" i="20"/>
  <c r="F40" i="20"/>
  <c r="G40" i="20"/>
  <c r="C40" i="20"/>
  <c r="B40" i="20"/>
  <c r="D40" i="20"/>
  <c r="V40" i="20"/>
  <c r="E40" i="20"/>
  <c r="I40" i="20"/>
  <c r="J40" i="20"/>
  <c r="AC40" i="20"/>
  <c r="K40" i="20"/>
  <c r="AD40" i="20"/>
  <c r="L40" i="20"/>
  <c r="AH40" i="20"/>
  <c r="AG40" i="20"/>
  <c r="AI40" i="20"/>
  <c r="AJ40" i="20"/>
  <c r="Z40" i="20"/>
  <c r="AE40" i="20"/>
  <c r="M40" i="20"/>
  <c r="AF40" i="20"/>
  <c r="N40" i="20"/>
  <c r="O40" i="20"/>
  <c r="P40" i="20"/>
  <c r="A41" i="20"/>
  <c r="H41" i="20"/>
  <c r="F41" i="20"/>
  <c r="G41" i="20"/>
  <c r="C41" i="20"/>
  <c r="B41" i="20"/>
  <c r="D41" i="20"/>
  <c r="V41" i="20"/>
  <c r="E41" i="20"/>
  <c r="I41" i="20"/>
  <c r="J41" i="20"/>
  <c r="AC41" i="20"/>
  <c r="K41" i="20"/>
  <c r="AD41" i="20"/>
  <c r="L41" i="20"/>
  <c r="AH41" i="20"/>
  <c r="AG41" i="20"/>
  <c r="AI41" i="20"/>
  <c r="AJ41" i="20"/>
  <c r="Z41" i="20"/>
  <c r="AE41" i="20"/>
  <c r="M41" i="20"/>
  <c r="AF41" i="20"/>
  <c r="N41" i="20"/>
  <c r="O41" i="20"/>
  <c r="P41" i="20"/>
  <c r="A42" i="20"/>
  <c r="H42" i="20"/>
  <c r="F42" i="20"/>
  <c r="G42" i="20"/>
  <c r="C42" i="20"/>
  <c r="B42" i="20"/>
  <c r="D42" i="20"/>
  <c r="V42" i="20"/>
  <c r="E42" i="20"/>
  <c r="I42" i="20"/>
  <c r="J42" i="20"/>
  <c r="AC42" i="20"/>
  <c r="K42" i="20"/>
  <c r="AD42" i="20"/>
  <c r="L42" i="20"/>
  <c r="AH42" i="20"/>
  <c r="AG42" i="20"/>
  <c r="AI42" i="20"/>
  <c r="AJ42" i="20"/>
  <c r="Z42" i="20"/>
  <c r="AE42" i="20"/>
  <c r="M42" i="20"/>
  <c r="AF42" i="20"/>
  <c r="N42" i="20"/>
  <c r="O42" i="20"/>
  <c r="P42" i="20"/>
  <c r="A43" i="20"/>
  <c r="H43" i="20"/>
  <c r="F43" i="20"/>
  <c r="G43" i="20"/>
  <c r="C43" i="20"/>
  <c r="B43" i="20"/>
  <c r="D43" i="20"/>
  <c r="V43" i="20"/>
  <c r="E43" i="20"/>
  <c r="I43" i="20"/>
  <c r="J43" i="20"/>
  <c r="AC43" i="20"/>
  <c r="K43" i="20"/>
  <c r="AD43" i="20"/>
  <c r="L43" i="20"/>
  <c r="AH43" i="20"/>
  <c r="AG43" i="20"/>
  <c r="AI43" i="20"/>
  <c r="AJ43" i="20"/>
  <c r="Z43" i="20"/>
  <c r="AE43" i="20"/>
  <c r="M43" i="20"/>
  <c r="AF43" i="20"/>
  <c r="N43" i="20"/>
  <c r="O43" i="20"/>
  <c r="P43" i="20"/>
  <c r="A44" i="20"/>
  <c r="H44" i="20"/>
  <c r="F44" i="20"/>
  <c r="G44" i="20"/>
  <c r="C44" i="20"/>
  <c r="B44" i="20"/>
  <c r="D44" i="20"/>
  <c r="V44" i="20"/>
  <c r="E44" i="20"/>
  <c r="I44" i="20"/>
  <c r="J44" i="20"/>
  <c r="AC44" i="20"/>
  <c r="K44" i="20"/>
  <c r="AD44" i="20"/>
  <c r="L44" i="20"/>
  <c r="AH44" i="20"/>
  <c r="AG44" i="20"/>
  <c r="AI44" i="20"/>
  <c r="AJ44" i="20"/>
  <c r="Z44" i="20"/>
  <c r="AE44" i="20"/>
  <c r="M44" i="20"/>
  <c r="AF44" i="20"/>
  <c r="N44" i="20"/>
  <c r="O44" i="20"/>
  <c r="P44" i="20"/>
  <c r="A45" i="20"/>
  <c r="H45" i="20"/>
  <c r="F45" i="20"/>
  <c r="G45" i="20"/>
  <c r="C45" i="20"/>
  <c r="B45" i="20"/>
  <c r="D45" i="20"/>
  <c r="V45" i="20"/>
  <c r="E45" i="20"/>
  <c r="I45" i="20"/>
  <c r="J45" i="20"/>
  <c r="AC45" i="20"/>
  <c r="K45" i="20"/>
  <c r="AD45" i="20"/>
  <c r="L45" i="20"/>
  <c r="AH45" i="20"/>
  <c r="AG45" i="20"/>
  <c r="AI45" i="20"/>
  <c r="AJ45" i="20"/>
  <c r="Z45" i="20"/>
  <c r="AE45" i="20"/>
  <c r="M45" i="20"/>
  <c r="AF45" i="20"/>
  <c r="N45" i="20"/>
  <c r="O45" i="20"/>
  <c r="P45" i="20"/>
  <c r="A46" i="20"/>
  <c r="H46" i="20"/>
  <c r="F46" i="20"/>
  <c r="G46" i="20"/>
  <c r="C46" i="20"/>
  <c r="B46" i="20"/>
  <c r="D46" i="20"/>
  <c r="V46" i="20"/>
  <c r="E46" i="20"/>
  <c r="I46" i="20"/>
  <c r="J46" i="20"/>
  <c r="AC46" i="20"/>
  <c r="K46" i="20"/>
  <c r="AD46" i="20"/>
  <c r="L46" i="20"/>
  <c r="AH46" i="20"/>
  <c r="AG46" i="20"/>
  <c r="AI46" i="20"/>
  <c r="AJ46" i="20"/>
  <c r="Z46" i="20"/>
  <c r="AE46" i="20"/>
  <c r="M46" i="20"/>
  <c r="AF46" i="20"/>
  <c r="N46" i="20"/>
  <c r="O46" i="20"/>
  <c r="P46" i="20"/>
  <c r="A47" i="20"/>
  <c r="H47" i="20"/>
  <c r="F47" i="20"/>
  <c r="G47" i="20"/>
  <c r="C47" i="20"/>
  <c r="B47" i="20"/>
  <c r="D47" i="20"/>
  <c r="V47" i="20"/>
  <c r="E47" i="20"/>
  <c r="I47" i="20"/>
  <c r="J47" i="20"/>
  <c r="AC47" i="20"/>
  <c r="K47" i="20"/>
  <c r="AD47" i="20"/>
  <c r="L47" i="20"/>
  <c r="AH47" i="20"/>
  <c r="AG47" i="20"/>
  <c r="AI47" i="20"/>
  <c r="AJ47" i="20"/>
  <c r="Z47" i="20"/>
  <c r="AE47" i="20"/>
  <c r="M47" i="20"/>
  <c r="AF47" i="20"/>
  <c r="N47" i="20"/>
  <c r="O47" i="20"/>
  <c r="P47" i="20"/>
  <c r="A48" i="20"/>
  <c r="H48" i="20"/>
  <c r="F48" i="20"/>
  <c r="G48" i="20"/>
  <c r="C48" i="20"/>
  <c r="B48" i="20"/>
  <c r="D48" i="20"/>
  <c r="V48" i="20"/>
  <c r="E48" i="20"/>
  <c r="I48" i="20"/>
  <c r="J48" i="20"/>
  <c r="AC48" i="20"/>
  <c r="K48" i="20"/>
  <c r="AD48" i="20"/>
  <c r="L48" i="20"/>
  <c r="AH48" i="20"/>
  <c r="AG48" i="20"/>
  <c r="AI48" i="20"/>
  <c r="AJ48" i="20"/>
  <c r="Z48" i="20"/>
  <c r="AE48" i="20"/>
  <c r="M48" i="20"/>
  <c r="AF48" i="20"/>
  <c r="N48" i="20"/>
  <c r="O48" i="20"/>
  <c r="P48" i="20"/>
  <c r="A49" i="20"/>
  <c r="H49" i="20"/>
  <c r="F49" i="20"/>
  <c r="G49" i="20"/>
  <c r="C49" i="20"/>
  <c r="B49" i="20"/>
  <c r="D49" i="20"/>
  <c r="V49" i="20"/>
  <c r="E49" i="20"/>
  <c r="I49" i="20"/>
  <c r="J49" i="20"/>
  <c r="AC49" i="20"/>
  <c r="K49" i="20"/>
  <c r="AD49" i="20"/>
  <c r="L49" i="20"/>
  <c r="AH49" i="20"/>
  <c r="AG49" i="20"/>
  <c r="AI49" i="20"/>
  <c r="AJ49" i="20"/>
  <c r="Z49" i="20"/>
  <c r="AE49" i="20"/>
  <c r="M49" i="20"/>
  <c r="AF49" i="20"/>
  <c r="N49" i="20"/>
  <c r="O49" i="20"/>
  <c r="P49" i="20"/>
  <c r="A50" i="20"/>
  <c r="H50" i="20"/>
  <c r="F50" i="20"/>
  <c r="G50" i="20"/>
  <c r="C50" i="20"/>
  <c r="B50" i="20"/>
  <c r="D50" i="20"/>
  <c r="V50" i="20"/>
  <c r="E50" i="20"/>
  <c r="I50" i="20"/>
  <c r="J50" i="20"/>
  <c r="AC50" i="20"/>
  <c r="K50" i="20"/>
  <c r="AD50" i="20"/>
  <c r="L50" i="20"/>
  <c r="AH50" i="20"/>
  <c r="AG50" i="20"/>
  <c r="AI50" i="20"/>
  <c r="AJ50" i="20"/>
  <c r="Z50" i="20"/>
  <c r="AE50" i="20"/>
  <c r="M50" i="20"/>
  <c r="AF50" i="20"/>
  <c r="N50" i="20"/>
  <c r="O50" i="20"/>
  <c r="P50" i="20"/>
  <c r="A51" i="20"/>
  <c r="H51" i="20"/>
  <c r="F51" i="20"/>
  <c r="G51" i="20"/>
  <c r="C51" i="20"/>
  <c r="B51" i="20"/>
  <c r="D51" i="20"/>
  <c r="V51" i="20"/>
  <c r="E51" i="20"/>
  <c r="I51" i="20"/>
  <c r="J51" i="20"/>
  <c r="AC51" i="20"/>
  <c r="K51" i="20"/>
  <c r="AD51" i="20"/>
  <c r="L51" i="20"/>
  <c r="AH51" i="20"/>
  <c r="AG51" i="20"/>
  <c r="AI51" i="20"/>
  <c r="AJ51" i="20"/>
  <c r="Z51" i="20"/>
  <c r="AE51" i="20"/>
  <c r="M51" i="20"/>
  <c r="AF51" i="20"/>
  <c r="N51" i="20"/>
  <c r="O51" i="20"/>
  <c r="P51" i="20"/>
  <c r="A52" i="20"/>
  <c r="H52" i="20"/>
  <c r="F52" i="20"/>
  <c r="G52" i="20"/>
  <c r="C52" i="20"/>
  <c r="B52" i="20"/>
  <c r="D52" i="20"/>
  <c r="V52" i="20"/>
  <c r="E52" i="20"/>
  <c r="I52" i="20"/>
  <c r="J52" i="20"/>
  <c r="AC52" i="20"/>
  <c r="K52" i="20"/>
  <c r="AD52" i="20"/>
  <c r="L52" i="20"/>
  <c r="AH52" i="20"/>
  <c r="AG52" i="20"/>
  <c r="AI52" i="20"/>
  <c r="AJ52" i="20"/>
  <c r="Z52" i="20"/>
  <c r="AE52" i="20"/>
  <c r="M52" i="20"/>
  <c r="AF52" i="20"/>
  <c r="N52" i="20"/>
  <c r="O52" i="20"/>
  <c r="P52" i="20"/>
  <c r="A53" i="20"/>
  <c r="H53" i="20"/>
  <c r="F53" i="20"/>
  <c r="G53" i="20"/>
  <c r="C53" i="20"/>
  <c r="B53" i="20"/>
  <c r="D53" i="20"/>
  <c r="V53" i="20"/>
  <c r="E53" i="20"/>
  <c r="I53" i="20"/>
  <c r="J53" i="20"/>
  <c r="AC53" i="20"/>
  <c r="K53" i="20"/>
  <c r="AD53" i="20"/>
  <c r="L53" i="20"/>
  <c r="AH53" i="20"/>
  <c r="AG53" i="20"/>
  <c r="AI53" i="20"/>
  <c r="AJ53" i="20"/>
  <c r="Z53" i="20"/>
  <c r="AE53" i="20"/>
  <c r="M53" i="20"/>
  <c r="AF53" i="20"/>
  <c r="N53" i="20"/>
  <c r="O53" i="20"/>
  <c r="P53" i="20"/>
  <c r="A54" i="20"/>
  <c r="H54" i="20"/>
  <c r="F54" i="20"/>
  <c r="G54" i="20"/>
  <c r="C54" i="20"/>
  <c r="B54" i="20"/>
  <c r="D54" i="20"/>
  <c r="V54" i="20"/>
  <c r="E54" i="20"/>
  <c r="I54" i="20"/>
  <c r="J54" i="20"/>
  <c r="AC54" i="20"/>
  <c r="K54" i="20"/>
  <c r="AD54" i="20"/>
  <c r="L54" i="20"/>
  <c r="AH54" i="20"/>
  <c r="AG54" i="20"/>
  <c r="AI54" i="20"/>
  <c r="AJ54" i="20"/>
  <c r="Z54" i="20"/>
  <c r="AE54" i="20"/>
  <c r="M54" i="20"/>
  <c r="AF54" i="20"/>
  <c r="N54" i="20"/>
  <c r="O54" i="20"/>
  <c r="P54" i="20"/>
  <c r="A55" i="20"/>
  <c r="H55" i="20"/>
  <c r="F55" i="20"/>
  <c r="G55" i="20"/>
  <c r="C55" i="20"/>
  <c r="B55" i="20"/>
  <c r="D55" i="20"/>
  <c r="V55" i="20"/>
  <c r="E55" i="20"/>
  <c r="I55" i="20"/>
  <c r="J55" i="20"/>
  <c r="AC55" i="20"/>
  <c r="K55" i="20"/>
  <c r="AD55" i="20"/>
  <c r="L55" i="20"/>
  <c r="AH55" i="20"/>
  <c r="AG55" i="20"/>
  <c r="AI55" i="20"/>
  <c r="AJ55" i="20"/>
  <c r="Z55" i="20"/>
  <c r="AE55" i="20"/>
  <c r="M55" i="20"/>
  <c r="AF55" i="20"/>
  <c r="N55" i="20"/>
  <c r="O55" i="20"/>
  <c r="P55" i="20"/>
  <c r="A56" i="20"/>
  <c r="H56" i="20"/>
  <c r="F56" i="20"/>
  <c r="G56" i="20"/>
  <c r="C56" i="20"/>
  <c r="B56" i="20"/>
  <c r="D56" i="20"/>
  <c r="V56" i="20"/>
  <c r="E56" i="20"/>
  <c r="I56" i="20"/>
  <c r="J56" i="20"/>
  <c r="AC56" i="20"/>
  <c r="K56" i="20"/>
  <c r="AD56" i="20"/>
  <c r="L56" i="20"/>
  <c r="AH56" i="20"/>
  <c r="AG56" i="20"/>
  <c r="AI56" i="20"/>
  <c r="AJ56" i="20"/>
  <c r="Z56" i="20"/>
  <c r="AE56" i="20"/>
  <c r="M56" i="20"/>
  <c r="AF56" i="20"/>
  <c r="N56" i="20"/>
  <c r="O56" i="20"/>
  <c r="P56" i="20"/>
  <c r="A57" i="20"/>
  <c r="H57" i="20"/>
  <c r="F57" i="20"/>
  <c r="G57" i="20"/>
  <c r="C57" i="20"/>
  <c r="B57" i="20"/>
  <c r="D57" i="20"/>
  <c r="V57" i="20"/>
  <c r="E57" i="20"/>
  <c r="I57" i="20"/>
  <c r="J57" i="20"/>
  <c r="AC57" i="20"/>
  <c r="K57" i="20"/>
  <c r="AD57" i="20"/>
  <c r="L57" i="20"/>
  <c r="AH57" i="20"/>
  <c r="AG57" i="20"/>
  <c r="AI57" i="20"/>
  <c r="AJ57" i="20"/>
  <c r="Z57" i="20"/>
  <c r="AE57" i="20"/>
  <c r="M57" i="20"/>
  <c r="AF57" i="20"/>
  <c r="N57" i="20"/>
  <c r="O57" i="20"/>
  <c r="P57" i="20"/>
  <c r="A58" i="20"/>
  <c r="H58" i="20"/>
  <c r="F58" i="20"/>
  <c r="G58" i="20"/>
  <c r="C58" i="20"/>
  <c r="B58" i="20"/>
  <c r="D58" i="20"/>
  <c r="V58" i="20"/>
  <c r="E58" i="20"/>
  <c r="I58" i="20"/>
  <c r="J58" i="20"/>
  <c r="AC58" i="20"/>
  <c r="K58" i="20"/>
  <c r="AD58" i="20"/>
  <c r="L58" i="20"/>
  <c r="AH58" i="20"/>
  <c r="AG58" i="20"/>
  <c r="AI58" i="20"/>
  <c r="AJ58" i="20"/>
  <c r="Z58" i="20"/>
  <c r="AE58" i="20"/>
  <c r="M58" i="20"/>
  <c r="AF58" i="20"/>
  <c r="N58" i="20"/>
  <c r="O58" i="20"/>
  <c r="P58" i="20"/>
  <c r="A59" i="20"/>
  <c r="H59" i="20"/>
  <c r="F59" i="20"/>
  <c r="G59" i="20"/>
  <c r="C59" i="20"/>
  <c r="B59" i="20"/>
  <c r="D59" i="20"/>
  <c r="V59" i="20"/>
  <c r="E59" i="20"/>
  <c r="I59" i="20"/>
  <c r="J59" i="20"/>
  <c r="AC59" i="20"/>
  <c r="K59" i="20"/>
  <c r="AD59" i="20"/>
  <c r="L59" i="20"/>
  <c r="AH59" i="20"/>
  <c r="AG59" i="20"/>
  <c r="AI59" i="20"/>
  <c r="AJ59" i="20"/>
  <c r="Z59" i="20"/>
  <c r="AE59" i="20"/>
  <c r="M59" i="20"/>
  <c r="AF59" i="20"/>
  <c r="N59" i="20"/>
  <c r="O59" i="20"/>
  <c r="P59" i="20"/>
  <c r="A60" i="20"/>
  <c r="H60" i="20"/>
  <c r="F60" i="20"/>
  <c r="G60" i="20"/>
  <c r="C60" i="20"/>
  <c r="B60" i="20"/>
  <c r="D60" i="20"/>
  <c r="V60" i="20"/>
  <c r="E60" i="20"/>
  <c r="I60" i="20"/>
  <c r="J60" i="20"/>
  <c r="AC60" i="20"/>
  <c r="K60" i="20"/>
  <c r="AD60" i="20"/>
  <c r="L60" i="20"/>
  <c r="AH60" i="20"/>
  <c r="AG60" i="20"/>
  <c r="AI60" i="20"/>
  <c r="AJ60" i="20"/>
  <c r="Z60" i="20"/>
  <c r="AE60" i="20"/>
  <c r="M60" i="20"/>
  <c r="AF60" i="20"/>
  <c r="N60" i="20"/>
  <c r="O60" i="20"/>
  <c r="P60" i="20"/>
  <c r="A61" i="20"/>
  <c r="H61" i="20"/>
  <c r="F61" i="20"/>
  <c r="G61" i="20"/>
  <c r="C61" i="20"/>
  <c r="B61" i="20"/>
  <c r="D61" i="20"/>
  <c r="V61" i="20"/>
  <c r="E61" i="20"/>
  <c r="I61" i="20"/>
  <c r="J61" i="20"/>
  <c r="AC61" i="20"/>
  <c r="K61" i="20"/>
  <c r="AD61" i="20"/>
  <c r="L61" i="20"/>
  <c r="AH61" i="20"/>
  <c r="AG61" i="20"/>
  <c r="AI61" i="20"/>
  <c r="AJ61" i="20"/>
  <c r="Z61" i="20"/>
  <c r="AE61" i="20"/>
  <c r="M61" i="20"/>
  <c r="AF61" i="20"/>
  <c r="N61" i="20"/>
  <c r="O61" i="20"/>
  <c r="P61" i="20"/>
  <c r="A62" i="20"/>
  <c r="H62" i="20"/>
  <c r="F62" i="20"/>
  <c r="G62" i="20"/>
  <c r="C62" i="20"/>
  <c r="B62" i="20"/>
  <c r="D62" i="20"/>
  <c r="V62" i="20"/>
  <c r="E62" i="20"/>
  <c r="I62" i="20"/>
  <c r="J62" i="20"/>
  <c r="AC62" i="20"/>
  <c r="K62" i="20"/>
  <c r="AD62" i="20"/>
  <c r="L62" i="20"/>
  <c r="AH62" i="20"/>
  <c r="AG62" i="20"/>
  <c r="AI62" i="20"/>
  <c r="AJ62" i="20"/>
  <c r="Z62" i="20"/>
  <c r="AE62" i="20"/>
  <c r="M62" i="20"/>
  <c r="AF62" i="20"/>
  <c r="N62" i="20"/>
  <c r="O62" i="20"/>
  <c r="P62" i="20"/>
  <c r="A63" i="20"/>
  <c r="H63" i="20"/>
  <c r="F63" i="20"/>
  <c r="G63" i="20"/>
  <c r="C63" i="20"/>
  <c r="B63" i="20"/>
  <c r="D63" i="20"/>
  <c r="V63" i="20"/>
  <c r="E63" i="20"/>
  <c r="I63" i="20"/>
  <c r="J63" i="20"/>
  <c r="AC63" i="20"/>
  <c r="K63" i="20"/>
  <c r="AD63" i="20"/>
  <c r="L63" i="20"/>
  <c r="AH63" i="20"/>
  <c r="AG63" i="20"/>
  <c r="AI63" i="20"/>
  <c r="AJ63" i="20"/>
  <c r="Z63" i="20"/>
  <c r="AE63" i="20"/>
  <c r="M63" i="20"/>
  <c r="AF63" i="20"/>
  <c r="N63" i="20"/>
  <c r="O63" i="20"/>
  <c r="P63" i="20"/>
  <c r="A32" i="20"/>
  <c r="H32" i="20"/>
  <c r="F32" i="20"/>
  <c r="G32" i="20"/>
  <c r="C32" i="20"/>
  <c r="B32" i="20"/>
  <c r="D32" i="20"/>
  <c r="V32" i="20"/>
  <c r="E32" i="20"/>
  <c r="I32" i="20"/>
  <c r="J32" i="20"/>
  <c r="AC32" i="20"/>
  <c r="K32" i="20"/>
  <c r="AD32" i="20"/>
  <c r="L32" i="20"/>
  <c r="AH32" i="20"/>
  <c r="AG32" i="20"/>
  <c r="AI32" i="20"/>
  <c r="AJ32" i="20"/>
  <c r="Z32" i="20"/>
  <c r="AE32" i="20"/>
  <c r="M32" i="20"/>
  <c r="AF32" i="20"/>
  <c r="N32" i="20"/>
  <c r="O32" i="20"/>
  <c r="P32" i="20"/>
  <c r="V26" i="20"/>
  <c r="V27" i="20"/>
  <c r="V28" i="20"/>
  <c r="V29" i="20"/>
  <c r="V30" i="20"/>
  <c r="V31" i="20"/>
  <c r="AG4" i="20"/>
  <c r="AI4" i="20"/>
  <c r="Z4" i="20"/>
  <c r="AG5" i="20"/>
  <c r="AI5" i="20"/>
  <c r="Z5" i="20"/>
  <c r="AG6" i="20"/>
  <c r="AI6" i="20"/>
  <c r="Z6" i="20"/>
  <c r="AG7" i="20"/>
  <c r="AI7" i="20"/>
  <c r="Z7" i="20"/>
  <c r="AG8" i="20"/>
  <c r="AI8" i="20"/>
  <c r="Z8" i="20"/>
  <c r="AG9" i="20"/>
  <c r="AI9" i="20"/>
  <c r="Z9" i="20"/>
  <c r="AG10" i="20"/>
  <c r="AI10" i="20"/>
  <c r="Z10" i="20"/>
  <c r="AG11" i="20"/>
  <c r="AI11" i="20"/>
  <c r="Z11" i="20"/>
  <c r="AG12" i="20"/>
  <c r="AI12" i="20"/>
  <c r="Z12" i="20"/>
  <c r="AG13" i="20"/>
  <c r="AI13" i="20"/>
  <c r="Z13" i="20"/>
  <c r="AG14" i="20"/>
  <c r="AI14" i="20"/>
  <c r="Z14" i="20"/>
  <c r="AG15" i="20"/>
  <c r="AI15" i="20"/>
  <c r="Z15" i="20"/>
  <c r="AG16" i="20"/>
  <c r="AI16" i="20"/>
  <c r="Z16" i="20"/>
  <c r="AG17" i="20"/>
  <c r="AI17" i="20"/>
  <c r="Z17" i="20"/>
  <c r="AG18" i="20"/>
  <c r="AI18" i="20"/>
  <c r="Z18" i="20"/>
  <c r="AG19" i="20"/>
  <c r="AI19" i="20"/>
  <c r="Z19" i="20"/>
  <c r="AG20" i="20"/>
  <c r="AI20" i="20"/>
  <c r="Z20" i="20"/>
  <c r="AG21" i="20"/>
  <c r="AI21" i="20"/>
  <c r="Z21" i="20"/>
  <c r="AG22" i="20"/>
  <c r="AI22" i="20"/>
  <c r="Z22" i="20"/>
  <c r="AG23" i="20"/>
  <c r="AI23" i="20"/>
  <c r="Z23" i="20"/>
  <c r="AG24" i="20"/>
  <c r="AI24" i="20"/>
  <c r="Z24" i="20"/>
  <c r="AG25" i="20"/>
  <c r="AI25" i="20"/>
  <c r="Z25" i="20"/>
  <c r="AG26" i="20"/>
  <c r="AD26" i="20"/>
  <c r="AH26" i="20"/>
  <c r="AI26" i="20"/>
  <c r="AJ26" i="20"/>
  <c r="Z26" i="20"/>
  <c r="AG27" i="20"/>
  <c r="AD27" i="20"/>
  <c r="AH27" i="20"/>
  <c r="AI27" i="20"/>
  <c r="AJ27" i="20"/>
  <c r="Z27" i="20"/>
  <c r="AG28" i="20"/>
  <c r="AD28" i="20"/>
  <c r="AH28" i="20"/>
  <c r="AI28" i="20"/>
  <c r="AJ28" i="20"/>
  <c r="Z28" i="20"/>
  <c r="AG29" i="20"/>
  <c r="AD29" i="20"/>
  <c r="AH29" i="20"/>
  <c r="AI29" i="20"/>
  <c r="AJ29" i="20"/>
  <c r="Z29" i="20"/>
  <c r="AG30" i="20"/>
  <c r="AD30" i="20"/>
  <c r="AH30" i="20"/>
  <c r="AI30" i="20"/>
  <c r="AJ30" i="20"/>
  <c r="Z30" i="20"/>
  <c r="AG31" i="20"/>
  <c r="AD31" i="20"/>
  <c r="AH31" i="20"/>
  <c r="AI31" i="20"/>
  <c r="AJ31" i="20"/>
  <c r="Z31" i="20"/>
  <c r="AG3" i="20"/>
  <c r="AI3" i="20"/>
  <c r="Z3" i="20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3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4" i="20"/>
  <c r="AH5" i="20"/>
  <c r="AH6" i="20"/>
  <c r="AH7" i="20"/>
  <c r="AH3" i="20"/>
  <c r="E108" i="14"/>
  <c r="D108" i="14"/>
  <c r="C108" i="14"/>
  <c r="AE3" i="20"/>
  <c r="M3" i="20"/>
  <c r="F5" i="12"/>
  <c r="B5" i="18"/>
  <c r="D5" i="18"/>
  <c r="B6" i="18"/>
  <c r="D6" i="18"/>
  <c r="B7" i="18"/>
  <c r="D7" i="18"/>
  <c r="B8" i="18"/>
  <c r="D8" i="18"/>
  <c r="B9" i="18"/>
  <c r="D9" i="18"/>
  <c r="B10" i="18"/>
  <c r="D10" i="18"/>
  <c r="B11" i="18"/>
  <c r="D11" i="18"/>
  <c r="B12" i="18"/>
  <c r="D12" i="18"/>
  <c r="B13" i="18"/>
  <c r="D13" i="18"/>
  <c r="B14" i="18"/>
  <c r="D14" i="18"/>
  <c r="B15" i="18"/>
  <c r="D15" i="18"/>
  <c r="B16" i="18"/>
  <c r="D16" i="18"/>
  <c r="B17" i="18"/>
  <c r="D17" i="18"/>
  <c r="B18" i="18"/>
  <c r="D18" i="18"/>
  <c r="B19" i="18"/>
  <c r="D19" i="18"/>
  <c r="B20" i="18"/>
  <c r="D20" i="18"/>
  <c r="B21" i="18"/>
  <c r="D21" i="18"/>
  <c r="B22" i="18"/>
  <c r="D22" i="18"/>
  <c r="B23" i="18"/>
  <c r="D23" i="18"/>
  <c r="B24" i="18"/>
  <c r="D24" i="18"/>
  <c r="B25" i="18"/>
  <c r="D25" i="18"/>
  <c r="B26" i="18"/>
  <c r="D26" i="18"/>
  <c r="B27" i="18"/>
  <c r="D27" i="18"/>
  <c r="B28" i="18"/>
  <c r="D28" i="18"/>
  <c r="B29" i="18"/>
  <c r="D29" i="18"/>
  <c r="B30" i="18"/>
  <c r="D30" i="18"/>
  <c r="B31" i="18"/>
  <c r="D31" i="18"/>
  <c r="B32" i="18"/>
  <c r="D32" i="18"/>
  <c r="B4" i="18"/>
  <c r="D4" i="18"/>
  <c r="F3" i="20"/>
  <c r="H4" i="20"/>
  <c r="F4" i="20"/>
  <c r="H5" i="20"/>
  <c r="F5" i="20"/>
  <c r="H6" i="20"/>
  <c r="F6" i="20"/>
  <c r="G3" i="20"/>
  <c r="G4" i="20"/>
  <c r="G5" i="20"/>
  <c r="G6" i="20"/>
  <c r="H7" i="20"/>
  <c r="F7" i="20"/>
  <c r="G7" i="20"/>
  <c r="H8" i="20"/>
  <c r="F8" i="20"/>
  <c r="G8" i="20"/>
  <c r="H9" i="20"/>
  <c r="F9" i="20"/>
  <c r="G9" i="20"/>
  <c r="H10" i="20"/>
  <c r="F10" i="20"/>
  <c r="G10" i="20"/>
  <c r="H11" i="20"/>
  <c r="F11" i="20"/>
  <c r="G11" i="20"/>
  <c r="H12" i="20"/>
  <c r="F12" i="20"/>
  <c r="G12" i="20"/>
  <c r="H13" i="20"/>
  <c r="F13" i="20"/>
  <c r="G13" i="20"/>
  <c r="H14" i="20"/>
  <c r="F14" i="20"/>
  <c r="G14" i="20"/>
  <c r="H15" i="20"/>
  <c r="F15" i="20"/>
  <c r="G15" i="20"/>
  <c r="H16" i="20"/>
  <c r="F16" i="20"/>
  <c r="G16" i="20"/>
  <c r="H17" i="20"/>
  <c r="F17" i="20"/>
  <c r="G17" i="20"/>
  <c r="H18" i="20"/>
  <c r="F18" i="20"/>
  <c r="G18" i="20"/>
  <c r="H19" i="20"/>
  <c r="F19" i="20"/>
  <c r="G19" i="20"/>
  <c r="H20" i="20"/>
  <c r="F20" i="20"/>
  <c r="G20" i="20"/>
  <c r="H21" i="20"/>
  <c r="F21" i="20"/>
  <c r="G21" i="20"/>
  <c r="H22" i="20"/>
  <c r="F22" i="20"/>
  <c r="G22" i="20"/>
  <c r="H23" i="20"/>
  <c r="F23" i="20"/>
  <c r="G23" i="20"/>
  <c r="H24" i="20"/>
  <c r="F24" i="20"/>
  <c r="G24" i="20"/>
  <c r="H25" i="20"/>
  <c r="F25" i="20"/>
  <c r="G25" i="20"/>
  <c r="H26" i="20"/>
  <c r="F26" i="20"/>
  <c r="G26" i="20"/>
  <c r="H27" i="20"/>
  <c r="F27" i="20"/>
  <c r="G27" i="20"/>
  <c r="H28" i="20"/>
  <c r="F28" i="20"/>
  <c r="G28" i="20"/>
  <c r="H29" i="20"/>
  <c r="F29" i="20"/>
  <c r="G29" i="20"/>
  <c r="H30" i="20"/>
  <c r="F30" i="20"/>
  <c r="G30" i="20"/>
  <c r="H31" i="20"/>
  <c r="F31" i="20"/>
  <c r="G31" i="20"/>
  <c r="O3" i="20"/>
  <c r="O4" i="20"/>
  <c r="O5" i="20"/>
  <c r="O6" i="20"/>
  <c r="P3" i="20"/>
  <c r="P4" i="20"/>
  <c r="P5" i="20"/>
  <c r="P6" i="20"/>
  <c r="O7" i="20"/>
  <c r="P7" i="20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22" i="20"/>
  <c r="P22" i="20"/>
  <c r="O23" i="20"/>
  <c r="P23" i="20"/>
  <c r="O24" i="20"/>
  <c r="P24" i="20"/>
  <c r="O25" i="20"/>
  <c r="P25" i="20"/>
  <c r="O26" i="20"/>
  <c r="P26" i="20"/>
  <c r="O27" i="20"/>
  <c r="P27" i="20"/>
  <c r="O28" i="20"/>
  <c r="P28" i="20"/>
  <c r="O29" i="20"/>
  <c r="P29" i="20"/>
  <c r="O30" i="20"/>
  <c r="P30" i="20"/>
  <c r="O31" i="20"/>
  <c r="P31" i="20"/>
  <c r="A3" i="20"/>
  <c r="A4" i="20"/>
  <c r="A5" i="20"/>
  <c r="A6" i="20"/>
  <c r="C3" i="20"/>
  <c r="B3" i="20"/>
  <c r="C4" i="20"/>
  <c r="C5" i="20"/>
  <c r="B5" i="20"/>
  <c r="B4" i="20"/>
  <c r="C6" i="20"/>
  <c r="C7" i="20"/>
  <c r="B7" i="20"/>
  <c r="B6" i="20"/>
  <c r="A7" i="20"/>
  <c r="A8" i="20"/>
  <c r="C8" i="20"/>
  <c r="B8" i="20"/>
  <c r="A9" i="20"/>
  <c r="C9" i="20"/>
  <c r="B9" i="20"/>
  <c r="A10" i="20"/>
  <c r="C10" i="20"/>
  <c r="B10" i="20"/>
  <c r="A11" i="20"/>
  <c r="C11" i="20"/>
  <c r="A12" i="20"/>
  <c r="C12" i="20"/>
  <c r="C13" i="20"/>
  <c r="B13" i="20"/>
  <c r="B12" i="20"/>
  <c r="B11" i="20"/>
  <c r="A13" i="20"/>
  <c r="A14" i="20"/>
  <c r="C14" i="20"/>
  <c r="B14" i="20"/>
  <c r="A15" i="20"/>
  <c r="C15" i="20"/>
  <c r="A16" i="20"/>
  <c r="C16" i="20"/>
  <c r="C17" i="20"/>
  <c r="B17" i="20"/>
  <c r="B16" i="20"/>
  <c r="B15" i="20"/>
  <c r="A17" i="20"/>
  <c r="A18" i="20"/>
  <c r="C18" i="20"/>
  <c r="B18" i="20"/>
  <c r="A19" i="20"/>
  <c r="C19" i="20"/>
  <c r="B19" i="20"/>
  <c r="A20" i="20"/>
  <c r="C20" i="20"/>
  <c r="A21" i="20"/>
  <c r="C21" i="20"/>
  <c r="C22" i="20"/>
  <c r="B22" i="20"/>
  <c r="B21" i="20"/>
  <c r="B20" i="20"/>
  <c r="A22" i="20"/>
  <c r="A23" i="20"/>
  <c r="C23" i="20"/>
  <c r="B23" i="20"/>
  <c r="A24" i="20"/>
  <c r="C24" i="20"/>
  <c r="A25" i="20"/>
  <c r="C25" i="20"/>
  <c r="C26" i="20"/>
  <c r="B26" i="20"/>
  <c r="B25" i="20"/>
  <c r="B24" i="20"/>
  <c r="A26" i="20"/>
  <c r="A27" i="20"/>
  <c r="C27" i="20"/>
  <c r="B27" i="20"/>
  <c r="A28" i="20"/>
  <c r="C28" i="20"/>
  <c r="A29" i="20"/>
  <c r="C29" i="20"/>
  <c r="A30" i="20"/>
  <c r="C30" i="20"/>
  <c r="C31" i="20"/>
  <c r="B31" i="20"/>
  <c r="B30" i="20"/>
  <c r="B29" i="20"/>
  <c r="B28" i="20"/>
  <c r="A31" i="20"/>
  <c r="D3" i="20"/>
  <c r="D4" i="20"/>
  <c r="D5" i="20"/>
  <c r="D6" i="20"/>
  <c r="V3" i="20"/>
  <c r="E3" i="20"/>
  <c r="V4" i="20"/>
  <c r="E4" i="20"/>
  <c r="V5" i="20"/>
  <c r="E5" i="20"/>
  <c r="V6" i="20"/>
  <c r="E6" i="20"/>
  <c r="D7" i="20"/>
  <c r="V7" i="20"/>
  <c r="E7" i="20"/>
  <c r="D8" i="20"/>
  <c r="V8" i="20"/>
  <c r="E8" i="20"/>
  <c r="D9" i="20"/>
  <c r="V9" i="20"/>
  <c r="E9" i="20"/>
  <c r="D10" i="20"/>
  <c r="V10" i="20"/>
  <c r="E10" i="20"/>
  <c r="D11" i="20"/>
  <c r="V11" i="20"/>
  <c r="E11" i="20"/>
  <c r="D12" i="20"/>
  <c r="V12" i="20"/>
  <c r="E12" i="20"/>
  <c r="D13" i="20"/>
  <c r="V13" i="20"/>
  <c r="E13" i="20"/>
  <c r="D14" i="20"/>
  <c r="V14" i="20"/>
  <c r="E14" i="20"/>
  <c r="D15" i="20"/>
  <c r="V15" i="20"/>
  <c r="E15" i="20"/>
  <c r="D16" i="20"/>
  <c r="V16" i="20"/>
  <c r="E16" i="20"/>
  <c r="D17" i="20"/>
  <c r="V17" i="20"/>
  <c r="E17" i="20"/>
  <c r="D18" i="20"/>
  <c r="V18" i="20"/>
  <c r="E18" i="20"/>
  <c r="D19" i="20"/>
  <c r="V19" i="20"/>
  <c r="E19" i="20"/>
  <c r="D20" i="20"/>
  <c r="V20" i="20"/>
  <c r="E20" i="20"/>
  <c r="D21" i="20"/>
  <c r="V21" i="20"/>
  <c r="E21" i="20"/>
  <c r="D22" i="20"/>
  <c r="V22" i="20"/>
  <c r="E22" i="20"/>
  <c r="D23" i="20"/>
  <c r="V23" i="20"/>
  <c r="E23" i="20"/>
  <c r="D24" i="20"/>
  <c r="V24" i="20"/>
  <c r="E24" i="20"/>
  <c r="D25" i="20"/>
  <c r="V25" i="20"/>
  <c r="E25" i="20"/>
  <c r="D26" i="20"/>
  <c r="E26" i="20"/>
  <c r="D27" i="20"/>
  <c r="E27" i="20"/>
  <c r="D28" i="20"/>
  <c r="E28" i="20"/>
  <c r="D29" i="20"/>
  <c r="E29" i="20"/>
  <c r="D30" i="20"/>
  <c r="E30" i="20"/>
  <c r="D31" i="20"/>
  <c r="E31" i="20"/>
  <c r="N5" i="18"/>
  <c r="O5" i="18"/>
  <c r="P5" i="18"/>
  <c r="Q5" i="18"/>
  <c r="R5" i="18"/>
  <c r="S5" i="18"/>
  <c r="N6" i="18"/>
  <c r="O6" i="18"/>
  <c r="P6" i="18"/>
  <c r="Q6" i="18"/>
  <c r="R6" i="18"/>
  <c r="S6" i="18"/>
  <c r="N7" i="18"/>
  <c r="O7" i="18"/>
  <c r="P7" i="18"/>
  <c r="Q7" i="18"/>
  <c r="R7" i="18"/>
  <c r="S7" i="18"/>
  <c r="N8" i="18"/>
  <c r="O8" i="18"/>
  <c r="P8" i="18"/>
  <c r="Q8" i="18"/>
  <c r="R8" i="18"/>
  <c r="S8" i="18"/>
  <c r="N9" i="18"/>
  <c r="O9" i="18"/>
  <c r="P9" i="18"/>
  <c r="Q9" i="18"/>
  <c r="R9" i="18"/>
  <c r="S9" i="18"/>
  <c r="N10" i="18"/>
  <c r="O10" i="18"/>
  <c r="P10" i="18"/>
  <c r="Q10" i="18"/>
  <c r="R10" i="18"/>
  <c r="S10" i="18"/>
  <c r="N11" i="18"/>
  <c r="O11" i="18"/>
  <c r="P11" i="18"/>
  <c r="Q11" i="18"/>
  <c r="R11" i="18"/>
  <c r="S11" i="18"/>
  <c r="N12" i="18"/>
  <c r="O12" i="18"/>
  <c r="P12" i="18"/>
  <c r="Q12" i="18"/>
  <c r="R12" i="18"/>
  <c r="S12" i="18"/>
  <c r="N13" i="18"/>
  <c r="O13" i="18"/>
  <c r="P13" i="18"/>
  <c r="Q13" i="18"/>
  <c r="R13" i="18"/>
  <c r="S13" i="18"/>
  <c r="N14" i="18"/>
  <c r="O14" i="18"/>
  <c r="P14" i="18"/>
  <c r="Q14" i="18"/>
  <c r="R14" i="18"/>
  <c r="S14" i="18"/>
  <c r="N15" i="18"/>
  <c r="O15" i="18"/>
  <c r="P15" i="18"/>
  <c r="Q15" i="18"/>
  <c r="R15" i="18"/>
  <c r="S15" i="18"/>
  <c r="N16" i="18"/>
  <c r="O16" i="18"/>
  <c r="P16" i="18"/>
  <c r="Q16" i="18"/>
  <c r="R16" i="18"/>
  <c r="S16" i="18"/>
  <c r="N17" i="18"/>
  <c r="O17" i="18"/>
  <c r="P17" i="18"/>
  <c r="Q17" i="18"/>
  <c r="R17" i="18"/>
  <c r="S17" i="18"/>
  <c r="N18" i="18"/>
  <c r="O18" i="18"/>
  <c r="P18" i="18"/>
  <c r="Q18" i="18"/>
  <c r="R18" i="18"/>
  <c r="S18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N21" i="18"/>
  <c r="O21" i="18"/>
  <c r="P21" i="18"/>
  <c r="Q21" i="18"/>
  <c r="R21" i="18"/>
  <c r="S21" i="18"/>
  <c r="N22" i="18"/>
  <c r="O22" i="18"/>
  <c r="P22" i="18"/>
  <c r="Q22" i="18"/>
  <c r="R22" i="18"/>
  <c r="S22" i="18"/>
  <c r="N23" i="18"/>
  <c r="O23" i="18"/>
  <c r="P23" i="18"/>
  <c r="Q23" i="18"/>
  <c r="R23" i="18"/>
  <c r="S23" i="18"/>
  <c r="N24" i="18"/>
  <c r="O24" i="18"/>
  <c r="P24" i="18"/>
  <c r="Q24" i="18"/>
  <c r="R24" i="18"/>
  <c r="S24" i="18"/>
  <c r="N25" i="18"/>
  <c r="O25" i="18"/>
  <c r="P25" i="18"/>
  <c r="Q25" i="18"/>
  <c r="R25" i="18"/>
  <c r="S25" i="18"/>
  <c r="N26" i="18"/>
  <c r="O26" i="18"/>
  <c r="P26" i="18"/>
  <c r="Q26" i="18"/>
  <c r="R26" i="18"/>
  <c r="S26" i="18"/>
  <c r="N27" i="18"/>
  <c r="O27" i="18"/>
  <c r="P27" i="18"/>
  <c r="Q27" i="18"/>
  <c r="R27" i="18"/>
  <c r="S27" i="18"/>
  <c r="N28" i="18"/>
  <c r="O28" i="18"/>
  <c r="P28" i="18"/>
  <c r="Q28" i="18"/>
  <c r="R28" i="18"/>
  <c r="S28" i="18"/>
  <c r="N29" i="18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O4" i="18"/>
  <c r="P4" i="18"/>
  <c r="Q4" i="18"/>
  <c r="R4" i="18"/>
  <c r="S4" i="18"/>
  <c r="N4" i="18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W6" i="12"/>
  <c r="A6" i="12"/>
  <c r="W7" i="12"/>
  <c r="A7" i="12"/>
  <c r="W8" i="12"/>
  <c r="A8" i="12"/>
  <c r="W9" i="12"/>
  <c r="A9" i="12"/>
  <c r="W10" i="12"/>
  <c r="A10" i="12"/>
  <c r="W11" i="12"/>
  <c r="A11" i="12"/>
  <c r="W12" i="12"/>
  <c r="A12" i="12"/>
  <c r="W13" i="12"/>
  <c r="A13" i="12"/>
  <c r="W14" i="12"/>
  <c r="A14" i="12"/>
  <c r="W15" i="12"/>
  <c r="A15" i="12"/>
  <c r="W16" i="12"/>
  <c r="A16" i="12"/>
  <c r="W17" i="12"/>
  <c r="A17" i="12"/>
  <c r="W18" i="12"/>
  <c r="A18" i="12"/>
  <c r="W19" i="12"/>
  <c r="A19" i="12"/>
  <c r="W20" i="12"/>
  <c r="A20" i="12"/>
  <c r="W21" i="12"/>
  <c r="A21" i="12"/>
  <c r="W22" i="12"/>
  <c r="A22" i="12"/>
  <c r="W23" i="12"/>
  <c r="A23" i="12"/>
  <c r="W24" i="12"/>
  <c r="A24" i="12"/>
  <c r="W25" i="12"/>
  <c r="A25" i="12"/>
  <c r="W26" i="12"/>
  <c r="A26" i="12"/>
  <c r="W27" i="12"/>
  <c r="A27" i="12"/>
  <c r="W28" i="12"/>
  <c r="A28" i="12"/>
  <c r="W29" i="12"/>
  <c r="A29" i="12"/>
  <c r="W30" i="12"/>
  <c r="A30" i="12"/>
  <c r="W31" i="12"/>
  <c r="A31" i="12"/>
  <c r="W32" i="12"/>
  <c r="A32" i="12"/>
  <c r="W33" i="12"/>
  <c r="A33" i="12"/>
  <c r="W5" i="12"/>
  <c r="A5" i="12"/>
  <c r="AF4" i="20"/>
  <c r="N4" i="20"/>
  <c r="J6" i="12"/>
  <c r="AF5" i="20"/>
  <c r="N5" i="20"/>
  <c r="J7" i="12"/>
  <c r="AF6" i="20"/>
  <c r="N6" i="20"/>
  <c r="J8" i="12"/>
  <c r="AF7" i="20"/>
  <c r="N7" i="20"/>
  <c r="J9" i="12"/>
  <c r="AF8" i="20"/>
  <c r="N8" i="20"/>
  <c r="J10" i="12"/>
  <c r="AF9" i="20"/>
  <c r="N9" i="20"/>
  <c r="J11" i="12"/>
  <c r="AF10" i="20"/>
  <c r="N10" i="20"/>
  <c r="J12" i="12"/>
  <c r="AF11" i="20"/>
  <c r="N11" i="20"/>
  <c r="J13" i="12"/>
  <c r="AF12" i="20"/>
  <c r="N12" i="20"/>
  <c r="J14" i="12"/>
  <c r="AF13" i="20"/>
  <c r="N13" i="20"/>
  <c r="J15" i="12"/>
  <c r="AF14" i="20"/>
  <c r="N14" i="20"/>
  <c r="J16" i="12"/>
  <c r="AF15" i="20"/>
  <c r="N15" i="20"/>
  <c r="J17" i="12"/>
  <c r="AF16" i="20"/>
  <c r="N16" i="20"/>
  <c r="J18" i="12"/>
  <c r="AF17" i="20"/>
  <c r="N17" i="20"/>
  <c r="J19" i="12"/>
  <c r="AF18" i="20"/>
  <c r="N18" i="20"/>
  <c r="J20" i="12"/>
  <c r="AF19" i="20"/>
  <c r="N19" i="20"/>
  <c r="J21" i="12"/>
  <c r="AF20" i="20"/>
  <c r="N20" i="20"/>
  <c r="J22" i="12"/>
  <c r="AF21" i="20"/>
  <c r="N21" i="20"/>
  <c r="J23" i="12"/>
  <c r="AF22" i="20"/>
  <c r="N22" i="20"/>
  <c r="J24" i="12"/>
  <c r="AF23" i="20"/>
  <c r="N23" i="20"/>
  <c r="J25" i="12"/>
  <c r="AF24" i="20"/>
  <c r="N24" i="20"/>
  <c r="J26" i="12"/>
  <c r="AF25" i="20"/>
  <c r="N25" i="20"/>
  <c r="J27" i="12"/>
  <c r="AF26" i="20"/>
  <c r="N26" i="20"/>
  <c r="J28" i="12"/>
  <c r="AF27" i="20"/>
  <c r="N27" i="20"/>
  <c r="J29" i="12"/>
  <c r="AF28" i="20"/>
  <c r="N28" i="20"/>
  <c r="J30" i="12"/>
  <c r="AF29" i="20"/>
  <c r="N29" i="20"/>
  <c r="J31" i="12"/>
  <c r="AF30" i="20"/>
  <c r="N30" i="20"/>
  <c r="J32" i="12"/>
  <c r="AF31" i="20"/>
  <c r="N31" i="20"/>
  <c r="J33" i="12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AE31" i="20"/>
  <c r="M31" i="20"/>
  <c r="F33" i="12"/>
  <c r="AD4" i="20"/>
  <c r="L4" i="20"/>
  <c r="I6" i="12"/>
  <c r="AD5" i="20"/>
  <c r="L5" i="20"/>
  <c r="I7" i="12"/>
  <c r="AD6" i="20"/>
  <c r="L6" i="20"/>
  <c r="I8" i="12"/>
  <c r="AD7" i="20"/>
  <c r="L7" i="20"/>
  <c r="I9" i="12"/>
  <c r="AD8" i="20"/>
  <c r="L8" i="20"/>
  <c r="I10" i="12"/>
  <c r="AD9" i="20"/>
  <c r="L9" i="20"/>
  <c r="I11" i="12"/>
  <c r="AD10" i="20"/>
  <c r="L10" i="20"/>
  <c r="I12" i="12"/>
  <c r="AD11" i="20"/>
  <c r="L11" i="20"/>
  <c r="I13" i="12"/>
  <c r="AD12" i="20"/>
  <c r="L12" i="20"/>
  <c r="I14" i="12"/>
  <c r="AD13" i="20"/>
  <c r="L13" i="20"/>
  <c r="I15" i="12"/>
  <c r="AD14" i="20"/>
  <c r="L14" i="20"/>
  <c r="I16" i="12"/>
  <c r="AD15" i="20"/>
  <c r="L15" i="20"/>
  <c r="I17" i="12"/>
  <c r="AD16" i="20"/>
  <c r="L16" i="20"/>
  <c r="I18" i="12"/>
  <c r="AD17" i="20"/>
  <c r="L17" i="20"/>
  <c r="I19" i="12"/>
  <c r="AD18" i="20"/>
  <c r="L18" i="20"/>
  <c r="I20" i="12"/>
  <c r="AD19" i="20"/>
  <c r="L19" i="20"/>
  <c r="I21" i="12"/>
  <c r="AD20" i="20"/>
  <c r="L20" i="20"/>
  <c r="I22" i="12"/>
  <c r="AD21" i="20"/>
  <c r="L21" i="20"/>
  <c r="I23" i="12"/>
  <c r="AD22" i="20"/>
  <c r="L22" i="20"/>
  <c r="I24" i="12"/>
  <c r="AD23" i="20"/>
  <c r="L23" i="20"/>
  <c r="I25" i="12"/>
  <c r="AD24" i="20"/>
  <c r="L24" i="20"/>
  <c r="I26" i="12"/>
  <c r="AD25" i="20"/>
  <c r="L25" i="20"/>
  <c r="I27" i="12"/>
  <c r="L26" i="20"/>
  <c r="I28" i="12"/>
  <c r="L27" i="20"/>
  <c r="I29" i="12"/>
  <c r="L28" i="20"/>
  <c r="I30" i="12"/>
  <c r="L29" i="20"/>
  <c r="I31" i="12"/>
  <c r="L30" i="20"/>
  <c r="I32" i="12"/>
  <c r="L31" i="20"/>
  <c r="I33" i="12"/>
  <c r="AD3" i="20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AC31" i="20"/>
  <c r="K31" i="20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J31" i="20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I5" i="15"/>
  <c r="I6" i="15"/>
  <c r="I7" i="15"/>
  <c r="I8" i="15"/>
</calcChain>
</file>

<file path=xl/sharedStrings.xml><?xml version="1.0" encoding="utf-8"?>
<sst xmlns="http://schemas.openxmlformats.org/spreadsheetml/2006/main" count="634" uniqueCount="283">
  <si>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</si>
  <si>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</si>
  <si>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</si>
  <si>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</si>
  <si>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</si>
  <si>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</si>
  <si>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</si>
  <si>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</si>
  <si>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</si>
  <si>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</si>
  <si>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</si>
  <si>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</si>
  <si>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</si>
  <si>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</si>
  <si>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</si>
  <si>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</si>
  <si>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</si>
  <si>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</si>
  <si>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</si>
  <si>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</si>
  <si>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</si>
  <si>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</si>
  <si>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</si>
  <si>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</si>
  <si>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</si>
  <si>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</si>
  <si>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</si>
  <si>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</si>
  <si>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</si>
  <si>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</si>
  <si>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</si>
  <si>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</si>
  <si>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</si>
  <si>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</si>
  <si>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</si>
  <si>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</si>
  <si>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</si>
  <si>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</si>
  <si>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</si>
  <si>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</si>
  <si>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</si>
  <si>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</si>
  <si>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</si>
  <si>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</si>
  <si>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</si>
  <si>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</si>
  <si>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</si>
  <si>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</si>
  <si>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</si>
  <si>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</si>
  <si>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</si>
  <si>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</si>
  <si>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</si>
  <si>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</si>
  <si>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</si>
  <si>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</si>
  <si>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</si>
  <si>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</si>
  <si>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</si>
  <si>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</si>
  <si>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</si>
  <si>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</si>
  <si>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</si>
  <si>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</si>
  <si>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</si>
  <si>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</si>
  <si>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</si>
  <si>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</si>
  <si>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</si>
  <si>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</si>
  <si>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</si>
  <si>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</si>
  <si>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</si>
  <si>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</si>
  <si>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</si>
  <si>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</si>
  <si>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</si>
  <si>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</si>
  <si>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</si>
  <si>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</si>
  <si>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</si>
  <si>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</si>
  <si>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</si>
  <si>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</si>
  <si>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</si>
  <si>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</si>
  <si>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</si>
  <si>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</si>
  <si>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</si>
  <si>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</si>
  <si>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</si>
  <si>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</si>
  <si>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</si>
  <si>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</si>
  <si>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</si>
  <si>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</si>
  <si>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</si>
  <si>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</si>
  <si>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</si>
  <si>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</si>
  <si>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</si>
  <si>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</si>
  <si>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</si>
  <si>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</si>
  <si>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</si>
  <si>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</si>
  <si>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</si>
  <si>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</si>
  <si>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</si>
  <si>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</si>
  <si>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</si>
  <si>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</si>
  <si>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</si>
  <si>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</si>
  <si>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</si>
  <si>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</si>
  <si>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</si>
  <si>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</si>
  <si>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</si>
  <si>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</si>
  <si>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</si>
  <si>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</si>
  <si>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</si>
  <si>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</si>
  <si>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</si>
  <si>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</si>
  <si>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</si>
  <si>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</si>
  <si>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</si>
  <si>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</si>
  <si>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</si>
  <si>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</si>
  <si>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</si>
  <si>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</si>
  <si>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</si>
  <si>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  <rPh sb="0" eb="1">
      <t>gong</t>
    </rPh>
    <rPh sb="1" eb="2">
      <t>di</t>
    </rPh>
    <rPh sb="2" eb="3">
      <t>xue</t>
    </rPh>
    <rPh sb="3" eb="4">
      <t>gao</t>
    </rPh>
    <phoneticPr fontId="3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</si>
  <si>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</si>
  <si>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</si>
  <si>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</si>
  <si>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</si>
  <si>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</si>
  <si>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</si>
  <si>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</si>
  <si>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</si>
  <si>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</si>
  <si>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</si>
  <si>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</si>
  <si>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</si>
  <si>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</si>
  <si>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</si>
  <si>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平均怪</t>
    <rPh sb="0" eb="1">
      <t>ping'j</t>
    </rPh>
    <rPh sb="2" eb="3">
      <t>guai</t>
    </rPh>
    <phoneticPr fontId="3" type="noConversion"/>
  </si>
  <si>
    <t>平均怪</t>
    <rPh sb="0" eb="1">
      <t>pign'j</t>
    </rPh>
    <rPh sb="2" eb="3">
      <t>guai</t>
    </rPh>
    <phoneticPr fontId="3" type="noConversion"/>
  </si>
  <si>
    <t>平均怪</t>
    <rPh sb="0" eb="1">
      <t>ping'jun</t>
    </rPh>
    <rPh sb="2" eb="3">
      <t>guai</t>
    </rPh>
    <phoneticPr fontId="3" type="noConversion"/>
  </si>
  <si>
    <t>高攻低血</t>
  </si>
  <si>
    <t>高攻低血</t>
    <rPh sb="0" eb="1">
      <t>gao'gong</t>
    </rPh>
    <rPh sb="2" eb="3">
      <t>di</t>
    </rPh>
    <rPh sb="3" eb="4">
      <t>xue</t>
    </rPh>
    <phoneticPr fontId="3" type="noConversion"/>
  </si>
  <si>
    <t>高攻低血</t>
    <rPh sb="0" eb="1">
      <t>gao'g</t>
    </rPh>
    <rPh sb="2" eb="3">
      <t>di</t>
    </rPh>
    <rPh sb="3" eb="4">
      <t>xue</t>
    </rPh>
    <phoneticPr fontId="3" type="noConversion"/>
  </si>
  <si>
    <t>平均怪</t>
    <rPh sb="0" eb="1">
      <t>p'j</t>
    </rPh>
    <rPh sb="2" eb="3">
      <t>guai</t>
    </rPh>
    <phoneticPr fontId="3" type="noConversion"/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</si>
  <si>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</si>
  <si>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</si>
  <si>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</si>
  <si>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</si>
  <si>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</si>
  <si>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</si>
  <si>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</si>
  <si>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</si>
  <si>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bosss</t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</si>
  <si>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</si>
  <si>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</si>
  <si>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</si>
  <si>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</si>
  <si>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</si>
  <si>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</si>
  <si>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</si>
  <si>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</si>
  <si>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</si>
  <si>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</si>
  <si>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</si>
  <si>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</si>
  <si>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</si>
  <si>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</si>
  <si>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</si>
  <si>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</si>
  <si>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</si>
  <si>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</si>
  <si>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</si>
  <si>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</si>
  <si>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</si>
  <si>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</si>
  <si>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</si>
  <si>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</si>
  <si>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</si>
  <si>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</si>
  <si>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</si>
  <si>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</si>
  <si>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</si>
  <si>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</si>
  <si>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</si>
  <si>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</si>
  <si>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</si>
  <si>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m1000</t>
    <phoneticPr fontId="3" type="noConversion"/>
  </si>
  <si>
    <t>m1000</t>
    <phoneticPr fontId="3" type="noConversion"/>
  </si>
  <si>
    <t>m1001</t>
    <phoneticPr fontId="3" type="noConversion"/>
  </si>
  <si>
    <t>m1002</t>
    <phoneticPr fontId="3" type="noConversion"/>
  </si>
  <si>
    <t>m1003</t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</si>
  <si>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</si>
  <si>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</si>
  <si>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</si>
  <si>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</si>
  <si>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</si>
  <si>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</si>
  <si>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</si>
  <si>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</si>
  <si>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</si>
  <si>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</si>
  <si>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</si>
  <si>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</si>
  <si>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</si>
  <si>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</si>
  <si>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主线战斗9</t>
    <rPh sb="0" eb="1">
      <t>zhu'xian</t>
    </rPh>
    <rPh sb="2" eb="3">
      <t>zhan'd</t>
    </rPh>
    <phoneticPr fontId="3" type="noConversion"/>
  </si>
  <si>
    <t>4.plist</t>
  </si>
  <si>
    <t>主线战斗10</t>
    <rPh sb="0" eb="1">
      <t>zhu'xian</t>
    </rPh>
    <rPh sb="2" eb="3">
      <t>zhan'd</t>
    </rPh>
    <phoneticPr fontId="3" type="noConversion"/>
  </si>
  <si>
    <t>主线战斗11</t>
    <rPh sb="0" eb="1">
      <t>zhu'xian</t>
    </rPh>
    <rPh sb="2" eb="3">
      <t>zhan'd</t>
    </rPh>
    <phoneticPr fontId="3" type="noConversion"/>
  </si>
  <si>
    <t>主线战斗12</t>
    <rPh sb="0" eb="1">
      <t>zhu'xian</t>
    </rPh>
    <rPh sb="2" eb="3">
      <t>zhan'd</t>
    </rPh>
    <phoneticPr fontId="3" type="noConversion"/>
  </si>
  <si>
    <t>主线战斗13</t>
    <rPh sb="0" eb="1">
      <t>zhu'xian</t>
    </rPh>
    <rPh sb="2" eb="3">
      <t>zhan'd</t>
    </rPh>
    <phoneticPr fontId="3" type="noConversion"/>
  </si>
  <si>
    <t>主线战斗14</t>
    <rPh sb="0" eb="1">
      <t>zhu'xian</t>
    </rPh>
    <rPh sb="2" eb="3">
      <t>zhan'd</t>
    </rPh>
    <phoneticPr fontId="3" type="noConversion"/>
  </si>
  <si>
    <t>主线战斗15</t>
    <rPh sb="0" eb="1">
      <t>zhu'xian</t>
    </rPh>
    <rPh sb="2" eb="3">
      <t>zhan'd</t>
    </rPh>
    <phoneticPr fontId="3" type="noConversion"/>
  </si>
  <si>
    <t>主线战斗16</t>
    <rPh sb="0" eb="1">
      <t>zhu'xian</t>
    </rPh>
    <rPh sb="2" eb="3">
      <t>zhan'd</t>
    </rPh>
    <phoneticPr fontId="3" type="noConversion"/>
  </si>
  <si>
    <t>主线战斗17</t>
    <rPh sb="0" eb="1">
      <t>zhu'xian</t>
    </rPh>
    <rPh sb="2" eb="3">
      <t>zhan'd</t>
    </rPh>
    <phoneticPr fontId="3" type="noConversion"/>
  </si>
  <si>
    <t>主线战斗18</t>
    <rPh sb="0" eb="1">
      <t>zhu'xian</t>
    </rPh>
    <rPh sb="2" eb="3">
      <t>zhan'd</t>
    </rPh>
    <phoneticPr fontId="3" type="noConversion"/>
  </si>
  <si>
    <t>主线战斗19</t>
    <rPh sb="0" eb="1">
      <t>zhu'xian</t>
    </rPh>
    <rPh sb="2" eb="3">
      <t>zhan'd</t>
    </rPh>
    <phoneticPr fontId="3" type="noConversion"/>
  </si>
  <si>
    <t>主线战斗20</t>
    <rPh sb="0" eb="1">
      <t>zhu'xian</t>
    </rPh>
    <rPh sb="2" eb="3">
      <t>zhan'd</t>
    </rPh>
    <phoneticPr fontId="3" type="noConversion"/>
  </si>
  <si>
    <t>主线战斗21</t>
    <rPh sb="0" eb="1">
      <t>zhu'xian</t>
    </rPh>
    <rPh sb="2" eb="3">
      <t>zhan'd</t>
    </rPh>
    <phoneticPr fontId="3" type="noConversion"/>
  </si>
  <si>
    <t>主线战斗22</t>
    <rPh sb="0" eb="1">
      <t>zhu'xian</t>
    </rPh>
    <rPh sb="2" eb="3">
      <t>zhan'd</t>
    </rPh>
    <phoneticPr fontId="3" type="noConversion"/>
  </si>
  <si>
    <t>主线战斗23</t>
    <rPh sb="0" eb="1">
      <t>zhu'xian</t>
    </rPh>
    <rPh sb="2" eb="3">
      <t>zhan'd</t>
    </rPh>
    <phoneticPr fontId="3" type="noConversion"/>
  </si>
  <si>
    <t>主线战斗24</t>
    <rPh sb="0" eb="1">
      <t>zhu'xian</t>
    </rPh>
    <rPh sb="2" eb="3">
      <t>zhan'd</t>
    </rPh>
    <phoneticPr fontId="3" type="noConversion"/>
  </si>
  <si>
    <t>主线战斗25</t>
    <rPh sb="0" eb="1">
      <t>zhu'xian</t>
    </rPh>
    <rPh sb="2" eb="3">
      <t>zhan'd</t>
    </rPh>
    <phoneticPr fontId="3" type="noConversion"/>
  </si>
  <si>
    <t>主线战斗26</t>
    <rPh sb="0" eb="1">
      <t>zhu'xian</t>
    </rPh>
    <rPh sb="2" eb="3">
      <t>zhan'd</t>
    </rPh>
    <phoneticPr fontId="3" type="noConversion"/>
  </si>
  <si>
    <t>主线战斗27</t>
    <rPh sb="0" eb="1">
      <t>zhu'xian</t>
    </rPh>
    <rPh sb="2" eb="3">
      <t>zhan'd</t>
    </rPh>
    <phoneticPr fontId="3" type="noConversion"/>
  </si>
  <si>
    <t>主线战斗28</t>
    <rPh sb="0" eb="1">
      <t>zhu'xian</t>
    </rPh>
    <rPh sb="2" eb="3">
      <t>zhan'd</t>
    </rPh>
    <phoneticPr fontId="3" type="noConversion"/>
  </si>
  <si>
    <t>主线战斗29</t>
    <rPh sb="0" eb="1">
      <t>zhu'xian</t>
    </rPh>
    <rPh sb="2" eb="3">
      <t>zhan'd</t>
    </rPh>
    <phoneticPr fontId="3" type="noConversion"/>
  </si>
  <si>
    <t>主线战斗30</t>
    <rPh sb="0" eb="1">
      <t>zhu'xian</t>
    </rPh>
    <rPh sb="2" eb="3">
      <t>zhan'd</t>
    </rPh>
    <phoneticPr fontId="3" type="noConversion"/>
  </si>
  <si>
    <t>主线战斗31</t>
    <rPh sb="0" eb="1">
      <t>zhu'xian</t>
    </rPh>
    <rPh sb="2" eb="3">
      <t>zhan'd</t>
    </rPh>
    <phoneticPr fontId="3" type="noConversion"/>
  </si>
  <si>
    <t>主线战斗32</t>
    <rPh sb="0" eb="1">
      <t>zhu'xian</t>
    </rPh>
    <rPh sb="2" eb="3">
      <t>zhan'd</t>
    </rPh>
    <phoneticPr fontId="3" type="noConversion"/>
  </si>
  <si>
    <t>主线战斗33</t>
    <rPh sb="0" eb="1">
      <t>zhu'xian</t>
    </rPh>
    <rPh sb="2" eb="3">
      <t>zhan'd</t>
    </rPh>
    <phoneticPr fontId="3" type="noConversion"/>
  </si>
  <si>
    <t>主线战斗34</t>
    <rPh sb="0" eb="1">
      <t>zhu'xian</t>
    </rPh>
    <rPh sb="2" eb="3">
      <t>zhan'd</t>
    </rPh>
    <phoneticPr fontId="3" type="noConversion"/>
  </si>
  <si>
    <t>主线战斗35</t>
    <rPh sb="0" eb="1">
      <t>zhu'xian</t>
    </rPh>
    <rPh sb="2" eb="3">
      <t>zhan'd</t>
    </rPh>
    <phoneticPr fontId="3" type="noConversion"/>
  </si>
  <si>
    <t>主线战斗36</t>
    <rPh sb="0" eb="1">
      <t>zhu'xian</t>
    </rPh>
    <rPh sb="2" eb="3">
      <t>zhan'd</t>
    </rPh>
    <phoneticPr fontId="3" type="noConversion"/>
  </si>
  <si>
    <t>主线战斗37</t>
    <rPh sb="0" eb="1">
      <t>zhu'xian</t>
    </rPh>
    <rPh sb="2" eb="3">
      <t>zhan'd</t>
    </rPh>
    <phoneticPr fontId="3" type="noConversion"/>
  </si>
  <si>
    <t>主线战斗38</t>
    <rPh sb="0" eb="1">
      <t>zhu'xian</t>
    </rPh>
    <rPh sb="2" eb="3">
      <t>zhan'd</t>
    </rPh>
    <phoneticPr fontId="3" type="noConversion"/>
  </si>
  <si>
    <t>主线战斗39</t>
    <rPh sb="0" eb="1">
      <t>zhu'xian</t>
    </rPh>
    <rPh sb="2" eb="3">
      <t>zhan'd</t>
    </rPh>
    <phoneticPr fontId="3" type="noConversion"/>
  </si>
  <si>
    <t>主线战斗40</t>
    <rPh sb="0" eb="1">
      <t>zhu'xian</t>
    </rPh>
    <rPh sb="2" eb="3">
      <t>zhan'd</t>
    </rPh>
    <phoneticPr fontId="3" type="noConversion"/>
  </si>
  <si>
    <t>0,126</t>
  </si>
  <si>
    <t>0,127</t>
  </si>
  <si>
    <t>0,128</t>
  </si>
  <si>
    <t>0,129</t>
  </si>
  <si>
    <t>0,130</t>
  </si>
  <si>
    <t>0,131</t>
  </si>
  <si>
    <t>0,132</t>
  </si>
  <si>
    <t>0,133</t>
  </si>
  <si>
    <t>0,134</t>
  </si>
  <si>
    <t>0,135</t>
  </si>
  <si>
    <t>0,136</t>
  </si>
  <si>
    <t>0,137</t>
  </si>
  <si>
    <t>0,138</t>
  </si>
  <si>
    <t>0,139</t>
  </si>
  <si>
    <t>0,140</t>
  </si>
  <si>
    <t>0,141</t>
  </si>
  <si>
    <t>0,142</t>
  </si>
  <si>
    <t>0,143</t>
  </si>
  <si>
    <t>0,144</t>
  </si>
  <si>
    <t>0,145</t>
  </si>
  <si>
    <t>0,146</t>
  </si>
  <si>
    <t>0,147</t>
  </si>
  <si>
    <t>0,148</t>
  </si>
  <si>
    <t>0,149</t>
  </si>
  <si>
    <t>0,150</t>
  </si>
  <si>
    <t>0,151</t>
  </si>
  <si>
    <t>0,152</t>
  </si>
  <si>
    <t>0,153</t>
  </si>
  <si>
    <t>0,154</t>
  </si>
  <si>
    <t>0,155</t>
  </si>
  <si>
    <t>0,156</t>
  </si>
  <si>
    <t>0,157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</si>
</sst>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workbookViewId="0">
      <selection activeCell="E5" sqref="E5:E8"/>
    </sheetView>
  </sheetViews>
  <sheetFormatPr baseColWidth="10" defaultRowHeight="15" x14ac:dyDescent="0.15"/>
  <cols>
    <col min="5" max="6" width="15.5" bestFit="1" customWidth="1"/>
    <col min="7" max="8" width="10.83203125" style="6"/>
    <col min="9" max="9" width="11" bestFit="1" customWidth="1"/>
    <col min="21" max="21" width="15.5" bestFit="1" customWidth="1"/>
    <col min="22" max="22" width="13.1640625" customWidth="1"/>
    <col min="23" max="24" width="10.83203125" style="2"/>
    <col min="25" max="25" width="11" bestFit="1" customWidth="1"/>
    <col min="26" max="31" width="12.5" bestFit="1" customWidth="1"/>
    <col min="34" max="34" width="17.5" bestFit="1" customWidth="1"/>
  </cols>
  <sheetData>
    <row r="1" spans="1:25" x14ac:dyDescent="0.15">
      <c r="A1" t="s">
        <v>73</v>
      </c>
      <c r="B1" s="6">
        <v>0.25</v>
      </c>
      <c r="E1">
        <v>2</v>
      </c>
      <c r="F1">
        <v>3</v>
      </c>
      <c r="G1" s="2">
        <v>4</v>
      </c>
      <c r="H1" s="2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74</v>
      </c>
      <c r="B2" s="6">
        <v>0.05</v>
      </c>
      <c r="G2" s="2"/>
      <c r="H2" s="2"/>
    </row>
    <row r="3" spans="1:25" x14ac:dyDescent="0.15">
      <c r="D3" t="s">
        <v>76</v>
      </c>
      <c r="E3" t="s">
        <v>163</v>
      </c>
      <c r="F3" t="s">
        <v>162</v>
      </c>
      <c r="G3" s="2" t="s">
        <v>49</v>
      </c>
      <c r="H3" s="2" t="s">
        <v>50</v>
      </c>
      <c r="I3" t="s">
        <v>75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198</v>
      </c>
    </row>
    <row r="4" spans="1:25" x14ac:dyDescent="0.15">
      <c r="D4">
        <v>0</v>
      </c>
      <c r="E4" t="s">
        <v>83</v>
      </c>
      <c r="F4" t="s">
        <v>166</v>
      </c>
      <c r="G4" s="6">
        <v>100</v>
      </c>
      <c r="H4" s="6">
        <v>100</v>
      </c>
      <c r="I4" s="2">
        <v>160</v>
      </c>
      <c r="J4" s="6"/>
      <c r="K4" s="6"/>
      <c r="L4" s="6"/>
      <c r="M4" s="6"/>
      <c r="N4" s="6"/>
      <c r="O4" s="6"/>
      <c r="P4" t="s">
        <v>199</v>
      </c>
    </row>
    <row r="5" spans="1:25" x14ac:dyDescent="0.15">
      <c r="D5">
        <v>1</v>
      </c>
      <c r="E5" t="s">
        <v>159</v>
      </c>
      <c r="F5" t="s">
        <v>149</v>
      </c>
      <c r="G5" s="6">
        <v>100</v>
      </c>
      <c r="H5" s="6">
        <v>100</v>
      </c>
      <c r="I5">
        <f t="shared" ref="I5:I8" si="0">($I$4/(G5*$B$1-$H$4*$B$2))*($G$4*$B$1-H5*$B$2)</f>
        <v>160</v>
      </c>
      <c r="J5">
        <v>20000001</v>
      </c>
      <c r="K5" t="s">
        <v>191</v>
      </c>
      <c r="L5" t="s">
        <v>191</v>
      </c>
      <c r="M5" t="s">
        <v>191</v>
      </c>
      <c r="N5" t="s">
        <v>191</v>
      </c>
      <c r="O5" t="s">
        <v>191</v>
      </c>
      <c r="P5" t="s">
        <v>200</v>
      </c>
      <c r="Y5" s="2"/>
    </row>
    <row r="6" spans="1:25" x14ac:dyDescent="0.15">
      <c r="D6">
        <v>2</v>
      </c>
      <c r="E6" t="s">
        <v>153</v>
      </c>
      <c r="F6" t="s">
        <v>153</v>
      </c>
      <c r="G6" s="6">
        <v>150</v>
      </c>
      <c r="H6" s="6">
        <v>50</v>
      </c>
      <c r="I6">
        <f t="shared" si="0"/>
        <v>110.76923076923077</v>
      </c>
      <c r="J6">
        <v>20000002</v>
      </c>
      <c r="K6">
        <v>20000003</v>
      </c>
      <c r="L6" t="s">
        <v>191</v>
      </c>
      <c r="M6" t="s">
        <v>191</v>
      </c>
      <c r="N6" t="s">
        <v>191</v>
      </c>
      <c r="O6" t="s">
        <v>191</v>
      </c>
      <c r="P6" t="s">
        <v>201</v>
      </c>
      <c r="Y6" s="2"/>
    </row>
    <row r="7" spans="1:25" x14ac:dyDescent="0.15">
      <c r="D7">
        <v>3</v>
      </c>
      <c r="E7" t="s">
        <v>136</v>
      </c>
      <c r="F7" t="s">
        <v>136</v>
      </c>
      <c r="G7" s="6">
        <v>70</v>
      </c>
      <c r="H7" s="6">
        <v>100</v>
      </c>
      <c r="I7">
        <f t="shared" si="0"/>
        <v>256</v>
      </c>
      <c r="J7">
        <v>20000004</v>
      </c>
      <c r="K7" t="s">
        <v>191</v>
      </c>
      <c r="L7" t="s">
        <v>191</v>
      </c>
      <c r="M7">
        <v>200001</v>
      </c>
      <c r="N7" t="s">
        <v>191</v>
      </c>
      <c r="O7" t="s">
        <v>191</v>
      </c>
      <c r="P7" t="s">
        <v>202</v>
      </c>
      <c r="Y7" s="2"/>
    </row>
    <row r="8" spans="1:25" x14ac:dyDescent="0.15">
      <c r="D8">
        <v>4</v>
      </c>
      <c r="E8" t="s">
        <v>164</v>
      </c>
      <c r="F8" t="s">
        <v>165</v>
      </c>
      <c r="G8" s="6">
        <v>100</v>
      </c>
      <c r="H8" s="6">
        <v>100</v>
      </c>
      <c r="I8">
        <f t="shared" si="0"/>
        <v>160</v>
      </c>
      <c r="J8">
        <v>20000005</v>
      </c>
      <c r="K8" t="s">
        <v>191</v>
      </c>
      <c r="L8" t="s">
        <v>191</v>
      </c>
      <c r="M8">
        <v>200002</v>
      </c>
      <c r="N8" t="s">
        <v>191</v>
      </c>
      <c r="O8" t="s">
        <v>191</v>
      </c>
      <c r="P8" t="s">
        <v>203</v>
      </c>
      <c r="Y8" s="2"/>
    </row>
    <row r="9" spans="1:25" x14ac:dyDescent="0.15">
      <c r="Y9" s="2"/>
    </row>
    <row r="10" spans="1:25" s="2" customFormat="1" x14ac:dyDescent="0.15"/>
    <row r="11" spans="1:25" s="2" customFormat="1" x14ac:dyDescent="0.15"/>
    <row r="12" spans="1:25" s="2" customFormat="1" x14ac:dyDescent="0.15"/>
    <row r="13" spans="1:25" s="2" customFormat="1" x14ac:dyDescent="0.15"/>
    <row r="14" spans="1:25" s="2" customFormat="1" x14ac:dyDescent="0.15"/>
    <row r="15" spans="1:25" s="2" customFormat="1" x14ac:dyDescent="0.15"/>
    <row r="16" spans="1:25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25:25" s="2" customFormat="1" x14ac:dyDescent="0.15"/>
    <row r="34" spans="25:25" s="2" customFormat="1" x14ac:dyDescent="0.15"/>
    <row r="35" spans="25:25" s="2" customFormat="1" x14ac:dyDescent="0.15"/>
    <row r="36" spans="25:25" s="2" customFormat="1" x14ac:dyDescent="0.15"/>
    <row r="37" spans="25:25" s="2" customFormat="1" x14ac:dyDescent="0.15"/>
    <row r="38" spans="25:25" customFormat="1" x14ac:dyDescent="0.15">
      <c r="Y38" s="2"/>
    </row>
    <row r="39" spans="25:25" customFormat="1" x14ac:dyDescent="0.15">
      <c r="Y39" s="2"/>
    </row>
    <row r="40" spans="25:25" customFormat="1" x14ac:dyDescent="0.15">
      <c r="Y40" s="2"/>
    </row>
    <row r="41" spans="25:25" customFormat="1" x14ac:dyDescent="0.15">
      <c r="Y41" s="2"/>
    </row>
    <row r="42" spans="25:25" customFormat="1" x14ac:dyDescent="0.15">
      <c r="Y42" s="2"/>
    </row>
    <row r="43" spans="25:25" customFormat="1" x14ac:dyDescent="0.15">
      <c r="Y43" s="2"/>
    </row>
    <row r="44" spans="25:25" customFormat="1" x14ac:dyDescent="0.15">
      <c r="Y44" s="2"/>
    </row>
    <row r="45" spans="25:25" customFormat="1" x14ac:dyDescent="0.15">
      <c r="Y45" s="2"/>
    </row>
    <row r="46" spans="25:25" customFormat="1" x14ac:dyDescent="0.15">
      <c r="Y46" s="2"/>
    </row>
    <row r="47" spans="25:25" customFormat="1" x14ac:dyDescent="0.15">
      <c r="Y47" s="2"/>
    </row>
    <row r="48" spans="25:25" customFormat="1" x14ac:dyDescent="0.15">
      <c r="Y48" s="2"/>
    </row>
    <row r="49" spans="25:25" customFormat="1" x14ac:dyDescent="0.15">
      <c r="Y49" s="2"/>
    </row>
    <row r="50" spans="25:25" customFormat="1" x14ac:dyDescent="0.15">
      <c r="Y50" s="2"/>
    </row>
    <row r="51" spans="25:25" customFormat="1" x14ac:dyDescent="0.15">
      <c r="Y51" s="2"/>
    </row>
    <row r="52" spans="25:25" customFormat="1" x14ac:dyDescent="0.15">
      <c r="Y52" s="2"/>
    </row>
    <row r="53" spans="25:25" customFormat="1" x14ac:dyDescent="0.15">
      <c r="Y53" s="2"/>
    </row>
    <row r="54" spans="25:25" customFormat="1" x14ac:dyDescent="0.15">
      <c r="Y54" s="2"/>
    </row>
    <row r="55" spans="25:25" customFormat="1" x14ac:dyDescent="0.15">
      <c r="Y55" s="2"/>
    </row>
    <row r="56" spans="25:25" customFormat="1" x14ac:dyDescent="0.15">
      <c r="Y56" s="2"/>
    </row>
    <row r="57" spans="25:25" customFormat="1" x14ac:dyDescent="0.15">
      <c r="Y57" s="2"/>
    </row>
    <row r="58" spans="25:25" customFormat="1" x14ac:dyDescent="0.15">
      <c r="Y58" s="2"/>
    </row>
    <row r="59" spans="25:25" customFormat="1" x14ac:dyDescent="0.15">
      <c r="Y59" s="2"/>
    </row>
    <row r="60" spans="25:25" customFormat="1" x14ac:dyDescent="0.15">
      <c r="Y60" s="2"/>
    </row>
    <row r="61" spans="25:25" customFormat="1" x14ac:dyDescent="0.15">
      <c r="Y61" s="2"/>
    </row>
    <row r="62" spans="25:25" customFormat="1" x14ac:dyDescent="0.15">
      <c r="Y62" s="2"/>
    </row>
    <row r="63" spans="25:25" customFormat="1" x14ac:dyDescent="0.15">
      <c r="Y63" s="2"/>
    </row>
    <row r="64" spans="25:25" customFormat="1" x14ac:dyDescent="0.15">
      <c r="Y64" s="2"/>
    </row>
    <row r="65" spans="25:25" customFormat="1" x14ac:dyDescent="0.15">
      <c r="Y65" s="2"/>
    </row>
    <row r="66" spans="25:25" customFormat="1" x14ac:dyDescent="0.15">
      <c r="Y66" s="2"/>
    </row>
    <row r="67" spans="25:25" customFormat="1" x14ac:dyDescent="0.15">
      <c r="Y67" s="2"/>
    </row>
    <row r="68" spans="25:25" customFormat="1" x14ac:dyDescent="0.15">
      <c r="Y68" s="2"/>
    </row>
    <row r="69" spans="25:25" customFormat="1" x14ac:dyDescent="0.15">
      <c r="Y69" s="2"/>
    </row>
    <row r="70" spans="25:25" customFormat="1" x14ac:dyDescent="0.15">
      <c r="Y70" s="2"/>
    </row>
    <row r="71" spans="25:25" customFormat="1" x14ac:dyDescent="0.15">
      <c r="Y71" s="2"/>
    </row>
    <row r="72" spans="25:25" customFormat="1" x14ac:dyDescent="0.15">
      <c r="Y72" s="2"/>
    </row>
    <row r="73" spans="25:25" customFormat="1" x14ac:dyDescent="0.15">
      <c r="Y73" s="2"/>
    </row>
    <row r="74" spans="25:25" customFormat="1" x14ac:dyDescent="0.15">
      <c r="Y74" s="2"/>
    </row>
    <row r="75" spans="25:25" customFormat="1" x14ac:dyDescent="0.15">
      <c r="Y75" s="2"/>
    </row>
    <row r="76" spans="25:25" customFormat="1" x14ac:dyDescent="0.15">
      <c r="Y76" s="2"/>
    </row>
    <row r="77" spans="25:25" customFormat="1" x14ac:dyDescent="0.15">
      <c r="Y77" s="2"/>
    </row>
    <row r="78" spans="25:25" customFormat="1" x14ac:dyDescent="0.15">
      <c r="Y78" s="2"/>
    </row>
    <row r="79" spans="25:25" customFormat="1" x14ac:dyDescent="0.15">
      <c r="Y79" s="2"/>
    </row>
    <row r="80" spans="25:25" customFormat="1" x14ac:dyDescent="0.15">
      <c r="Y80" s="2"/>
    </row>
    <row r="81" spans="25:25" customFormat="1" x14ac:dyDescent="0.15">
      <c r="Y81" s="2"/>
    </row>
    <row r="82" spans="25:25" customFormat="1" x14ac:dyDescent="0.15">
      <c r="Y82" s="2"/>
    </row>
    <row r="83" spans="25:25" customFormat="1" x14ac:dyDescent="0.15">
      <c r="Y83" s="2"/>
    </row>
    <row r="84" spans="25:25" customFormat="1" x14ac:dyDescent="0.15">
      <c r="Y84" s="2"/>
    </row>
    <row r="85" spans="25:25" customFormat="1" x14ac:dyDescent="0.15">
      <c r="Y85" s="2"/>
    </row>
    <row r="86" spans="25:25" customFormat="1" x14ac:dyDescent="0.15">
      <c r="Y86" s="2"/>
    </row>
    <row r="87" spans="25:25" customFormat="1" x14ac:dyDescent="0.15">
      <c r="Y87" s="2"/>
    </row>
    <row r="88" spans="25:25" customFormat="1" x14ac:dyDescent="0.15">
      <c r="Y88" s="2"/>
    </row>
    <row r="89" spans="25:25" customFormat="1" x14ac:dyDescent="0.15">
      <c r="Y89" s="2"/>
    </row>
    <row r="90" spans="25:25" customFormat="1" x14ac:dyDescent="0.15">
      <c r="Y90" s="2"/>
    </row>
    <row r="91" spans="25:25" customFormat="1" x14ac:dyDescent="0.15">
      <c r="Y91" s="2"/>
    </row>
    <row r="92" spans="25:25" customFormat="1" x14ac:dyDescent="0.15">
      <c r="Y92" s="2"/>
    </row>
    <row r="93" spans="25:25" customFormat="1" x14ac:dyDescent="0.15">
      <c r="Y93" s="2"/>
    </row>
    <row r="94" spans="25:25" customFormat="1" x14ac:dyDescent="0.15">
      <c r="Y94" s="2"/>
    </row>
    <row r="95" spans="25:25" customFormat="1" x14ac:dyDescent="0.15">
      <c r="Y95" s="2"/>
    </row>
    <row r="96" spans="25:25" customFormat="1" x14ac:dyDescent="0.15">
      <c r="Y96" s="2"/>
    </row>
    <row r="97" spans="25:25" customFormat="1" x14ac:dyDescent="0.15">
      <c r="Y97" s="2"/>
    </row>
    <row r="98" spans="25:25" customFormat="1" x14ac:dyDescent="0.15">
      <c r="Y98" s="2"/>
    </row>
    <row r="99" spans="25:25" customFormat="1" x14ac:dyDescent="0.15">
      <c r="Y99" s="2"/>
    </row>
    <row r="100" spans="25:25" customFormat="1" x14ac:dyDescent="0.15">
      <c r="Y100" s="2"/>
    </row>
    <row r="101" spans="25:25" customFormat="1" x14ac:dyDescent="0.15">
      <c r="Y101" s="2"/>
    </row>
    <row r="102" spans="25:25" customFormat="1" x14ac:dyDescent="0.15">
      <c r="Y102" s="2"/>
    </row>
    <row r="103" spans="25:25" customFormat="1" x14ac:dyDescent="0.15">
      <c r="Y103" s="2"/>
    </row>
    <row r="104" spans="25:25" customFormat="1" x14ac:dyDescent="0.15">
      <c r="Y104" s="2"/>
    </row>
    <row r="105" spans="25:25" customFormat="1" x14ac:dyDescent="0.15">
      <c r="Y105" s="2"/>
    </row>
    <row r="106" spans="25:25" customFormat="1" x14ac:dyDescent="0.15">
      <c r="Y106" s="2"/>
    </row>
    <row r="107" spans="25:25" customFormat="1" x14ac:dyDescent="0.15">
      <c r="Y107" s="2"/>
    </row>
    <row r="108" spans="25:25" customFormat="1" x14ac:dyDescent="0.15">
      <c r="Y108" s="2"/>
    </row>
    <row r="109" spans="25:25" customFormat="1" x14ac:dyDescent="0.15">
      <c r="Y109" s="2"/>
    </row>
    <row r="110" spans="25:25" customFormat="1" x14ac:dyDescent="0.15">
      <c r="Y110" s="2"/>
    </row>
    <row r="111" spans="25:25" customFormat="1" x14ac:dyDescent="0.15">
      <c r="Y111" s="2"/>
    </row>
    <row r="112" spans="25:25" customFormat="1" x14ac:dyDescent="0.15">
      <c r="Y112" s="2"/>
    </row>
    <row r="113" spans="25:25" customFormat="1" x14ac:dyDescent="0.15">
      <c r="Y113" s="2"/>
    </row>
    <row r="114" spans="25:25" customFormat="1" x14ac:dyDescent="0.15">
      <c r="Y114" s="2"/>
    </row>
    <row r="115" spans="25:25" customFormat="1" x14ac:dyDescent="0.15">
      <c r="Y115" s="2"/>
    </row>
    <row r="116" spans="25:25" customFormat="1" x14ac:dyDescent="0.15">
      <c r="Y116" s="2"/>
    </row>
    <row r="117" spans="25:25" customFormat="1" x14ac:dyDescent="0.15">
      <c r="Y117" s="2"/>
    </row>
    <row r="118" spans="25:25" customFormat="1" x14ac:dyDescent="0.15">
      <c r="Y118" s="2"/>
    </row>
    <row r="119" spans="25:25" customFormat="1" x14ac:dyDescent="0.15">
      <c r="Y119" s="2"/>
    </row>
    <row r="120" spans="25:25" customFormat="1" x14ac:dyDescent="0.15">
      <c r="Y120" s="2"/>
    </row>
    <row r="121" spans="25:25" customFormat="1" x14ac:dyDescent="0.15">
      <c r="Y121" s="2"/>
    </row>
    <row r="122" spans="25:25" customFormat="1" x14ac:dyDescent="0.15">
      <c r="Y122" s="2"/>
    </row>
    <row r="123" spans="25:25" customFormat="1" x14ac:dyDescent="0.15">
      <c r="Y123" s="2"/>
    </row>
    <row r="124" spans="25:25" customFormat="1" x14ac:dyDescent="0.15">
      <c r="Y124" s="2"/>
    </row>
    <row r="125" spans="25:25" customFormat="1" x14ac:dyDescent="0.15">
      <c r="Y125" s="2"/>
    </row>
    <row r="126" spans="25:25" customFormat="1" x14ac:dyDescent="0.15">
      <c r="Y126" s="2"/>
    </row>
    <row r="127" spans="25:25" customFormat="1" x14ac:dyDescent="0.15">
      <c r="Y127" s="2"/>
    </row>
    <row r="128" spans="25:25" customFormat="1" x14ac:dyDescent="0.15">
      <c r="Y128" s="2"/>
    </row>
    <row r="129" spans="25:25" customFormat="1" x14ac:dyDescent="0.15">
      <c r="Y129" s="2"/>
    </row>
    <row r="130" spans="25:25" customFormat="1" x14ac:dyDescent="0.15">
      <c r="Y130" s="2"/>
    </row>
    <row r="131" spans="25:25" customFormat="1" x14ac:dyDescent="0.15">
      <c r="Y131" s="2"/>
    </row>
    <row r="132" spans="25:25" customFormat="1" x14ac:dyDescent="0.15">
      <c r="Y132" s="2"/>
    </row>
    <row r="133" spans="25:25" customFormat="1" x14ac:dyDescent="0.15">
      <c r="Y133" s="2"/>
    </row>
    <row r="134" spans="25:25" customFormat="1" x14ac:dyDescent="0.15">
      <c r="Y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21" sqref="B21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185</v>
      </c>
      <c r="H1" s="12" t="s">
        <v>186</v>
      </c>
      <c r="I1" s="13" t="s">
        <v>187</v>
      </c>
      <c r="J1" s="12" t="s">
        <v>188</v>
      </c>
      <c r="K1" s="12" t="s">
        <v>189</v>
      </c>
      <c r="L1" s="12" t="s">
        <v>190</v>
      </c>
    </row>
    <row r="2" spans="1:18" x14ac:dyDescent="0.15">
      <c r="G2" t="s">
        <v>171</v>
      </c>
      <c r="H2" t="s">
        <v>171</v>
      </c>
      <c r="I2" t="s">
        <v>171</v>
      </c>
      <c r="J2" t="s">
        <v>171</v>
      </c>
      <c r="K2" t="s">
        <v>171</v>
      </c>
      <c r="L2" t="s">
        <v>171</v>
      </c>
      <c r="M2" t="s">
        <v>172</v>
      </c>
    </row>
    <row r="3" spans="1:18" x14ac:dyDescent="0.15"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I3" t="s">
        <v>180</v>
      </c>
      <c r="J3" t="s">
        <v>175</v>
      </c>
      <c r="K3" t="s">
        <v>176</v>
      </c>
      <c r="L3" t="s">
        <v>177</v>
      </c>
    </row>
    <row r="4" spans="1:18" x14ac:dyDescent="0.15">
      <c r="A4" t="s">
        <v>149</v>
      </c>
      <c r="B4">
        <v>1</v>
      </c>
      <c r="C4" t="s">
        <v>181</v>
      </c>
      <c r="G4">
        <v>20000001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  <c r="M4" s="12" t="s">
        <v>192</v>
      </c>
      <c r="N4" s="12"/>
      <c r="O4" s="12"/>
      <c r="P4" s="12"/>
      <c r="Q4" s="12"/>
      <c r="R4" s="12"/>
    </row>
    <row r="5" spans="1:18" x14ac:dyDescent="0.15">
      <c r="A5" t="s">
        <v>153</v>
      </c>
      <c r="B5">
        <v>2</v>
      </c>
      <c r="C5" t="s">
        <v>153</v>
      </c>
      <c r="G5">
        <v>20000002</v>
      </c>
      <c r="H5">
        <v>20000003</v>
      </c>
      <c r="I5" t="s">
        <v>191</v>
      </c>
      <c r="J5" t="s">
        <v>191</v>
      </c>
      <c r="K5" t="s">
        <v>191</v>
      </c>
      <c r="L5" t="s">
        <v>191</v>
      </c>
      <c r="M5" s="12" t="s">
        <v>193</v>
      </c>
    </row>
    <row r="6" spans="1:18" x14ac:dyDescent="0.15">
      <c r="A6" t="s">
        <v>136</v>
      </c>
      <c r="B6">
        <v>3</v>
      </c>
      <c r="C6" t="s">
        <v>136</v>
      </c>
      <c r="D6" t="s">
        <v>182</v>
      </c>
      <c r="G6">
        <v>20000004</v>
      </c>
      <c r="H6" t="s">
        <v>191</v>
      </c>
      <c r="I6" t="s">
        <v>191</v>
      </c>
      <c r="J6">
        <v>200001</v>
      </c>
      <c r="K6" t="s">
        <v>191</v>
      </c>
      <c r="L6" t="s">
        <v>191</v>
      </c>
      <c r="M6" s="12" t="s">
        <v>194</v>
      </c>
    </row>
    <row r="7" spans="1:18" x14ac:dyDescent="0.15">
      <c r="A7" t="s">
        <v>195</v>
      </c>
      <c r="B7">
        <v>4</v>
      </c>
      <c r="C7" t="s">
        <v>183</v>
      </c>
      <c r="D7" s="14" t="s">
        <v>184</v>
      </c>
      <c r="E7" s="14"/>
      <c r="F7" s="14"/>
      <c r="G7">
        <v>20000005</v>
      </c>
      <c r="H7" t="s">
        <v>191</v>
      </c>
      <c r="I7" t="s">
        <v>191</v>
      </c>
      <c r="J7">
        <v>200002</v>
      </c>
      <c r="K7" t="s">
        <v>191</v>
      </c>
      <c r="L7" t="s">
        <v>191</v>
      </c>
      <c r="M7" s="12" t="s">
        <v>196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abSelected="1" topLeftCell="R1" workbookViewId="0">
      <selection activeCell="V14" sqref="V14"/>
    </sheetView>
  </sheetViews>
  <sheetFormatPr baseColWidth="10" defaultRowHeight="15" x14ac:dyDescent="0.15"/>
  <cols>
    <col min="1" max="14" width="10.83203125" hidden="1" customWidth="1"/>
    <col min="15" max="17" width="0" hidden="1" customWidth="1"/>
    <col min="19" max="19" width="10.83203125" style="6"/>
    <col min="24" max="28" width="10.83203125" style="5"/>
    <col min="29" max="32" width="10.83203125" style="10"/>
    <col min="33" max="33" width="11.5" bestFit="1" customWidth="1"/>
  </cols>
  <sheetData>
    <row r="1" spans="1:40" x14ac:dyDescent="0.15">
      <c r="AC1" s="10">
        <v>2</v>
      </c>
      <c r="AD1" s="10">
        <v>3</v>
      </c>
      <c r="AE1" s="10">
        <v>4</v>
      </c>
      <c r="AF1" s="10">
        <v>5</v>
      </c>
      <c r="AG1" t="s">
        <v>214</v>
      </c>
    </row>
    <row r="2" spans="1:40" x14ac:dyDescent="0.15">
      <c r="A2" t="s">
        <v>169</v>
      </c>
      <c r="B2" t="s">
        <v>105</v>
      </c>
      <c r="C2" t="s">
        <v>170</v>
      </c>
      <c r="D2" t="s">
        <v>145</v>
      </c>
      <c r="E2" t="s">
        <v>167</v>
      </c>
      <c r="F2" t="s">
        <v>157</v>
      </c>
      <c r="G2" t="s">
        <v>161</v>
      </c>
      <c r="H2" t="s">
        <v>157</v>
      </c>
      <c r="I2" t="s">
        <v>158</v>
      </c>
      <c r="J2" t="s">
        <v>160</v>
      </c>
      <c r="K2" t="s">
        <v>49</v>
      </c>
      <c r="L2" t="s">
        <v>139</v>
      </c>
      <c r="M2" t="s">
        <v>75</v>
      </c>
      <c r="N2" t="s">
        <v>58</v>
      </c>
      <c r="O2" t="s">
        <v>197</v>
      </c>
      <c r="P2" t="s">
        <v>51</v>
      </c>
      <c r="S2" s="6" t="s">
        <v>145</v>
      </c>
      <c r="T2" t="s">
        <v>146</v>
      </c>
      <c r="U2" t="s">
        <v>51</v>
      </c>
      <c r="V2" t="s">
        <v>147</v>
      </c>
      <c r="W2" t="s">
        <v>168</v>
      </c>
      <c r="X2" s="5" t="s">
        <v>140</v>
      </c>
      <c r="Y2" s="5" t="s">
        <v>141</v>
      </c>
      <c r="Z2" s="5" t="s">
        <v>142</v>
      </c>
      <c r="AA2" s="5" t="s">
        <v>144</v>
      </c>
      <c r="AB2" s="5" t="s">
        <v>148</v>
      </c>
      <c r="AC2" s="10" t="s">
        <v>49</v>
      </c>
      <c r="AD2" s="10" t="s">
        <v>139</v>
      </c>
      <c r="AE2" s="10" t="s">
        <v>75</v>
      </c>
      <c r="AF2" s="10" t="s">
        <v>143</v>
      </c>
      <c r="AH2" s="10" t="s">
        <v>215</v>
      </c>
      <c r="AI2" s="10" t="s">
        <v>216</v>
      </c>
      <c r="AJ2" s="10" t="s">
        <v>217</v>
      </c>
    </row>
    <row r="3" spans="1:40" x14ac:dyDescent="0.15">
      <c r="A3">
        <f>1000000+S3</f>
        <v>1000001</v>
      </c>
      <c r="B3">
        <f t="shared" ref="B3:B30" si="0">IF(C3="",B4,C3)</f>
        <v>1000001</v>
      </c>
      <c r="C3">
        <f t="shared" ref="C3:C31" si="1">IF(W3=1,G3,IF(A3=A2,C2,""))</f>
        <v>1000001</v>
      </c>
      <c r="D3" t="str">
        <f>A3&amp;"s"&amp;T3</f>
        <v>1000001s5</v>
      </c>
      <c r="E3" t="str">
        <f>G3&amp;":"&amp;V3&amp;":"&amp;"1"</f>
        <v>1000001:1:1</v>
      </c>
      <c r="F3">
        <f>H3</f>
        <v>1</v>
      </c>
      <c r="G3">
        <f>1000000+F3</f>
        <v>1000001</v>
      </c>
      <c r="H3">
        <v>1</v>
      </c>
      <c r="I3" t="str">
        <f>VLOOKUP(U3,怪物属性偏向!E:F,2,FALSE)</f>
        <v>平均怪</v>
      </c>
      <c r="J3">
        <f>V3</f>
        <v>1</v>
      </c>
      <c r="K3">
        <f>AC3</f>
        <v>202</v>
      </c>
      <c r="L3">
        <f t="shared" ref="L3:N18" si="2">AD3</f>
        <v>202</v>
      </c>
      <c r="M3">
        <f t="shared" si="2"/>
        <v>60</v>
      </c>
      <c r="N3">
        <f t="shared" si="2"/>
        <v>0</v>
      </c>
      <c r="O3">
        <f t="shared" ref="O3:O31" si="3">G3</f>
        <v>1000001</v>
      </c>
      <c r="P3" t="str">
        <f>U3</f>
        <v>平均怪</v>
      </c>
      <c r="S3" s="6">
        <v>1</v>
      </c>
      <c r="T3">
        <v>5</v>
      </c>
      <c r="U3" t="s">
        <v>150</v>
      </c>
      <c r="V3">
        <f>VLOOKUP(S3,映射表!T:U,2,FALSE)</f>
        <v>1</v>
      </c>
      <c r="W3">
        <v>1</v>
      </c>
      <c r="X3" s="5">
        <v>1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INT(VLOOKUP($V3,映射表!$B:$C,2,FALSE)*VLOOKUP($U3,怪物属性偏向!$E:$I,3,FALSE)/100*X3*$AB3)</f>
        <v>202</v>
      </c>
      <c r="AD3" s="10">
        <f>INT(VLOOKUP($V3,映射表!$B:$C,2,FALSE)*VLOOKUP($U3,怪物属性偏向!$E:$I,4,FALSE)/100*Y3*$AB3)</f>
        <v>202</v>
      </c>
      <c r="AE3" s="10">
        <f>INT(VLOOKUP($V3,映射表!$B:$C,2,FALSE)*VLOOKUP($U3,怪物属性偏向!$E:$I,5,FALSE)/100*Z3*AB3)</f>
        <v>60</v>
      </c>
      <c r="AF3" s="10">
        <f>INT(VLOOKUP($V3,映射表!$B:$D,3,FALSE)*AA3)</f>
        <v>0</v>
      </c>
      <c r="AG3">
        <f>VLOOKUP(U3,AM:AN,2,FALSE)</f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INT(VLOOKUP($V3,映射表!$B:$C,2,FALSE)*VLOOKUP($U3,怪物属性偏向!$E:$I,5,FALSE)/100)</f>
        <v>323</v>
      </c>
    </row>
    <row r="4" spans="1:40" x14ac:dyDescent="0.15">
      <c r="A4">
        <f t="shared" ref="A4:A31" si="4">1000000+S4</f>
        <v>1000002</v>
      </c>
      <c r="B4">
        <f t="shared" si="0"/>
        <v>1000003</v>
      </c>
      <c r="C4" t="str">
        <f t="shared" si="1"/>
        <v/>
      </c>
      <c r="D4" t="str">
        <f t="shared" ref="D4:D31" si="5">A4&amp;"s"&amp;T4</f>
        <v>1000002s5</v>
      </c>
      <c r="E4" t="str">
        <f t="shared" ref="E4:E31" si="6">G4&amp;":"&amp;V4&amp;":"&amp;"1"</f>
        <v>1000002:2:1</v>
      </c>
      <c r="F4">
        <f t="shared" ref="F4:F31" si="7">H4</f>
        <v>2</v>
      </c>
      <c r="G4">
        <f t="shared" ref="G4:G31" si="8">1000000+F4</f>
        <v>1000002</v>
      </c>
      <c r="H4">
        <f>H3+1</f>
        <v>2</v>
      </c>
      <c r="I4" t="str">
        <f>VLOOKUP(U4,怪物属性偏向!E:F,2,FALSE)</f>
        <v>平均怪</v>
      </c>
      <c r="J4">
        <f t="shared" ref="J4:J31" si="9">V4</f>
        <v>2</v>
      </c>
      <c r="K4">
        <f t="shared" ref="K4:K31" si="10">AC4</f>
        <v>224</v>
      </c>
      <c r="L4">
        <f t="shared" ref="L4:L31" si="11">AD4</f>
        <v>224</v>
      </c>
      <c r="M4">
        <f t="shared" ref="M4:N31" si="12">AE4</f>
        <v>67</v>
      </c>
      <c r="N4">
        <f t="shared" si="2"/>
        <v>0</v>
      </c>
      <c r="O4">
        <f t="shared" si="3"/>
        <v>1000002</v>
      </c>
      <c r="P4" t="str">
        <f t="shared" ref="P4:P31" si="13">U4</f>
        <v>平均怪</v>
      </c>
      <c r="S4" s="6">
        <v>2</v>
      </c>
      <c r="T4">
        <v>5</v>
      </c>
      <c r="U4" t="s">
        <v>150</v>
      </c>
      <c r="V4">
        <f>VLOOKUP(S4,映射表!T:U,2,FALSE)</f>
        <v>2</v>
      </c>
      <c r="W4">
        <v>0</v>
      </c>
      <c r="X4" s="5">
        <v>1</v>
      </c>
      <c r="Y4" s="5">
        <v>1</v>
      </c>
      <c r="Z4" s="5">
        <f t="shared" ref="Z4:Z31" si="14">AI4/AJ4</f>
        <v>0.18770949720670388</v>
      </c>
      <c r="AA4" s="5">
        <v>0</v>
      </c>
      <c r="AB4" s="5">
        <v>1</v>
      </c>
      <c r="AC4" s="10">
        <f>INT(VLOOKUP($V4,映射表!$B:$C,2,FALSE)*VLOOKUP($U4,怪物属性偏向!$E:$I,3,FALSE)/100*X4*$AB4)</f>
        <v>224</v>
      </c>
      <c r="AD4" s="10">
        <f>INT(VLOOKUP($V4,映射表!$B:$C,2,FALSE)*VLOOKUP($U4,怪物属性偏向!$E:$I,4,FALSE)/100*Y4*$AB4)</f>
        <v>224</v>
      </c>
      <c r="AE4" s="10">
        <f>INT(VLOOKUP($V4,映射表!$B:$C,2,FALSE)*VLOOKUP($U4,怪物属性偏向!$E:$I,5,FALSE)/100*Z4*AB4)</f>
        <v>67</v>
      </c>
      <c r="AF4" s="10">
        <f>INT(VLOOKUP($V4,映射表!$B:$D,3,FALSE)*AA4)</f>
        <v>0</v>
      </c>
      <c r="AG4">
        <f t="shared" ref="AG4:AG31" si="15">VLOOKUP(U4,AM:AN,2,FALSE)</f>
        <v>1.5</v>
      </c>
      <c r="AH4">
        <f>VLOOKUP(V4,映射表!B:C,2,FALSE)*0.25-AD4*0.05</f>
        <v>44.8</v>
      </c>
      <c r="AI4">
        <f t="shared" ref="AI4:AI7" si="16">AH4*AG4</f>
        <v>67.199999999999989</v>
      </c>
      <c r="AJ4">
        <f>INT(VLOOKUP($V4,映射表!$B:$C,2,FALSE)*VLOOKUP($U4,怪物属性偏向!$E:$I,5,FALSE)/100)</f>
        <v>358</v>
      </c>
      <c r="AN4" t="s">
        <v>214</v>
      </c>
    </row>
    <row r="5" spans="1:40" x14ac:dyDescent="0.15">
      <c r="A5">
        <f t="shared" si="4"/>
        <v>1000002</v>
      </c>
      <c r="B5">
        <f t="shared" si="0"/>
        <v>1000003</v>
      </c>
      <c r="C5">
        <f t="shared" si="1"/>
        <v>1000003</v>
      </c>
      <c r="D5" t="str">
        <f t="shared" si="5"/>
        <v>1000002s8</v>
      </c>
      <c r="E5" t="str">
        <f t="shared" si="6"/>
        <v>1000003:2:1</v>
      </c>
      <c r="F5">
        <f t="shared" si="7"/>
        <v>3</v>
      </c>
      <c r="G5">
        <f t="shared" si="8"/>
        <v>1000003</v>
      </c>
      <c r="H5">
        <f t="shared" ref="H5:H63" si="17">H4+1</f>
        <v>3</v>
      </c>
      <c r="I5" t="str">
        <f>VLOOKUP(U5,怪物属性偏向!E:F,2,FALSE)</f>
        <v>平均怪</v>
      </c>
      <c r="J5">
        <f t="shared" si="9"/>
        <v>2</v>
      </c>
      <c r="K5">
        <f t="shared" si="10"/>
        <v>224</v>
      </c>
      <c r="L5">
        <f t="shared" si="11"/>
        <v>224</v>
      </c>
      <c r="M5">
        <f t="shared" si="12"/>
        <v>67</v>
      </c>
      <c r="N5">
        <f t="shared" si="2"/>
        <v>0</v>
      </c>
      <c r="O5">
        <f t="shared" si="3"/>
        <v>1000003</v>
      </c>
      <c r="P5" t="str">
        <f t="shared" si="13"/>
        <v>平均怪</v>
      </c>
      <c r="S5" s="6">
        <v>2</v>
      </c>
      <c r="T5">
        <v>8</v>
      </c>
      <c r="U5" t="s">
        <v>151</v>
      </c>
      <c r="V5">
        <f>VLOOKUP(S5,映射表!T:U,2,FALSE)</f>
        <v>2</v>
      </c>
      <c r="W5">
        <v>1</v>
      </c>
      <c r="X5" s="5">
        <v>1</v>
      </c>
      <c r="Y5" s="5">
        <v>1</v>
      </c>
      <c r="Z5" s="5">
        <f t="shared" si="14"/>
        <v>0.18770949720670388</v>
      </c>
      <c r="AA5" s="5">
        <v>0</v>
      </c>
      <c r="AB5" s="5">
        <v>1</v>
      </c>
      <c r="AC5" s="10">
        <f>INT(VLOOKUP($V5,映射表!$B:$C,2,FALSE)*VLOOKUP($U5,怪物属性偏向!$E:$I,3,FALSE)/100*X5*$AB5)</f>
        <v>224</v>
      </c>
      <c r="AD5" s="10">
        <f>INT(VLOOKUP($V5,映射表!$B:$C,2,FALSE)*VLOOKUP($U5,怪物属性偏向!$E:$I,4,FALSE)/100*Y5*$AB5)</f>
        <v>224</v>
      </c>
      <c r="AE5" s="10">
        <f>INT(VLOOKUP($V5,映射表!$B:$C,2,FALSE)*VLOOKUP($U5,怪物属性偏向!$E:$I,5,FALSE)/100*Z5*AB5)</f>
        <v>67</v>
      </c>
      <c r="AF5" s="10">
        <f>INT(VLOOKUP($V5,映射表!$B:$D,3,FALSE)*AA5)</f>
        <v>0</v>
      </c>
      <c r="AG5">
        <f t="shared" si="15"/>
        <v>1.5</v>
      </c>
      <c r="AH5">
        <f>VLOOKUP(V5,映射表!B:C,2,FALSE)*0.25-AD5*0.05</f>
        <v>44.8</v>
      </c>
      <c r="AI5">
        <f t="shared" si="16"/>
        <v>67.199999999999989</v>
      </c>
      <c r="AJ5">
        <f>INT(VLOOKUP($V5,映射表!$B:$C,2,FALSE)*VLOOKUP($U5,怪物属性偏向!$E:$I,5,FALSE)/100)</f>
        <v>358</v>
      </c>
      <c r="AM5" t="s">
        <v>159</v>
      </c>
      <c r="AN5">
        <v>1.5</v>
      </c>
    </row>
    <row r="6" spans="1:40" x14ac:dyDescent="0.15">
      <c r="A6">
        <f t="shared" si="4"/>
        <v>1000003</v>
      </c>
      <c r="B6">
        <f t="shared" si="0"/>
        <v>1000005</v>
      </c>
      <c r="C6" t="str">
        <f t="shared" si="1"/>
        <v/>
      </c>
      <c r="D6" t="str">
        <f t="shared" si="5"/>
        <v>1000003s1</v>
      </c>
      <c r="E6" t="str">
        <f t="shared" si="6"/>
        <v>1000004:3:1</v>
      </c>
      <c r="F6">
        <f t="shared" si="7"/>
        <v>4</v>
      </c>
      <c r="G6">
        <f t="shared" si="8"/>
        <v>1000004</v>
      </c>
      <c r="H6">
        <f t="shared" si="17"/>
        <v>4</v>
      </c>
      <c r="I6" t="str">
        <f>VLOOKUP(U6,怪物属性偏向!E:F,2,FALSE)</f>
        <v>平均怪</v>
      </c>
      <c r="J6">
        <f t="shared" si="9"/>
        <v>3</v>
      </c>
      <c r="K6">
        <f t="shared" si="10"/>
        <v>246</v>
      </c>
      <c r="L6">
        <f t="shared" si="11"/>
        <v>246</v>
      </c>
      <c r="M6">
        <f t="shared" si="12"/>
        <v>73</v>
      </c>
      <c r="N6">
        <f t="shared" si="2"/>
        <v>0</v>
      </c>
      <c r="O6">
        <f t="shared" si="3"/>
        <v>1000004</v>
      </c>
      <c r="P6" t="str">
        <f t="shared" si="13"/>
        <v>平均怪</v>
      </c>
      <c r="S6" s="6">
        <v>3</v>
      </c>
      <c r="T6">
        <v>1</v>
      </c>
      <c r="U6" t="s">
        <v>150</v>
      </c>
      <c r="V6">
        <f>VLOOKUP(S6,映射表!T:U,2,FALSE)</f>
        <v>3</v>
      </c>
      <c r="W6">
        <v>0</v>
      </c>
      <c r="X6" s="5">
        <v>1</v>
      </c>
      <c r="Y6" s="5">
        <v>1</v>
      </c>
      <c r="Z6" s="5">
        <f t="shared" si="14"/>
        <v>0.18778625954198477</v>
      </c>
      <c r="AA6" s="5">
        <v>0</v>
      </c>
      <c r="AB6" s="5">
        <v>1</v>
      </c>
      <c r="AC6" s="10">
        <f>INT(VLOOKUP($V6,映射表!$B:$C,2,FALSE)*VLOOKUP($U6,怪物属性偏向!$E:$I,3,FALSE)/100*X6*$AB6)</f>
        <v>246</v>
      </c>
      <c r="AD6" s="10">
        <f>INT(VLOOKUP($V6,映射表!$B:$C,2,FALSE)*VLOOKUP($U6,怪物属性偏向!$E:$I,4,FALSE)/100*Y6*$AB6)</f>
        <v>246</v>
      </c>
      <c r="AE6" s="10">
        <f>INT(VLOOKUP($V6,映射表!$B:$C,2,FALSE)*VLOOKUP($U6,怪物属性偏向!$E:$I,5,FALSE)/100*Z6*AB6)</f>
        <v>73</v>
      </c>
      <c r="AF6" s="10">
        <f>INT(VLOOKUP($V6,映射表!$B:$D,3,FALSE)*AA6)</f>
        <v>0</v>
      </c>
      <c r="AG6">
        <f t="shared" si="15"/>
        <v>1.5</v>
      </c>
      <c r="AH6">
        <f>VLOOKUP(V6,映射表!B:C,2,FALSE)*0.25-AD6*0.05</f>
        <v>49.2</v>
      </c>
      <c r="AI6">
        <f t="shared" si="16"/>
        <v>73.800000000000011</v>
      </c>
      <c r="AJ6">
        <f>INT(VLOOKUP($V6,映射表!$B:$C,2,FALSE)*VLOOKUP($U6,怪物属性偏向!$E:$I,5,FALSE)/100)</f>
        <v>393</v>
      </c>
      <c r="AM6" t="s">
        <v>153</v>
      </c>
      <c r="AN6">
        <v>0.75</v>
      </c>
    </row>
    <row r="7" spans="1:40" x14ac:dyDescent="0.15">
      <c r="A7">
        <f t="shared" si="4"/>
        <v>1000003</v>
      </c>
      <c r="B7">
        <f t="shared" si="0"/>
        <v>1000005</v>
      </c>
      <c r="C7">
        <f t="shared" si="1"/>
        <v>1000005</v>
      </c>
      <c r="D7" t="str">
        <f t="shared" si="5"/>
        <v>1000003s3</v>
      </c>
      <c r="E7" t="str">
        <f t="shared" si="6"/>
        <v>1000005:3:1</v>
      </c>
      <c r="F7">
        <f t="shared" si="7"/>
        <v>5</v>
      </c>
      <c r="G7">
        <f t="shared" si="8"/>
        <v>1000005</v>
      </c>
      <c r="H7">
        <f t="shared" si="17"/>
        <v>5</v>
      </c>
      <c r="I7" t="str">
        <f>VLOOKUP(U7,怪物属性偏向!E:F,2,FALSE)</f>
        <v>平均怪</v>
      </c>
      <c r="J7">
        <f t="shared" si="9"/>
        <v>3</v>
      </c>
      <c r="K7">
        <f t="shared" si="10"/>
        <v>246</v>
      </c>
      <c r="L7">
        <f t="shared" si="11"/>
        <v>246</v>
      </c>
      <c r="M7">
        <f t="shared" si="12"/>
        <v>73</v>
      </c>
      <c r="N7">
        <f t="shared" si="2"/>
        <v>0</v>
      </c>
      <c r="O7">
        <f t="shared" si="3"/>
        <v>1000005</v>
      </c>
      <c r="P7" t="str">
        <f t="shared" si="13"/>
        <v>平均怪</v>
      </c>
      <c r="S7" s="6">
        <v>3</v>
      </c>
      <c r="T7">
        <v>3</v>
      </c>
      <c r="U7" t="s">
        <v>150</v>
      </c>
      <c r="V7">
        <f>VLOOKUP(S7,映射表!T:U,2,FALSE)</f>
        <v>3</v>
      </c>
      <c r="W7">
        <v>1</v>
      </c>
      <c r="X7" s="5">
        <v>1</v>
      </c>
      <c r="Y7" s="5">
        <v>1</v>
      </c>
      <c r="Z7" s="5">
        <f t="shared" si="14"/>
        <v>0.18778625954198477</v>
      </c>
      <c r="AA7" s="5">
        <v>0</v>
      </c>
      <c r="AB7" s="5">
        <v>1</v>
      </c>
      <c r="AC7" s="10">
        <f>INT(VLOOKUP($V7,映射表!$B:$C,2,FALSE)*VLOOKUP($U7,怪物属性偏向!$E:$I,3,FALSE)/100*X7*$AB7)</f>
        <v>246</v>
      </c>
      <c r="AD7" s="10">
        <f>INT(VLOOKUP($V7,映射表!$B:$C,2,FALSE)*VLOOKUP($U7,怪物属性偏向!$E:$I,4,FALSE)/100*Y7*$AB7)</f>
        <v>246</v>
      </c>
      <c r="AE7" s="10">
        <f>INT(VLOOKUP($V7,映射表!$B:$C,2,FALSE)*VLOOKUP($U7,怪物属性偏向!$E:$I,5,FALSE)/100*Z7*AB7)</f>
        <v>73</v>
      </c>
      <c r="AF7" s="10">
        <f>INT(VLOOKUP($V7,映射表!$B:$D,3,FALSE)*AA7)</f>
        <v>0</v>
      </c>
      <c r="AG7">
        <f t="shared" si="15"/>
        <v>1.5</v>
      </c>
      <c r="AH7">
        <f>VLOOKUP(V7,映射表!B:C,2,FALSE)*0.25-AD7*0.05</f>
        <v>49.2</v>
      </c>
      <c r="AI7">
        <f t="shared" si="16"/>
        <v>73.800000000000011</v>
      </c>
      <c r="AJ7">
        <f>INT(VLOOKUP($V7,映射表!$B:$C,2,FALSE)*VLOOKUP($U7,怪物属性偏向!$E:$I,5,FALSE)/100)</f>
        <v>393</v>
      </c>
      <c r="AM7" t="s">
        <v>136</v>
      </c>
      <c r="AN7">
        <v>2.5</v>
      </c>
    </row>
    <row r="8" spans="1:40" x14ac:dyDescent="0.15">
      <c r="A8">
        <f t="shared" si="4"/>
        <v>1000003</v>
      </c>
      <c r="B8">
        <f t="shared" si="0"/>
        <v>1000005</v>
      </c>
      <c r="C8">
        <f t="shared" si="1"/>
        <v>1000005</v>
      </c>
      <c r="D8" t="str">
        <f t="shared" si="5"/>
        <v>1000003s5</v>
      </c>
      <c r="E8" t="str">
        <f t="shared" si="6"/>
        <v>1000006:3:1</v>
      </c>
      <c r="F8">
        <f t="shared" si="7"/>
        <v>6</v>
      </c>
      <c r="G8">
        <f t="shared" si="8"/>
        <v>1000006</v>
      </c>
      <c r="H8">
        <f t="shared" si="17"/>
        <v>6</v>
      </c>
      <c r="I8" t="str">
        <f>VLOOKUP(U8,怪物属性偏向!E:F,2,FALSE)</f>
        <v>平均怪</v>
      </c>
      <c r="J8">
        <f t="shared" si="9"/>
        <v>3</v>
      </c>
      <c r="K8">
        <f t="shared" si="10"/>
        <v>246</v>
      </c>
      <c r="L8">
        <f t="shared" si="11"/>
        <v>246</v>
      </c>
      <c r="M8">
        <f t="shared" si="12"/>
        <v>73</v>
      </c>
      <c r="N8">
        <f t="shared" si="2"/>
        <v>0</v>
      </c>
      <c r="O8">
        <f t="shared" si="3"/>
        <v>1000006</v>
      </c>
      <c r="P8" t="str">
        <f t="shared" si="13"/>
        <v>平均怪</v>
      </c>
      <c r="S8" s="6">
        <v>3</v>
      </c>
      <c r="T8">
        <v>5</v>
      </c>
      <c r="U8" t="s">
        <v>152</v>
      </c>
      <c r="V8">
        <f>VLOOKUP(S8,映射表!T:U,2,FALSE)</f>
        <v>3</v>
      </c>
      <c r="W8">
        <v>0</v>
      </c>
      <c r="X8" s="5">
        <v>1</v>
      </c>
      <c r="Y8" s="5">
        <v>1</v>
      </c>
      <c r="Z8" s="5">
        <f t="shared" si="14"/>
        <v>0.18778625954198477</v>
      </c>
      <c r="AA8" s="5">
        <v>0</v>
      </c>
      <c r="AB8" s="5">
        <v>1</v>
      </c>
      <c r="AC8" s="10">
        <f>INT(VLOOKUP($V8,映射表!$B:$C,2,FALSE)*VLOOKUP($U8,怪物属性偏向!$E:$I,3,FALSE)/100*X8*$AB8)</f>
        <v>246</v>
      </c>
      <c r="AD8" s="10">
        <f>INT(VLOOKUP($V8,映射表!$B:$C,2,FALSE)*VLOOKUP($U8,怪物属性偏向!$E:$I,4,FALSE)/100*Y8*$AB8)</f>
        <v>246</v>
      </c>
      <c r="AE8" s="10">
        <f>INT(VLOOKUP($V8,映射表!$B:$C,2,FALSE)*VLOOKUP($U8,怪物属性偏向!$E:$I,5,FALSE)/100*Z8*AB8)</f>
        <v>73</v>
      </c>
      <c r="AF8" s="10">
        <f>INT(VLOOKUP($V8,映射表!$B:$D,3,FALSE)*AA8)</f>
        <v>0</v>
      </c>
      <c r="AG8">
        <f t="shared" si="15"/>
        <v>1.5</v>
      </c>
      <c r="AH8">
        <f>VLOOKUP(V8,映射表!B:C,2,FALSE)*0.25-AD8*0.05</f>
        <v>49.2</v>
      </c>
      <c r="AI8">
        <f t="shared" ref="AI8:AI31" si="18">AH8*AG8</f>
        <v>73.800000000000011</v>
      </c>
      <c r="AJ8">
        <f>INT(VLOOKUP($V8,映射表!$B:$C,2,FALSE)*VLOOKUP($U8,怪物属性偏向!$E:$I,5,FALSE)/100)</f>
        <v>393</v>
      </c>
      <c r="AM8" t="s">
        <v>164</v>
      </c>
      <c r="AN8">
        <v>4</v>
      </c>
    </row>
    <row r="9" spans="1:40" x14ac:dyDescent="0.15">
      <c r="A9">
        <f t="shared" si="4"/>
        <v>1000003</v>
      </c>
      <c r="B9">
        <f t="shared" si="0"/>
        <v>1000005</v>
      </c>
      <c r="C9">
        <f t="shared" si="1"/>
        <v>1000005</v>
      </c>
      <c r="D9" t="str">
        <f t="shared" si="5"/>
        <v>1000003s7</v>
      </c>
      <c r="E9" t="str">
        <f t="shared" si="6"/>
        <v>1000007:3:1</v>
      </c>
      <c r="F9">
        <f t="shared" si="7"/>
        <v>7</v>
      </c>
      <c r="G9">
        <f t="shared" si="8"/>
        <v>1000007</v>
      </c>
      <c r="H9">
        <f t="shared" si="17"/>
        <v>7</v>
      </c>
      <c r="I9" t="str">
        <f>VLOOKUP(U9,怪物属性偏向!E:F,2,FALSE)</f>
        <v>高攻低血</v>
      </c>
      <c r="J9">
        <f t="shared" si="9"/>
        <v>3</v>
      </c>
      <c r="K9">
        <f t="shared" si="10"/>
        <v>369</v>
      </c>
      <c r="L9">
        <f t="shared" si="11"/>
        <v>123</v>
      </c>
      <c r="M9">
        <f t="shared" si="12"/>
        <v>41</v>
      </c>
      <c r="N9">
        <f t="shared" si="2"/>
        <v>0</v>
      </c>
      <c r="O9">
        <f t="shared" si="3"/>
        <v>1000007</v>
      </c>
      <c r="P9" t="str">
        <f t="shared" si="13"/>
        <v>高攻低血</v>
      </c>
      <c r="S9" s="6">
        <v>3</v>
      </c>
      <c r="T9">
        <v>7</v>
      </c>
      <c r="U9" t="s">
        <v>154</v>
      </c>
      <c r="V9">
        <f>VLOOKUP(S9,映射表!T:U,2,FALSE)</f>
        <v>3</v>
      </c>
      <c r="W9">
        <v>0</v>
      </c>
      <c r="X9" s="5">
        <v>1</v>
      </c>
      <c r="Y9" s="5">
        <v>1</v>
      </c>
      <c r="Z9" s="5">
        <f t="shared" si="14"/>
        <v>0.15261948529411765</v>
      </c>
      <c r="AA9" s="5">
        <v>0</v>
      </c>
      <c r="AB9" s="5">
        <v>1</v>
      </c>
      <c r="AC9" s="10">
        <f>INT(VLOOKUP($V9,映射表!$B:$C,2,FALSE)*VLOOKUP($U9,怪物属性偏向!$E:$I,3,FALSE)/100*X9*$AB9)</f>
        <v>369</v>
      </c>
      <c r="AD9" s="10">
        <f>INT(VLOOKUP($V9,映射表!$B:$C,2,FALSE)*VLOOKUP($U9,怪物属性偏向!$E:$I,4,FALSE)/100*Y9*$AB9)</f>
        <v>123</v>
      </c>
      <c r="AE9" s="10">
        <f>INT(VLOOKUP($V9,映射表!$B:$C,2,FALSE)*VLOOKUP($U9,怪物属性偏向!$E:$I,5,FALSE)/100*Z9*AB9)</f>
        <v>41</v>
      </c>
      <c r="AF9" s="10">
        <f>INT(VLOOKUP($V9,映射表!$B:$D,3,FALSE)*AA9)</f>
        <v>0</v>
      </c>
      <c r="AG9">
        <f t="shared" si="15"/>
        <v>0.75</v>
      </c>
      <c r="AH9">
        <f>VLOOKUP(V9,映射表!B:C,2,FALSE)*0.25-AD9*0.05</f>
        <v>55.35</v>
      </c>
      <c r="AI9">
        <f t="shared" si="18"/>
        <v>41.512500000000003</v>
      </c>
      <c r="AJ9">
        <f>INT(VLOOKUP($V9,映射表!$B:$C,2,FALSE)*VLOOKUP($U9,怪物属性偏向!$E:$I,5,FALSE)/100)</f>
        <v>272</v>
      </c>
    </row>
    <row r="10" spans="1:40" x14ac:dyDescent="0.15">
      <c r="A10">
        <f t="shared" si="4"/>
        <v>1000003</v>
      </c>
      <c r="B10">
        <f t="shared" si="0"/>
        <v>1000005</v>
      </c>
      <c r="C10">
        <f t="shared" si="1"/>
        <v>1000005</v>
      </c>
      <c r="D10" t="str">
        <f t="shared" si="5"/>
        <v>1000003s9</v>
      </c>
      <c r="E10" t="str">
        <f t="shared" si="6"/>
        <v>1000008:3:1</v>
      </c>
      <c r="F10">
        <f t="shared" si="7"/>
        <v>8</v>
      </c>
      <c r="G10">
        <f t="shared" si="8"/>
        <v>1000008</v>
      </c>
      <c r="H10">
        <f t="shared" si="17"/>
        <v>8</v>
      </c>
      <c r="I10" t="str">
        <f>VLOOKUP(U10,怪物属性偏向!E:F,2,FALSE)</f>
        <v>高攻低血</v>
      </c>
      <c r="J10">
        <f t="shared" si="9"/>
        <v>3</v>
      </c>
      <c r="K10">
        <f t="shared" si="10"/>
        <v>369</v>
      </c>
      <c r="L10">
        <f t="shared" si="11"/>
        <v>123</v>
      </c>
      <c r="M10">
        <f t="shared" si="12"/>
        <v>41</v>
      </c>
      <c r="N10">
        <f t="shared" si="2"/>
        <v>0</v>
      </c>
      <c r="O10">
        <f t="shared" si="3"/>
        <v>1000008</v>
      </c>
      <c r="P10" t="str">
        <f t="shared" si="13"/>
        <v>高攻低血</v>
      </c>
      <c r="S10" s="6">
        <v>3</v>
      </c>
      <c r="T10">
        <v>9</v>
      </c>
      <c r="U10" t="s">
        <v>155</v>
      </c>
      <c r="V10">
        <f>VLOOKUP(S10,映射表!T:U,2,FALSE)</f>
        <v>3</v>
      </c>
      <c r="W10">
        <v>0</v>
      </c>
      <c r="X10" s="5">
        <v>1</v>
      </c>
      <c r="Y10" s="5">
        <v>1</v>
      </c>
      <c r="Z10" s="5">
        <f t="shared" si="14"/>
        <v>0.15261948529411765</v>
      </c>
      <c r="AA10" s="5">
        <v>0</v>
      </c>
      <c r="AB10" s="5">
        <v>1</v>
      </c>
      <c r="AC10" s="10">
        <f>INT(VLOOKUP($V10,映射表!$B:$C,2,FALSE)*VLOOKUP($U10,怪物属性偏向!$E:$I,3,FALSE)/100*X10*$AB10)</f>
        <v>369</v>
      </c>
      <c r="AD10" s="10">
        <f>INT(VLOOKUP($V10,映射表!$B:$C,2,FALSE)*VLOOKUP($U10,怪物属性偏向!$E:$I,4,FALSE)/100*Y10*$AB10)</f>
        <v>123</v>
      </c>
      <c r="AE10" s="10">
        <f>INT(VLOOKUP($V10,映射表!$B:$C,2,FALSE)*VLOOKUP($U10,怪物属性偏向!$E:$I,5,FALSE)/100*Z10*AB10)</f>
        <v>41</v>
      </c>
      <c r="AF10" s="10">
        <f>INT(VLOOKUP($V10,映射表!$B:$D,3,FALSE)*AA10)</f>
        <v>0</v>
      </c>
      <c r="AG10">
        <f t="shared" si="15"/>
        <v>0.75</v>
      </c>
      <c r="AH10">
        <f>VLOOKUP(V10,映射表!B:C,2,FALSE)*0.25-AD10*0.05</f>
        <v>55.35</v>
      </c>
      <c r="AI10">
        <f t="shared" si="18"/>
        <v>41.512500000000003</v>
      </c>
      <c r="AJ10">
        <f>INT(VLOOKUP($V10,映射表!$B:$C,2,FALSE)*VLOOKUP($U10,怪物属性偏向!$E:$I,5,FALSE)/100)</f>
        <v>272</v>
      </c>
    </row>
    <row r="11" spans="1:40" x14ac:dyDescent="0.15">
      <c r="A11">
        <f t="shared" si="4"/>
        <v>1000004</v>
      </c>
      <c r="B11">
        <f t="shared" si="0"/>
        <v>1000011</v>
      </c>
      <c r="C11" t="str">
        <f t="shared" si="1"/>
        <v/>
      </c>
      <c r="D11" t="str">
        <f t="shared" si="5"/>
        <v>1000004s1</v>
      </c>
      <c r="E11" t="str">
        <f t="shared" si="6"/>
        <v>1000009:4:1</v>
      </c>
      <c r="F11">
        <f t="shared" si="7"/>
        <v>9</v>
      </c>
      <c r="G11">
        <f t="shared" si="8"/>
        <v>1000009</v>
      </c>
      <c r="H11">
        <f t="shared" si="17"/>
        <v>9</v>
      </c>
      <c r="I11" t="str">
        <f>VLOOKUP(U11,怪物属性偏向!E:F,2,FALSE)</f>
        <v>平均怪</v>
      </c>
      <c r="J11">
        <f t="shared" si="9"/>
        <v>4</v>
      </c>
      <c r="K11">
        <f t="shared" si="10"/>
        <v>268</v>
      </c>
      <c r="L11">
        <f t="shared" si="11"/>
        <v>268</v>
      </c>
      <c r="M11">
        <f t="shared" si="12"/>
        <v>80</v>
      </c>
      <c r="N11">
        <f t="shared" si="2"/>
        <v>0</v>
      </c>
      <c r="O11">
        <f t="shared" si="3"/>
        <v>1000009</v>
      </c>
      <c r="P11" t="str">
        <f t="shared" si="13"/>
        <v>平均怪</v>
      </c>
      <c r="S11" s="6">
        <v>4</v>
      </c>
      <c r="T11">
        <v>1</v>
      </c>
      <c r="U11" t="s">
        <v>150</v>
      </c>
      <c r="V11">
        <f>VLOOKUP(S11,映射表!T:U,2,FALSE)</f>
        <v>4</v>
      </c>
      <c r="W11">
        <v>0</v>
      </c>
      <c r="X11" s="5">
        <v>1</v>
      </c>
      <c r="Y11" s="5">
        <v>1</v>
      </c>
      <c r="Z11" s="5">
        <f t="shared" si="14"/>
        <v>0.18785046728971963</v>
      </c>
      <c r="AA11" s="5">
        <v>0</v>
      </c>
      <c r="AB11" s="5">
        <v>1</v>
      </c>
      <c r="AC11" s="10">
        <f>INT(VLOOKUP($V11,映射表!$B:$C,2,FALSE)*VLOOKUP($U11,怪物属性偏向!$E:$I,3,FALSE)/100*X11*$AB11)</f>
        <v>268</v>
      </c>
      <c r="AD11" s="10">
        <f>INT(VLOOKUP($V11,映射表!$B:$C,2,FALSE)*VLOOKUP($U11,怪物属性偏向!$E:$I,4,FALSE)/100*Y11*$AB11)</f>
        <v>268</v>
      </c>
      <c r="AE11" s="10">
        <f>INT(VLOOKUP($V11,映射表!$B:$C,2,FALSE)*VLOOKUP($U11,怪物属性偏向!$E:$I,5,FALSE)/100*Z11*AB11)</f>
        <v>80</v>
      </c>
      <c r="AF11" s="10">
        <f>INT(VLOOKUP($V11,映射表!$B:$D,3,FALSE)*AA11)</f>
        <v>0</v>
      </c>
      <c r="AG11">
        <f t="shared" si="15"/>
        <v>1.5</v>
      </c>
      <c r="AH11">
        <f>VLOOKUP(V11,映射表!B:C,2,FALSE)*0.25-AD11*0.05</f>
        <v>53.6</v>
      </c>
      <c r="AI11">
        <f t="shared" si="18"/>
        <v>80.400000000000006</v>
      </c>
      <c r="AJ11">
        <f>INT(VLOOKUP($V11,映射表!$B:$C,2,FALSE)*VLOOKUP($U11,怪物属性偏向!$E:$I,5,FALSE)/100)</f>
        <v>428</v>
      </c>
    </row>
    <row r="12" spans="1:40" x14ac:dyDescent="0.15">
      <c r="A12">
        <f t="shared" si="4"/>
        <v>1000004</v>
      </c>
      <c r="B12">
        <f t="shared" si="0"/>
        <v>1000011</v>
      </c>
      <c r="C12" t="str">
        <f t="shared" si="1"/>
        <v/>
      </c>
      <c r="D12" t="str">
        <f t="shared" si="5"/>
        <v>1000004s3</v>
      </c>
      <c r="E12" t="str">
        <f t="shared" si="6"/>
        <v>1000010:4:1</v>
      </c>
      <c r="F12">
        <f t="shared" si="7"/>
        <v>10</v>
      </c>
      <c r="G12">
        <f t="shared" si="8"/>
        <v>1000010</v>
      </c>
      <c r="H12">
        <f t="shared" si="17"/>
        <v>10</v>
      </c>
      <c r="I12" t="str">
        <f>VLOOKUP(U12,怪物属性偏向!E:F,2,FALSE)</f>
        <v>平均怪</v>
      </c>
      <c r="J12">
        <f t="shared" si="9"/>
        <v>4</v>
      </c>
      <c r="K12">
        <f t="shared" si="10"/>
        <v>268</v>
      </c>
      <c r="L12">
        <f t="shared" si="11"/>
        <v>268</v>
      </c>
      <c r="M12">
        <f t="shared" si="12"/>
        <v>80</v>
      </c>
      <c r="N12">
        <f t="shared" si="2"/>
        <v>0</v>
      </c>
      <c r="O12">
        <f t="shared" si="3"/>
        <v>1000010</v>
      </c>
      <c r="P12" t="str">
        <f t="shared" si="13"/>
        <v>平均怪</v>
      </c>
      <c r="S12" s="6">
        <v>4</v>
      </c>
      <c r="T12">
        <v>3</v>
      </c>
      <c r="U12" t="s">
        <v>150</v>
      </c>
      <c r="V12">
        <f>VLOOKUP(S12,映射表!T:U,2,FALSE)</f>
        <v>4</v>
      </c>
      <c r="W12">
        <v>0</v>
      </c>
      <c r="X12" s="5">
        <v>1</v>
      </c>
      <c r="Y12" s="5">
        <v>1</v>
      </c>
      <c r="Z12" s="5">
        <f t="shared" si="14"/>
        <v>0.18785046728971963</v>
      </c>
      <c r="AA12" s="5">
        <v>0</v>
      </c>
      <c r="AB12" s="5">
        <v>1</v>
      </c>
      <c r="AC12" s="10">
        <f>INT(VLOOKUP($V12,映射表!$B:$C,2,FALSE)*VLOOKUP($U12,怪物属性偏向!$E:$I,3,FALSE)/100*X12*$AB12)</f>
        <v>268</v>
      </c>
      <c r="AD12" s="10">
        <f>INT(VLOOKUP($V12,映射表!$B:$C,2,FALSE)*VLOOKUP($U12,怪物属性偏向!$E:$I,4,FALSE)/100*Y12*$AB12)</f>
        <v>268</v>
      </c>
      <c r="AE12" s="10">
        <f>INT(VLOOKUP($V12,映射表!$B:$C,2,FALSE)*VLOOKUP($U12,怪物属性偏向!$E:$I,5,FALSE)/100*Z12*AB12)</f>
        <v>80</v>
      </c>
      <c r="AF12" s="10">
        <f>INT(VLOOKUP($V12,映射表!$B:$D,3,FALSE)*AA12)</f>
        <v>0</v>
      </c>
      <c r="AG12">
        <f t="shared" si="15"/>
        <v>1.5</v>
      </c>
      <c r="AH12">
        <f>VLOOKUP(V12,映射表!B:C,2,FALSE)*0.25-AD12*0.05</f>
        <v>53.6</v>
      </c>
      <c r="AI12">
        <f t="shared" si="18"/>
        <v>80.400000000000006</v>
      </c>
      <c r="AJ12">
        <f>INT(VLOOKUP($V12,映射表!$B:$C,2,FALSE)*VLOOKUP($U12,怪物属性偏向!$E:$I,5,FALSE)/100)</f>
        <v>428</v>
      </c>
    </row>
    <row r="13" spans="1:40" x14ac:dyDescent="0.15">
      <c r="A13">
        <f t="shared" si="4"/>
        <v>1000004</v>
      </c>
      <c r="B13">
        <f t="shared" si="0"/>
        <v>1000011</v>
      </c>
      <c r="C13">
        <f t="shared" si="1"/>
        <v>1000011</v>
      </c>
      <c r="D13" t="str">
        <f t="shared" si="5"/>
        <v>1000004s4</v>
      </c>
      <c r="E13" t="str">
        <f t="shared" si="6"/>
        <v>1000011:4:1</v>
      </c>
      <c r="F13">
        <f t="shared" si="7"/>
        <v>11</v>
      </c>
      <c r="G13">
        <f t="shared" si="8"/>
        <v>1000011</v>
      </c>
      <c r="H13">
        <f t="shared" si="17"/>
        <v>11</v>
      </c>
      <c r="I13" t="str">
        <f>VLOOKUP(U13,怪物属性偏向!E:F,2,FALSE)</f>
        <v>高攻低血</v>
      </c>
      <c r="J13">
        <f t="shared" si="9"/>
        <v>4</v>
      </c>
      <c r="K13">
        <f t="shared" si="10"/>
        <v>402</v>
      </c>
      <c r="L13">
        <f t="shared" si="11"/>
        <v>134</v>
      </c>
      <c r="M13">
        <f t="shared" si="12"/>
        <v>45</v>
      </c>
      <c r="N13">
        <f t="shared" si="2"/>
        <v>0</v>
      </c>
      <c r="O13">
        <f t="shared" si="3"/>
        <v>1000011</v>
      </c>
      <c r="P13" t="str">
        <f t="shared" si="13"/>
        <v>高攻低血</v>
      </c>
      <c r="S13" s="6">
        <v>4</v>
      </c>
      <c r="T13">
        <v>4</v>
      </c>
      <c r="U13" t="s">
        <v>154</v>
      </c>
      <c r="V13">
        <f>VLOOKUP(S13,映射表!T:U,2,FALSE)</f>
        <v>4</v>
      </c>
      <c r="W13">
        <v>1</v>
      </c>
      <c r="X13" s="5">
        <v>1</v>
      </c>
      <c r="Y13" s="5">
        <v>1</v>
      </c>
      <c r="Z13" s="5">
        <f t="shared" si="14"/>
        <v>0.15278716216216215</v>
      </c>
      <c r="AA13" s="5">
        <v>0</v>
      </c>
      <c r="AB13" s="5">
        <v>1</v>
      </c>
      <c r="AC13" s="10">
        <f>INT(VLOOKUP($V13,映射表!$B:$C,2,FALSE)*VLOOKUP($U13,怪物属性偏向!$E:$I,3,FALSE)/100*X13*$AB13)</f>
        <v>402</v>
      </c>
      <c r="AD13" s="10">
        <f>INT(VLOOKUP($V13,映射表!$B:$C,2,FALSE)*VLOOKUP($U13,怪物属性偏向!$E:$I,4,FALSE)/100*Y13*$AB13)</f>
        <v>134</v>
      </c>
      <c r="AE13" s="10">
        <f>INT(VLOOKUP($V13,映射表!$B:$C,2,FALSE)*VLOOKUP($U13,怪物属性偏向!$E:$I,5,FALSE)/100*Z13*AB13)</f>
        <v>45</v>
      </c>
      <c r="AF13" s="10">
        <f>INT(VLOOKUP($V13,映射表!$B:$D,3,FALSE)*AA13)</f>
        <v>0</v>
      </c>
      <c r="AG13">
        <f t="shared" si="15"/>
        <v>0.75</v>
      </c>
      <c r="AH13">
        <f>VLOOKUP(V13,映射表!B:C,2,FALSE)*0.25-AD13*0.05</f>
        <v>60.3</v>
      </c>
      <c r="AI13">
        <f t="shared" si="18"/>
        <v>45.224999999999994</v>
      </c>
      <c r="AJ13">
        <f>INT(VLOOKUP($V13,映射表!$B:$C,2,FALSE)*VLOOKUP($U13,怪物属性偏向!$E:$I,5,FALSE)/100)</f>
        <v>296</v>
      </c>
    </row>
    <row r="14" spans="1:40" x14ac:dyDescent="0.15">
      <c r="A14">
        <f t="shared" si="4"/>
        <v>1000004</v>
      </c>
      <c r="B14">
        <f t="shared" si="0"/>
        <v>1000011</v>
      </c>
      <c r="C14">
        <f t="shared" si="1"/>
        <v>1000011</v>
      </c>
      <c r="D14" t="str">
        <f t="shared" si="5"/>
        <v>1000004s8</v>
      </c>
      <c r="E14" t="str">
        <f t="shared" si="6"/>
        <v>1000012:4:1</v>
      </c>
      <c r="F14">
        <f t="shared" si="7"/>
        <v>12</v>
      </c>
      <c r="G14">
        <f t="shared" si="8"/>
        <v>1000012</v>
      </c>
      <c r="H14">
        <f t="shared" si="17"/>
        <v>12</v>
      </c>
      <c r="I14" t="str">
        <f>VLOOKUP(U14,怪物属性偏向!E:F,2,FALSE)</f>
        <v>高攻低血</v>
      </c>
      <c r="J14">
        <f t="shared" si="9"/>
        <v>4</v>
      </c>
      <c r="K14">
        <f t="shared" si="10"/>
        <v>402</v>
      </c>
      <c r="L14">
        <f t="shared" si="11"/>
        <v>134</v>
      </c>
      <c r="M14">
        <f t="shared" si="12"/>
        <v>45</v>
      </c>
      <c r="N14">
        <f t="shared" si="2"/>
        <v>0</v>
      </c>
      <c r="O14">
        <f t="shared" si="3"/>
        <v>1000012</v>
      </c>
      <c r="P14" t="str">
        <f t="shared" si="13"/>
        <v>高攻低血</v>
      </c>
      <c r="S14" s="6">
        <v>4</v>
      </c>
      <c r="T14">
        <v>8</v>
      </c>
      <c r="U14" t="s">
        <v>154</v>
      </c>
      <c r="V14">
        <f>VLOOKUP(S14,映射表!T:U,2,FALSE)</f>
        <v>4</v>
      </c>
      <c r="W14">
        <v>0</v>
      </c>
      <c r="X14" s="5">
        <v>1</v>
      </c>
      <c r="Y14" s="5">
        <v>1</v>
      </c>
      <c r="Z14" s="5">
        <f t="shared" si="14"/>
        <v>0.15278716216216215</v>
      </c>
      <c r="AA14" s="5">
        <v>0</v>
      </c>
      <c r="AB14" s="5">
        <v>1</v>
      </c>
      <c r="AC14" s="10">
        <f>INT(VLOOKUP($V14,映射表!$B:$C,2,FALSE)*VLOOKUP($U14,怪物属性偏向!$E:$I,3,FALSE)/100*X14*$AB14)</f>
        <v>402</v>
      </c>
      <c r="AD14" s="10">
        <f>INT(VLOOKUP($V14,映射表!$B:$C,2,FALSE)*VLOOKUP($U14,怪物属性偏向!$E:$I,4,FALSE)/100*Y14*$AB14)</f>
        <v>134</v>
      </c>
      <c r="AE14" s="10">
        <f>INT(VLOOKUP($V14,映射表!$B:$C,2,FALSE)*VLOOKUP($U14,怪物属性偏向!$E:$I,5,FALSE)/100*Z14*AB14)</f>
        <v>45</v>
      </c>
      <c r="AF14" s="10">
        <f>INT(VLOOKUP($V14,映射表!$B:$D,3,FALSE)*AA14)</f>
        <v>0</v>
      </c>
      <c r="AG14">
        <f t="shared" si="15"/>
        <v>0.75</v>
      </c>
      <c r="AH14">
        <f>VLOOKUP(V14,映射表!B:C,2,FALSE)*0.25-AD14*0.05</f>
        <v>60.3</v>
      </c>
      <c r="AI14">
        <f t="shared" si="18"/>
        <v>45.224999999999994</v>
      </c>
      <c r="AJ14">
        <f>INT(VLOOKUP($V14,映射表!$B:$C,2,FALSE)*VLOOKUP($U14,怪物属性偏向!$E:$I,5,FALSE)/100)</f>
        <v>296</v>
      </c>
    </row>
    <row r="15" spans="1:40" x14ac:dyDescent="0.15">
      <c r="A15">
        <f t="shared" si="4"/>
        <v>1000005</v>
      </c>
      <c r="B15">
        <f t="shared" si="0"/>
        <v>1000015</v>
      </c>
      <c r="C15" t="str">
        <f t="shared" si="1"/>
        <v/>
      </c>
      <c r="D15" t="str">
        <f t="shared" si="5"/>
        <v>1000005s2</v>
      </c>
      <c r="E15" t="str">
        <f t="shared" si="6"/>
        <v>1000013:5:1</v>
      </c>
      <c r="F15">
        <f t="shared" si="7"/>
        <v>13</v>
      </c>
      <c r="G15">
        <f t="shared" si="8"/>
        <v>1000013</v>
      </c>
      <c r="H15">
        <f t="shared" si="17"/>
        <v>13</v>
      </c>
      <c r="I15" t="str">
        <f>VLOOKUP(U15,怪物属性偏向!E:F,2,FALSE)</f>
        <v>攻低血高</v>
      </c>
      <c r="J15">
        <f t="shared" si="9"/>
        <v>5</v>
      </c>
      <c r="K15">
        <f t="shared" si="10"/>
        <v>203</v>
      </c>
      <c r="L15">
        <f t="shared" si="11"/>
        <v>290</v>
      </c>
      <c r="M15">
        <f t="shared" si="12"/>
        <v>145</v>
      </c>
      <c r="N15">
        <f t="shared" si="2"/>
        <v>0</v>
      </c>
      <c r="O15">
        <f t="shared" si="3"/>
        <v>1000013</v>
      </c>
      <c r="P15" t="str">
        <f t="shared" si="13"/>
        <v>攻低血高</v>
      </c>
      <c r="S15" s="6">
        <v>5</v>
      </c>
      <c r="T15">
        <v>2</v>
      </c>
      <c r="U15" t="s">
        <v>135</v>
      </c>
      <c r="V15">
        <f>VLOOKUP(S15,映射表!T:U,2,FALSE)</f>
        <v>5</v>
      </c>
      <c r="W15">
        <v>0</v>
      </c>
      <c r="X15" s="5">
        <v>1</v>
      </c>
      <c r="Y15" s="5">
        <v>1</v>
      </c>
      <c r="Z15" s="5">
        <f t="shared" si="14"/>
        <v>0.19541778975741239</v>
      </c>
      <c r="AA15" s="5">
        <v>0</v>
      </c>
      <c r="AB15" s="5">
        <v>1</v>
      </c>
      <c r="AC15" s="10">
        <f>INT(VLOOKUP($V15,映射表!$B:$C,2,FALSE)*VLOOKUP($U15,怪物属性偏向!$E:$I,3,FALSE)/100*X15*$AB15)</f>
        <v>203</v>
      </c>
      <c r="AD15" s="10">
        <f>INT(VLOOKUP($V15,映射表!$B:$C,2,FALSE)*VLOOKUP($U15,怪物属性偏向!$E:$I,4,FALSE)/100*Y15*$AB15)</f>
        <v>290</v>
      </c>
      <c r="AE15" s="10">
        <f>INT(VLOOKUP($V15,映射表!$B:$C,2,FALSE)*VLOOKUP($U15,怪物属性偏向!$E:$I,5,FALSE)/100*Z15*AB15)</f>
        <v>145</v>
      </c>
      <c r="AF15" s="10">
        <f>INT(VLOOKUP($V15,映射表!$B:$D,3,FALSE)*AA15)</f>
        <v>0</v>
      </c>
      <c r="AG15">
        <f t="shared" si="15"/>
        <v>2.5</v>
      </c>
      <c r="AH15">
        <f>VLOOKUP(V15,映射表!B:C,2,FALSE)*0.25-AD15*0.05</f>
        <v>58</v>
      </c>
      <c r="AI15">
        <f t="shared" si="18"/>
        <v>145</v>
      </c>
      <c r="AJ15">
        <f>INT(VLOOKUP($V15,映射表!$B:$C,2,FALSE)*VLOOKUP($U15,怪物属性偏向!$E:$I,5,FALSE)/100)</f>
        <v>742</v>
      </c>
    </row>
    <row r="16" spans="1:40" x14ac:dyDescent="0.15">
      <c r="A16">
        <f t="shared" si="4"/>
        <v>1000005</v>
      </c>
      <c r="B16">
        <f t="shared" si="0"/>
        <v>1000015</v>
      </c>
      <c r="C16" t="str">
        <f t="shared" si="1"/>
        <v/>
      </c>
      <c r="D16" t="str">
        <f t="shared" si="5"/>
        <v>1000005s4</v>
      </c>
      <c r="E16" t="str">
        <f t="shared" si="6"/>
        <v>1000014:5:1</v>
      </c>
      <c r="F16">
        <f t="shared" si="7"/>
        <v>14</v>
      </c>
      <c r="G16">
        <f t="shared" si="8"/>
        <v>1000014</v>
      </c>
      <c r="H16">
        <f t="shared" si="17"/>
        <v>14</v>
      </c>
      <c r="I16" t="str">
        <f>VLOOKUP(U16,怪物属性偏向!E:F,2,FALSE)</f>
        <v>平均怪</v>
      </c>
      <c r="J16">
        <f t="shared" si="9"/>
        <v>5</v>
      </c>
      <c r="K16">
        <f t="shared" si="10"/>
        <v>290</v>
      </c>
      <c r="L16">
        <f t="shared" si="11"/>
        <v>290</v>
      </c>
      <c r="M16">
        <f t="shared" si="12"/>
        <v>87</v>
      </c>
      <c r="N16">
        <f t="shared" si="2"/>
        <v>0</v>
      </c>
      <c r="O16">
        <f t="shared" si="3"/>
        <v>1000014</v>
      </c>
      <c r="P16" t="str">
        <f t="shared" si="13"/>
        <v>平均怪</v>
      </c>
      <c r="S16" s="6">
        <v>5</v>
      </c>
      <c r="T16">
        <v>4</v>
      </c>
      <c r="U16" t="s">
        <v>150</v>
      </c>
      <c r="V16">
        <f>VLOOKUP(S16,映射表!T:U,2,FALSE)</f>
        <v>5</v>
      </c>
      <c r="W16">
        <v>0</v>
      </c>
      <c r="X16" s="5">
        <v>1</v>
      </c>
      <c r="Y16" s="5">
        <v>1</v>
      </c>
      <c r="Z16" s="5">
        <f t="shared" si="14"/>
        <v>0.1875</v>
      </c>
      <c r="AA16" s="5">
        <v>0</v>
      </c>
      <c r="AB16" s="5">
        <v>1</v>
      </c>
      <c r="AC16" s="10">
        <f>INT(VLOOKUP($V16,映射表!$B:$C,2,FALSE)*VLOOKUP($U16,怪物属性偏向!$E:$I,3,FALSE)/100*X16*$AB16)</f>
        <v>290</v>
      </c>
      <c r="AD16" s="10">
        <f>INT(VLOOKUP($V16,映射表!$B:$C,2,FALSE)*VLOOKUP($U16,怪物属性偏向!$E:$I,4,FALSE)/100*Y16*$AB16)</f>
        <v>290</v>
      </c>
      <c r="AE16" s="10">
        <f>INT(VLOOKUP($V16,映射表!$B:$C,2,FALSE)*VLOOKUP($U16,怪物属性偏向!$E:$I,5,FALSE)/100*Z16*AB16)</f>
        <v>87</v>
      </c>
      <c r="AF16" s="10">
        <f>INT(VLOOKUP($V16,映射表!$B:$D,3,FALSE)*AA16)</f>
        <v>0</v>
      </c>
      <c r="AG16">
        <f t="shared" si="15"/>
        <v>1.5</v>
      </c>
      <c r="AH16">
        <f>VLOOKUP(V16,映射表!B:C,2,FALSE)*0.25-AD16*0.05</f>
        <v>58</v>
      </c>
      <c r="AI16">
        <f t="shared" si="18"/>
        <v>87</v>
      </c>
      <c r="AJ16">
        <f>INT(VLOOKUP($V16,映射表!$B:$C,2,FALSE)*VLOOKUP($U16,怪物属性偏向!$E:$I,5,FALSE)/100)</f>
        <v>464</v>
      </c>
    </row>
    <row r="17" spans="1:36" x14ac:dyDescent="0.15">
      <c r="A17">
        <f t="shared" si="4"/>
        <v>1000005</v>
      </c>
      <c r="B17">
        <f t="shared" si="0"/>
        <v>1000015</v>
      </c>
      <c r="C17">
        <f t="shared" si="1"/>
        <v>1000015</v>
      </c>
      <c r="D17" t="str">
        <f t="shared" si="5"/>
        <v>1000005s6</v>
      </c>
      <c r="E17" t="str">
        <f t="shared" si="6"/>
        <v>1000015:5:1</v>
      </c>
      <c r="F17">
        <f t="shared" si="7"/>
        <v>15</v>
      </c>
      <c r="G17">
        <f t="shared" si="8"/>
        <v>1000015</v>
      </c>
      <c r="H17">
        <f t="shared" si="17"/>
        <v>15</v>
      </c>
      <c r="I17" t="str">
        <f>VLOOKUP(U17,怪物属性偏向!E:F,2,FALSE)</f>
        <v>平均怪</v>
      </c>
      <c r="J17">
        <f t="shared" si="9"/>
        <v>5</v>
      </c>
      <c r="K17">
        <f t="shared" si="10"/>
        <v>290</v>
      </c>
      <c r="L17">
        <f t="shared" si="11"/>
        <v>290</v>
      </c>
      <c r="M17">
        <f t="shared" si="12"/>
        <v>87</v>
      </c>
      <c r="N17">
        <f t="shared" si="2"/>
        <v>0</v>
      </c>
      <c r="O17">
        <f t="shared" si="3"/>
        <v>1000015</v>
      </c>
      <c r="P17" t="str">
        <f t="shared" si="13"/>
        <v>平均怪</v>
      </c>
      <c r="S17" s="6">
        <v>5</v>
      </c>
      <c r="T17">
        <v>6</v>
      </c>
      <c r="U17" t="s">
        <v>156</v>
      </c>
      <c r="V17">
        <f>VLOOKUP(S17,映射表!T:U,2,FALSE)</f>
        <v>5</v>
      </c>
      <c r="W17">
        <v>1</v>
      </c>
      <c r="X17" s="5">
        <v>1</v>
      </c>
      <c r="Y17" s="5">
        <v>1</v>
      </c>
      <c r="Z17" s="5">
        <f t="shared" si="14"/>
        <v>0.1875</v>
      </c>
      <c r="AA17" s="5">
        <v>0</v>
      </c>
      <c r="AB17" s="5">
        <v>1</v>
      </c>
      <c r="AC17" s="10">
        <f>INT(VLOOKUP($V17,映射表!$B:$C,2,FALSE)*VLOOKUP($U17,怪物属性偏向!$E:$I,3,FALSE)/100*X17*$AB17)</f>
        <v>290</v>
      </c>
      <c r="AD17" s="10">
        <f>INT(VLOOKUP($V17,映射表!$B:$C,2,FALSE)*VLOOKUP($U17,怪物属性偏向!$E:$I,4,FALSE)/100*Y17*$AB17)</f>
        <v>290</v>
      </c>
      <c r="AE17" s="10">
        <f>INT(VLOOKUP($V17,映射表!$B:$C,2,FALSE)*VLOOKUP($U17,怪物属性偏向!$E:$I,5,FALSE)/100*Z17*AB17)</f>
        <v>87</v>
      </c>
      <c r="AF17" s="10">
        <f>INT(VLOOKUP($V17,映射表!$B:$D,3,FALSE)*AA17)</f>
        <v>0</v>
      </c>
      <c r="AG17">
        <f t="shared" si="15"/>
        <v>1.5</v>
      </c>
      <c r="AH17">
        <f>VLOOKUP(V17,映射表!B:C,2,FALSE)*0.25-AD17*0.05</f>
        <v>58</v>
      </c>
      <c r="AI17">
        <f t="shared" si="18"/>
        <v>87</v>
      </c>
      <c r="AJ17">
        <f>INT(VLOOKUP($V17,映射表!$B:$C,2,FALSE)*VLOOKUP($U17,怪物属性偏向!$E:$I,5,FALSE)/100)</f>
        <v>464</v>
      </c>
    </row>
    <row r="18" spans="1:36" x14ac:dyDescent="0.15">
      <c r="A18">
        <f t="shared" si="4"/>
        <v>1000005</v>
      </c>
      <c r="B18">
        <f t="shared" si="0"/>
        <v>1000015</v>
      </c>
      <c r="C18">
        <f t="shared" si="1"/>
        <v>1000015</v>
      </c>
      <c r="D18" t="str">
        <f t="shared" si="5"/>
        <v>1000005s7</v>
      </c>
      <c r="E18" t="str">
        <f t="shared" si="6"/>
        <v>1000016:5:1</v>
      </c>
      <c r="F18">
        <f t="shared" si="7"/>
        <v>16</v>
      </c>
      <c r="G18">
        <f t="shared" si="8"/>
        <v>1000016</v>
      </c>
      <c r="H18">
        <f t="shared" si="17"/>
        <v>16</v>
      </c>
      <c r="I18" t="str">
        <f>VLOOKUP(U18,怪物属性偏向!E:F,2,FALSE)</f>
        <v>高攻低血</v>
      </c>
      <c r="J18">
        <f t="shared" si="9"/>
        <v>5</v>
      </c>
      <c r="K18">
        <f t="shared" si="10"/>
        <v>435</v>
      </c>
      <c r="L18">
        <f t="shared" si="11"/>
        <v>145</v>
      </c>
      <c r="M18">
        <f t="shared" si="12"/>
        <v>48</v>
      </c>
      <c r="N18">
        <f t="shared" si="2"/>
        <v>0</v>
      </c>
      <c r="O18">
        <f t="shared" si="3"/>
        <v>1000016</v>
      </c>
      <c r="P18" t="str">
        <f t="shared" si="13"/>
        <v>高攻低血</v>
      </c>
      <c r="S18" s="6">
        <v>5</v>
      </c>
      <c r="T18">
        <v>7</v>
      </c>
      <c r="U18" t="s">
        <v>154</v>
      </c>
      <c r="V18">
        <f>VLOOKUP(S18,映射表!T:U,2,FALSE)</f>
        <v>5</v>
      </c>
      <c r="W18">
        <v>0</v>
      </c>
      <c r="X18" s="5">
        <v>1</v>
      </c>
      <c r="Y18" s="5">
        <v>1</v>
      </c>
      <c r="Z18" s="5">
        <f t="shared" si="14"/>
        <v>0.15245327102803738</v>
      </c>
      <c r="AA18" s="5">
        <v>0</v>
      </c>
      <c r="AB18" s="5">
        <v>1</v>
      </c>
      <c r="AC18" s="10">
        <f>INT(VLOOKUP($V18,映射表!$B:$C,2,FALSE)*VLOOKUP($U18,怪物属性偏向!$E:$I,3,FALSE)/100*X18*$AB18)</f>
        <v>435</v>
      </c>
      <c r="AD18" s="10">
        <f>INT(VLOOKUP($V18,映射表!$B:$C,2,FALSE)*VLOOKUP($U18,怪物属性偏向!$E:$I,4,FALSE)/100*Y18*$AB18)</f>
        <v>145</v>
      </c>
      <c r="AE18" s="10">
        <f>INT(VLOOKUP($V18,映射表!$B:$C,2,FALSE)*VLOOKUP($U18,怪物属性偏向!$E:$I,5,FALSE)/100*Z18*AB18)</f>
        <v>48</v>
      </c>
      <c r="AF18" s="10">
        <f>INT(VLOOKUP($V18,映射表!$B:$D,3,FALSE)*AA18)</f>
        <v>0</v>
      </c>
      <c r="AG18">
        <f t="shared" si="15"/>
        <v>0.75</v>
      </c>
      <c r="AH18">
        <f>VLOOKUP(V18,映射表!B:C,2,FALSE)*0.25-AD18*0.05</f>
        <v>65.25</v>
      </c>
      <c r="AI18">
        <f t="shared" si="18"/>
        <v>48.9375</v>
      </c>
      <c r="AJ18">
        <f>INT(VLOOKUP($V18,映射表!$B:$C,2,FALSE)*VLOOKUP($U18,怪物属性偏向!$E:$I,5,FALSE)/100)</f>
        <v>321</v>
      </c>
    </row>
    <row r="19" spans="1:36" x14ac:dyDescent="0.15">
      <c r="A19">
        <f t="shared" si="4"/>
        <v>1000005</v>
      </c>
      <c r="B19">
        <f t="shared" si="0"/>
        <v>1000015</v>
      </c>
      <c r="C19">
        <f t="shared" si="1"/>
        <v>1000015</v>
      </c>
      <c r="D19" t="str">
        <f t="shared" si="5"/>
        <v>1000005s9</v>
      </c>
      <c r="E19" t="str">
        <f t="shared" si="6"/>
        <v>1000017:5:1</v>
      </c>
      <c r="F19">
        <f t="shared" si="7"/>
        <v>17</v>
      </c>
      <c r="G19">
        <f t="shared" si="8"/>
        <v>1000017</v>
      </c>
      <c r="H19">
        <f t="shared" si="17"/>
        <v>17</v>
      </c>
      <c r="I19" t="str">
        <f>VLOOKUP(U19,怪物属性偏向!E:F,2,FALSE)</f>
        <v>高攻低血</v>
      </c>
      <c r="J19">
        <f t="shared" si="9"/>
        <v>5</v>
      </c>
      <c r="K19">
        <f t="shared" si="10"/>
        <v>435</v>
      </c>
      <c r="L19">
        <f t="shared" si="11"/>
        <v>145</v>
      </c>
      <c r="M19">
        <f t="shared" si="12"/>
        <v>48</v>
      </c>
      <c r="N19">
        <f t="shared" si="12"/>
        <v>0</v>
      </c>
      <c r="O19">
        <f t="shared" si="3"/>
        <v>1000017</v>
      </c>
      <c r="P19" t="str">
        <f t="shared" si="13"/>
        <v>高攻低血</v>
      </c>
      <c r="S19" s="6">
        <v>5</v>
      </c>
      <c r="T19">
        <v>9</v>
      </c>
      <c r="U19" t="s">
        <v>154</v>
      </c>
      <c r="V19">
        <f>VLOOKUP(S19,映射表!T:U,2,FALSE)</f>
        <v>5</v>
      </c>
      <c r="W19">
        <v>0</v>
      </c>
      <c r="X19" s="5">
        <v>1</v>
      </c>
      <c r="Y19" s="5">
        <v>1</v>
      </c>
      <c r="Z19" s="5">
        <f t="shared" si="14"/>
        <v>0.15245327102803738</v>
      </c>
      <c r="AA19" s="5">
        <v>0</v>
      </c>
      <c r="AB19" s="5">
        <v>1</v>
      </c>
      <c r="AC19" s="10">
        <f>INT(VLOOKUP($V19,映射表!$B:$C,2,FALSE)*VLOOKUP($U19,怪物属性偏向!$E:$I,3,FALSE)/100*X19*$AB19)</f>
        <v>435</v>
      </c>
      <c r="AD19" s="10">
        <f>INT(VLOOKUP($V19,映射表!$B:$C,2,FALSE)*VLOOKUP($U19,怪物属性偏向!$E:$I,4,FALSE)/100*Y19*$AB19)</f>
        <v>145</v>
      </c>
      <c r="AE19" s="10">
        <f>INT(VLOOKUP($V19,映射表!$B:$C,2,FALSE)*VLOOKUP($U19,怪物属性偏向!$E:$I,5,FALSE)/100*Z19*AB19)</f>
        <v>48</v>
      </c>
      <c r="AF19" s="10">
        <f>INT(VLOOKUP($V19,映射表!$B:$D,3,FALSE)*AA19)</f>
        <v>0</v>
      </c>
      <c r="AG19">
        <f t="shared" si="15"/>
        <v>0.75</v>
      </c>
      <c r="AH19">
        <f>VLOOKUP(V19,映射表!B:C,2,FALSE)*0.25-AD19*0.05</f>
        <v>65.25</v>
      </c>
      <c r="AI19">
        <f t="shared" si="18"/>
        <v>48.9375</v>
      </c>
      <c r="AJ19">
        <f>INT(VLOOKUP($V19,映射表!$B:$C,2,FALSE)*VLOOKUP($U19,怪物属性偏向!$E:$I,5,FALSE)/100)</f>
        <v>321</v>
      </c>
    </row>
    <row r="20" spans="1:36" x14ac:dyDescent="0.15">
      <c r="A20">
        <f t="shared" si="4"/>
        <v>1000006</v>
      </c>
      <c r="B20">
        <f t="shared" si="0"/>
        <v>1000020</v>
      </c>
      <c r="C20" t="str">
        <f t="shared" si="1"/>
        <v/>
      </c>
      <c r="D20" t="str">
        <f t="shared" si="5"/>
        <v>1000006s1</v>
      </c>
      <c r="E20" t="str">
        <f t="shared" si="6"/>
        <v>1000018:7:1</v>
      </c>
      <c r="F20">
        <f t="shared" si="7"/>
        <v>18</v>
      </c>
      <c r="G20">
        <f t="shared" si="8"/>
        <v>1000018</v>
      </c>
      <c r="H20">
        <f t="shared" si="17"/>
        <v>18</v>
      </c>
      <c r="I20" t="str">
        <f>VLOOKUP(U20,怪物属性偏向!E:F,2,FALSE)</f>
        <v>高攻低血</v>
      </c>
      <c r="J20">
        <f t="shared" si="9"/>
        <v>7</v>
      </c>
      <c r="K20">
        <f t="shared" si="10"/>
        <v>501</v>
      </c>
      <c r="L20">
        <f t="shared" si="11"/>
        <v>167</v>
      </c>
      <c r="M20">
        <f t="shared" si="12"/>
        <v>56</v>
      </c>
      <c r="N20">
        <f t="shared" si="12"/>
        <v>0</v>
      </c>
      <c r="O20">
        <f t="shared" si="3"/>
        <v>1000018</v>
      </c>
      <c r="P20" t="str">
        <f t="shared" si="13"/>
        <v>高攻低血</v>
      </c>
      <c r="S20" s="6">
        <v>6</v>
      </c>
      <c r="T20">
        <v>1</v>
      </c>
      <c r="U20" t="s">
        <v>154</v>
      </c>
      <c r="V20">
        <f>VLOOKUP(S20,映射表!T:U,2,FALSE)</f>
        <v>7</v>
      </c>
      <c r="W20">
        <v>0</v>
      </c>
      <c r="X20" s="5">
        <v>1</v>
      </c>
      <c r="Y20" s="5">
        <v>1</v>
      </c>
      <c r="Z20" s="5">
        <f t="shared" si="14"/>
        <v>0.15274390243902441</v>
      </c>
      <c r="AA20" s="5">
        <v>0</v>
      </c>
      <c r="AB20" s="5">
        <v>1</v>
      </c>
      <c r="AC20" s="10">
        <f>INT(VLOOKUP($V20,映射表!$B:$C,2,FALSE)*VLOOKUP($U20,怪物属性偏向!$E:$I,3,FALSE)/100*X20*$AB20)</f>
        <v>501</v>
      </c>
      <c r="AD20" s="10">
        <f>INT(VLOOKUP($V20,映射表!$B:$C,2,FALSE)*VLOOKUP($U20,怪物属性偏向!$E:$I,4,FALSE)/100*Y20*$AB20)</f>
        <v>167</v>
      </c>
      <c r="AE20" s="10">
        <f>INT(VLOOKUP($V20,映射表!$B:$C,2,FALSE)*VLOOKUP($U20,怪物属性偏向!$E:$I,5,FALSE)/100*Z20*AB20)</f>
        <v>56</v>
      </c>
      <c r="AF20" s="10">
        <f>INT(VLOOKUP($V20,映射表!$B:$D,3,FALSE)*AA20)</f>
        <v>0</v>
      </c>
      <c r="AG20">
        <f t="shared" si="15"/>
        <v>0.75</v>
      </c>
      <c r="AH20">
        <f>VLOOKUP(V20,映射表!B:C,2,FALSE)*0.25-AD20*0.05</f>
        <v>75.150000000000006</v>
      </c>
      <c r="AI20">
        <f t="shared" si="18"/>
        <v>56.362500000000004</v>
      </c>
      <c r="AJ20">
        <f>INT(VLOOKUP($V20,映射表!$B:$C,2,FALSE)*VLOOKUP($U20,怪物属性偏向!$E:$I,5,FALSE)/100)</f>
        <v>369</v>
      </c>
    </row>
    <row r="21" spans="1:36" x14ac:dyDescent="0.15">
      <c r="A21">
        <f t="shared" si="4"/>
        <v>1000006</v>
      </c>
      <c r="B21">
        <f t="shared" si="0"/>
        <v>1000020</v>
      </c>
      <c r="C21" t="str">
        <f t="shared" si="1"/>
        <v/>
      </c>
      <c r="D21" t="str">
        <f t="shared" si="5"/>
        <v>1000006s2</v>
      </c>
      <c r="E21" t="str">
        <f t="shared" si="6"/>
        <v>1000019:7:1</v>
      </c>
      <c r="F21">
        <f t="shared" si="7"/>
        <v>19</v>
      </c>
      <c r="G21">
        <f t="shared" si="8"/>
        <v>1000019</v>
      </c>
      <c r="H21">
        <f t="shared" si="17"/>
        <v>19</v>
      </c>
      <c r="I21" t="str">
        <f>VLOOKUP(U21,怪物属性偏向!E:F,2,FALSE)</f>
        <v>攻低血高</v>
      </c>
      <c r="J21">
        <f t="shared" si="9"/>
        <v>7</v>
      </c>
      <c r="K21">
        <f t="shared" si="10"/>
        <v>233</v>
      </c>
      <c r="L21">
        <f t="shared" si="11"/>
        <v>334</v>
      </c>
      <c r="M21">
        <f t="shared" si="12"/>
        <v>167</v>
      </c>
      <c r="N21">
        <f t="shared" si="12"/>
        <v>0</v>
      </c>
      <c r="O21">
        <f t="shared" si="3"/>
        <v>1000019</v>
      </c>
      <c r="P21" t="str">
        <f t="shared" si="13"/>
        <v>攻低血高</v>
      </c>
      <c r="S21" s="6">
        <v>6</v>
      </c>
      <c r="T21">
        <v>2</v>
      </c>
      <c r="U21" t="s">
        <v>135</v>
      </c>
      <c r="V21">
        <f>VLOOKUP(S21,映射表!T:U,2,FALSE)</f>
        <v>7</v>
      </c>
      <c r="W21">
        <v>0</v>
      </c>
      <c r="X21" s="5">
        <v>1</v>
      </c>
      <c r="Y21" s="5">
        <v>1</v>
      </c>
      <c r="Z21" s="5">
        <f t="shared" si="14"/>
        <v>0.19532163742690059</v>
      </c>
      <c r="AA21" s="5">
        <v>0</v>
      </c>
      <c r="AB21" s="5">
        <v>1</v>
      </c>
      <c r="AC21" s="10">
        <f>INT(VLOOKUP($V21,映射表!$B:$C,2,FALSE)*VLOOKUP($U21,怪物属性偏向!$E:$I,3,FALSE)/100*X21*$AB21)</f>
        <v>233</v>
      </c>
      <c r="AD21" s="10">
        <f>INT(VLOOKUP($V21,映射表!$B:$C,2,FALSE)*VLOOKUP($U21,怪物属性偏向!$E:$I,4,FALSE)/100*Y21*$AB21)</f>
        <v>334</v>
      </c>
      <c r="AE21" s="10">
        <f>INT(VLOOKUP($V21,映射表!$B:$C,2,FALSE)*VLOOKUP($U21,怪物属性偏向!$E:$I,5,FALSE)/100*Z21*AB21)</f>
        <v>167</v>
      </c>
      <c r="AF21" s="10">
        <f>INT(VLOOKUP($V21,映射表!$B:$D,3,FALSE)*AA21)</f>
        <v>0</v>
      </c>
      <c r="AG21">
        <f t="shared" si="15"/>
        <v>2.5</v>
      </c>
      <c r="AH21">
        <f>VLOOKUP(V21,映射表!B:C,2,FALSE)*0.25-AD21*0.05</f>
        <v>66.8</v>
      </c>
      <c r="AI21">
        <f t="shared" si="18"/>
        <v>167</v>
      </c>
      <c r="AJ21">
        <f>INT(VLOOKUP($V21,映射表!$B:$C,2,FALSE)*VLOOKUP($U21,怪物属性偏向!$E:$I,5,FALSE)/100)</f>
        <v>855</v>
      </c>
    </row>
    <row r="22" spans="1:36" x14ac:dyDescent="0.15">
      <c r="A22">
        <f t="shared" si="4"/>
        <v>1000006</v>
      </c>
      <c r="B22">
        <f t="shared" si="0"/>
        <v>1000020</v>
      </c>
      <c r="C22">
        <f t="shared" si="1"/>
        <v>1000020</v>
      </c>
      <c r="D22" t="str">
        <f t="shared" si="5"/>
        <v>1000006s3</v>
      </c>
      <c r="E22" t="str">
        <f t="shared" si="6"/>
        <v>1000020:7:1</v>
      </c>
      <c r="F22">
        <f t="shared" si="7"/>
        <v>20</v>
      </c>
      <c r="G22">
        <f t="shared" si="8"/>
        <v>1000020</v>
      </c>
      <c r="H22">
        <f t="shared" si="17"/>
        <v>20</v>
      </c>
      <c r="I22" t="str">
        <f>VLOOKUP(U22,怪物属性偏向!E:F,2,FALSE)</f>
        <v>高攻低血</v>
      </c>
      <c r="J22">
        <f t="shared" si="9"/>
        <v>7</v>
      </c>
      <c r="K22">
        <f t="shared" si="10"/>
        <v>501</v>
      </c>
      <c r="L22">
        <f t="shared" si="11"/>
        <v>167</v>
      </c>
      <c r="M22">
        <f t="shared" si="12"/>
        <v>56</v>
      </c>
      <c r="N22">
        <f t="shared" si="12"/>
        <v>0</v>
      </c>
      <c r="O22">
        <f t="shared" si="3"/>
        <v>1000020</v>
      </c>
      <c r="P22" t="str">
        <f t="shared" si="13"/>
        <v>高攻低血</v>
      </c>
      <c r="S22" s="6">
        <v>6</v>
      </c>
      <c r="T22">
        <v>3</v>
      </c>
      <c r="U22" t="s">
        <v>154</v>
      </c>
      <c r="V22">
        <f>VLOOKUP(S22,映射表!T:U,2,FALSE)</f>
        <v>7</v>
      </c>
      <c r="W22">
        <v>1</v>
      </c>
      <c r="X22" s="5">
        <v>1</v>
      </c>
      <c r="Y22" s="5">
        <v>1</v>
      </c>
      <c r="Z22" s="5">
        <f t="shared" si="14"/>
        <v>0.15274390243902441</v>
      </c>
      <c r="AA22" s="5">
        <v>0</v>
      </c>
      <c r="AB22" s="5">
        <v>1</v>
      </c>
      <c r="AC22" s="10">
        <f>INT(VLOOKUP($V22,映射表!$B:$C,2,FALSE)*VLOOKUP($U22,怪物属性偏向!$E:$I,3,FALSE)/100*X22*$AB22)</f>
        <v>501</v>
      </c>
      <c r="AD22" s="10">
        <f>INT(VLOOKUP($V22,映射表!$B:$C,2,FALSE)*VLOOKUP($U22,怪物属性偏向!$E:$I,4,FALSE)/100*Y22*$AB22)</f>
        <v>167</v>
      </c>
      <c r="AE22" s="10">
        <f>INT(VLOOKUP($V22,映射表!$B:$C,2,FALSE)*VLOOKUP($U22,怪物属性偏向!$E:$I,5,FALSE)/100*Z22*AB22)</f>
        <v>56</v>
      </c>
      <c r="AF22" s="10">
        <f>INT(VLOOKUP($V22,映射表!$B:$D,3,FALSE)*AA22)</f>
        <v>0</v>
      </c>
      <c r="AG22">
        <f>VLOOKUP(U22,AM:AN,2,FALSE)</f>
        <v>0.75</v>
      </c>
      <c r="AH22">
        <f>VLOOKUP(V22,映射表!B:C,2,FALSE)*0.25-AD22*0.05</f>
        <v>75.150000000000006</v>
      </c>
      <c r="AI22">
        <f t="shared" si="18"/>
        <v>56.362500000000004</v>
      </c>
      <c r="AJ22">
        <f>INT(VLOOKUP($V22,映射表!$B:$C,2,FALSE)*VLOOKUP($U22,怪物属性偏向!$E:$I,5,FALSE)/100)</f>
        <v>369</v>
      </c>
    </row>
    <row r="23" spans="1:36" x14ac:dyDescent="0.15">
      <c r="A23">
        <f t="shared" si="4"/>
        <v>1000006</v>
      </c>
      <c r="B23">
        <f t="shared" si="0"/>
        <v>1000020</v>
      </c>
      <c r="C23">
        <f t="shared" si="1"/>
        <v>1000020</v>
      </c>
      <c r="D23" t="str">
        <f t="shared" si="5"/>
        <v>1000006s5</v>
      </c>
      <c r="E23" t="str">
        <f t="shared" si="6"/>
        <v>1000021:7:1</v>
      </c>
      <c r="F23">
        <f t="shared" si="7"/>
        <v>21</v>
      </c>
      <c r="G23">
        <f t="shared" si="8"/>
        <v>1000021</v>
      </c>
      <c r="H23">
        <f t="shared" si="17"/>
        <v>21</v>
      </c>
      <c r="I23" t="str">
        <f>VLOOKUP(U23,怪物属性偏向!E:F,2,FALSE)</f>
        <v>高攻低血</v>
      </c>
      <c r="J23">
        <f t="shared" si="9"/>
        <v>7</v>
      </c>
      <c r="K23">
        <f t="shared" si="10"/>
        <v>501</v>
      </c>
      <c r="L23">
        <f t="shared" si="11"/>
        <v>167</v>
      </c>
      <c r="M23">
        <f t="shared" si="12"/>
        <v>56</v>
      </c>
      <c r="N23">
        <f t="shared" si="12"/>
        <v>0</v>
      </c>
      <c r="O23">
        <f t="shared" si="3"/>
        <v>1000021</v>
      </c>
      <c r="P23" t="str">
        <f t="shared" si="13"/>
        <v>高攻低血</v>
      </c>
      <c r="S23" s="6">
        <v>6</v>
      </c>
      <c r="T23">
        <v>5</v>
      </c>
      <c r="U23" t="s">
        <v>154</v>
      </c>
      <c r="V23">
        <f>VLOOKUP(S23,映射表!T:U,2,FALSE)</f>
        <v>7</v>
      </c>
      <c r="W23">
        <v>0</v>
      </c>
      <c r="X23" s="5">
        <v>1</v>
      </c>
      <c r="Y23" s="5">
        <v>1</v>
      </c>
      <c r="Z23" s="5">
        <f t="shared" si="14"/>
        <v>0.15274390243902441</v>
      </c>
      <c r="AA23" s="5">
        <v>0</v>
      </c>
      <c r="AB23" s="5">
        <v>1</v>
      </c>
      <c r="AC23" s="10">
        <f>INT(VLOOKUP($V23,映射表!$B:$C,2,FALSE)*VLOOKUP($U23,怪物属性偏向!$E:$I,3,FALSE)/100*X23*$AB23)</f>
        <v>501</v>
      </c>
      <c r="AD23" s="10">
        <f>INT(VLOOKUP($V23,映射表!$B:$C,2,FALSE)*VLOOKUP($U23,怪物属性偏向!$E:$I,4,FALSE)/100*Y23*$AB23)</f>
        <v>167</v>
      </c>
      <c r="AE23" s="10">
        <f>INT(VLOOKUP($V23,映射表!$B:$C,2,FALSE)*VLOOKUP($U23,怪物属性偏向!$E:$I,5,FALSE)/100*Z23*AB23)</f>
        <v>56</v>
      </c>
      <c r="AF23" s="10">
        <f>INT(VLOOKUP($V23,映射表!$B:$D,3,FALSE)*AA23)</f>
        <v>0</v>
      </c>
      <c r="AG23">
        <f t="shared" si="15"/>
        <v>0.75</v>
      </c>
      <c r="AH23">
        <f>VLOOKUP(V23,映射表!B:C,2,FALSE)*0.25-AD23*0.05</f>
        <v>75.150000000000006</v>
      </c>
      <c r="AI23">
        <f t="shared" si="18"/>
        <v>56.362500000000004</v>
      </c>
      <c r="AJ23">
        <f>INT(VLOOKUP($V23,映射表!$B:$C,2,FALSE)*VLOOKUP($U23,怪物属性偏向!$E:$I,5,FALSE)/100)</f>
        <v>369</v>
      </c>
    </row>
    <row r="24" spans="1:36" x14ac:dyDescent="0.15">
      <c r="A24">
        <f t="shared" si="4"/>
        <v>1000007</v>
      </c>
      <c r="B24">
        <f t="shared" si="0"/>
        <v>1000024</v>
      </c>
      <c r="C24" t="str">
        <f t="shared" si="1"/>
        <v/>
      </c>
      <c r="D24" t="str">
        <f t="shared" si="5"/>
        <v>1000007s1</v>
      </c>
      <c r="E24" t="str">
        <f t="shared" si="6"/>
        <v>1000022:8:1</v>
      </c>
      <c r="F24">
        <f t="shared" si="7"/>
        <v>22</v>
      </c>
      <c r="G24">
        <f t="shared" si="8"/>
        <v>1000022</v>
      </c>
      <c r="H24">
        <f t="shared" si="17"/>
        <v>22</v>
      </c>
      <c r="I24" t="str">
        <f>VLOOKUP(U24,怪物属性偏向!E:F,2,FALSE)</f>
        <v>攻低血高</v>
      </c>
      <c r="J24">
        <f t="shared" si="9"/>
        <v>8</v>
      </c>
      <c r="K24">
        <f t="shared" si="10"/>
        <v>249</v>
      </c>
      <c r="L24">
        <f t="shared" si="11"/>
        <v>356</v>
      </c>
      <c r="M24">
        <f t="shared" si="12"/>
        <v>178</v>
      </c>
      <c r="N24">
        <f t="shared" si="12"/>
        <v>0</v>
      </c>
      <c r="O24">
        <f t="shared" si="3"/>
        <v>1000022</v>
      </c>
      <c r="P24" t="str">
        <f t="shared" si="13"/>
        <v>攻低血高</v>
      </c>
      <c r="S24" s="6">
        <v>7</v>
      </c>
      <c r="T24">
        <v>1</v>
      </c>
      <c r="U24" t="s">
        <v>135</v>
      </c>
      <c r="V24">
        <f>VLOOKUP(S24,映射表!T:U,2,FALSE)</f>
        <v>8</v>
      </c>
      <c r="W24">
        <v>0</v>
      </c>
      <c r="X24" s="5">
        <v>1</v>
      </c>
      <c r="Y24" s="5">
        <v>1</v>
      </c>
      <c r="Z24" s="5">
        <f t="shared" si="14"/>
        <v>0.19538968166849616</v>
      </c>
      <c r="AA24" s="5">
        <v>0</v>
      </c>
      <c r="AB24" s="5">
        <v>1</v>
      </c>
      <c r="AC24" s="10">
        <f>INT(VLOOKUP($V24,映射表!$B:$C,2,FALSE)*VLOOKUP($U24,怪物属性偏向!$E:$I,3,FALSE)/100*X24*$AB24)</f>
        <v>249</v>
      </c>
      <c r="AD24" s="10">
        <f>INT(VLOOKUP($V24,映射表!$B:$C,2,FALSE)*VLOOKUP($U24,怪物属性偏向!$E:$I,4,FALSE)/100*Y24*$AB24)</f>
        <v>356</v>
      </c>
      <c r="AE24" s="10">
        <f>INT(VLOOKUP($V24,映射表!$B:$C,2,FALSE)*VLOOKUP($U24,怪物属性偏向!$E:$I,5,FALSE)/100*Z24*AB24)</f>
        <v>178</v>
      </c>
      <c r="AF24" s="10">
        <f>INT(VLOOKUP($V24,映射表!$B:$D,3,FALSE)*AA24)</f>
        <v>0</v>
      </c>
      <c r="AG24">
        <f t="shared" si="15"/>
        <v>2.5</v>
      </c>
      <c r="AH24">
        <f>VLOOKUP(V24,映射表!B:C,2,FALSE)*0.25-AD24*0.05</f>
        <v>71.2</v>
      </c>
      <c r="AI24">
        <f t="shared" si="18"/>
        <v>178</v>
      </c>
      <c r="AJ24">
        <f>INT(VLOOKUP($V24,映射表!$B:$C,2,FALSE)*VLOOKUP($U24,怪物属性偏向!$E:$I,5,FALSE)/100)</f>
        <v>911</v>
      </c>
    </row>
    <row r="25" spans="1:36" x14ac:dyDescent="0.15">
      <c r="A25">
        <f t="shared" si="4"/>
        <v>1000007</v>
      </c>
      <c r="B25">
        <f t="shared" si="0"/>
        <v>1000024</v>
      </c>
      <c r="C25" t="str">
        <f t="shared" si="1"/>
        <v/>
      </c>
      <c r="D25" t="str">
        <f t="shared" si="5"/>
        <v>1000007s3</v>
      </c>
      <c r="E25" t="str">
        <f t="shared" si="6"/>
        <v>1000023:8:1</v>
      </c>
      <c r="F25">
        <f t="shared" si="7"/>
        <v>23</v>
      </c>
      <c r="G25">
        <f t="shared" si="8"/>
        <v>1000023</v>
      </c>
      <c r="H25">
        <f t="shared" si="17"/>
        <v>23</v>
      </c>
      <c r="I25" t="str">
        <f>VLOOKUP(U25,怪物属性偏向!E:F,2,FALSE)</f>
        <v>攻低血高</v>
      </c>
      <c r="J25">
        <f t="shared" si="9"/>
        <v>8</v>
      </c>
      <c r="K25">
        <f t="shared" si="10"/>
        <v>249</v>
      </c>
      <c r="L25">
        <f t="shared" si="11"/>
        <v>356</v>
      </c>
      <c r="M25">
        <f t="shared" si="12"/>
        <v>178</v>
      </c>
      <c r="N25">
        <f t="shared" si="12"/>
        <v>0</v>
      </c>
      <c r="O25">
        <f t="shared" si="3"/>
        <v>1000023</v>
      </c>
      <c r="P25" t="str">
        <f t="shared" si="13"/>
        <v>攻低血高</v>
      </c>
      <c r="S25" s="6">
        <v>7</v>
      </c>
      <c r="T25">
        <v>3</v>
      </c>
      <c r="U25" t="s">
        <v>135</v>
      </c>
      <c r="V25">
        <f>VLOOKUP(S25,映射表!T:U,2,FALSE)</f>
        <v>8</v>
      </c>
      <c r="W25">
        <v>0</v>
      </c>
      <c r="X25" s="5">
        <v>1</v>
      </c>
      <c r="Y25" s="5">
        <v>1</v>
      </c>
      <c r="Z25" s="5">
        <f t="shared" si="14"/>
        <v>0.19538968166849616</v>
      </c>
      <c r="AA25" s="5">
        <v>0</v>
      </c>
      <c r="AB25" s="5">
        <v>1</v>
      </c>
      <c r="AC25" s="10">
        <f>INT(VLOOKUP($V25,映射表!$B:$C,2,FALSE)*VLOOKUP($U25,怪物属性偏向!$E:$I,3,FALSE)/100*X25*$AB25)</f>
        <v>249</v>
      </c>
      <c r="AD25" s="10">
        <f>INT(VLOOKUP($V25,映射表!$B:$C,2,FALSE)*VLOOKUP($U25,怪物属性偏向!$E:$I,4,FALSE)/100*Y25*$AB25)</f>
        <v>356</v>
      </c>
      <c r="AE25" s="10">
        <f>INT(VLOOKUP($V25,映射表!$B:$C,2,FALSE)*VLOOKUP($U25,怪物属性偏向!$E:$I,5,FALSE)/100*Z25*AB25)</f>
        <v>178</v>
      </c>
      <c r="AF25" s="10">
        <f>INT(VLOOKUP($V25,映射表!$B:$D,3,FALSE)*AA25)</f>
        <v>0</v>
      </c>
      <c r="AG25">
        <f t="shared" si="15"/>
        <v>2.5</v>
      </c>
      <c r="AH25">
        <f>VLOOKUP(V25,映射表!B:C,2,FALSE)*0.25-AD25*0.05</f>
        <v>71.2</v>
      </c>
      <c r="AI25">
        <f t="shared" si="18"/>
        <v>178</v>
      </c>
      <c r="AJ25">
        <f>INT(VLOOKUP($V25,映射表!$B:$C,2,FALSE)*VLOOKUP($U25,怪物属性偏向!$E:$I,5,FALSE)/100)</f>
        <v>911</v>
      </c>
    </row>
    <row r="26" spans="1:36" x14ac:dyDescent="0.15">
      <c r="A26">
        <f t="shared" si="4"/>
        <v>1000007</v>
      </c>
      <c r="B26">
        <f t="shared" si="0"/>
        <v>1000024</v>
      </c>
      <c r="C26">
        <f t="shared" si="1"/>
        <v>1000024</v>
      </c>
      <c r="D26" t="str">
        <f t="shared" si="5"/>
        <v>1000007s4</v>
      </c>
      <c r="E26" t="str">
        <f t="shared" si="6"/>
        <v>1000024:8:1</v>
      </c>
      <c r="F26">
        <f t="shared" si="7"/>
        <v>24</v>
      </c>
      <c r="G26">
        <f t="shared" si="8"/>
        <v>1000024</v>
      </c>
      <c r="H26">
        <f t="shared" si="17"/>
        <v>24</v>
      </c>
      <c r="I26" t="str">
        <f>VLOOKUP(U26,怪物属性偏向!E:F,2,FALSE)</f>
        <v>攻低血高</v>
      </c>
      <c r="J26">
        <f t="shared" si="9"/>
        <v>8</v>
      </c>
      <c r="K26">
        <f t="shared" si="10"/>
        <v>249</v>
      </c>
      <c r="L26">
        <f t="shared" si="11"/>
        <v>356</v>
      </c>
      <c r="M26">
        <f t="shared" si="12"/>
        <v>178</v>
      </c>
      <c r="N26">
        <f t="shared" si="12"/>
        <v>0</v>
      </c>
      <c r="O26">
        <f t="shared" si="3"/>
        <v>1000024</v>
      </c>
      <c r="P26" t="str">
        <f t="shared" si="13"/>
        <v>攻低血高</v>
      </c>
      <c r="S26" s="6">
        <v>7</v>
      </c>
      <c r="T26">
        <v>4</v>
      </c>
      <c r="U26" t="s">
        <v>135</v>
      </c>
      <c r="V26">
        <f>VLOOKUP(S26,映射表!T:U,2,FALSE)</f>
        <v>8</v>
      </c>
      <c r="W26">
        <v>1</v>
      </c>
      <c r="X26" s="5">
        <v>1</v>
      </c>
      <c r="Y26" s="5">
        <v>1</v>
      </c>
      <c r="Z26" s="5">
        <f t="shared" si="14"/>
        <v>0.19538968166849616</v>
      </c>
      <c r="AA26" s="5">
        <v>0</v>
      </c>
      <c r="AB26" s="5">
        <v>1</v>
      </c>
      <c r="AC26" s="10">
        <f>INT(VLOOKUP($V26,映射表!$B:$C,2,FALSE)*VLOOKUP($U26,怪物属性偏向!$E:$I,3,FALSE)/100*X26*$AB26)</f>
        <v>249</v>
      </c>
      <c r="AD26" s="10">
        <f>INT(VLOOKUP($V26,映射表!$B:$C,2,FALSE)*VLOOKUP($U26,怪物属性偏向!$E:$I,4,FALSE)/100*Y26*$AB26)</f>
        <v>356</v>
      </c>
      <c r="AE26" s="10">
        <f>INT(VLOOKUP($V26,映射表!$B:$C,2,FALSE)*VLOOKUP($U26,怪物属性偏向!$E:$I,5,FALSE)/100*Z26*AB26)</f>
        <v>178</v>
      </c>
      <c r="AF26" s="10">
        <f>INT(VLOOKUP($V26,映射表!$B:$D,3,FALSE)*AA26)</f>
        <v>0</v>
      </c>
      <c r="AG26">
        <f t="shared" si="15"/>
        <v>2.5</v>
      </c>
      <c r="AH26">
        <f>VLOOKUP(V26,映射表!B:C,2,FALSE)*0.25-AD26*0.05</f>
        <v>71.2</v>
      </c>
      <c r="AI26">
        <f t="shared" si="18"/>
        <v>178</v>
      </c>
      <c r="AJ26">
        <f>INT(VLOOKUP($V26,映射表!$B:$C,2,FALSE)*VLOOKUP($U26,怪物属性偏向!$E:$I,5,FALSE)/100)</f>
        <v>911</v>
      </c>
    </row>
    <row r="27" spans="1:36" x14ac:dyDescent="0.15">
      <c r="A27">
        <f t="shared" si="4"/>
        <v>1000007</v>
      </c>
      <c r="B27">
        <f t="shared" si="0"/>
        <v>1000024</v>
      </c>
      <c r="C27">
        <f t="shared" si="1"/>
        <v>1000024</v>
      </c>
      <c r="D27" t="str">
        <f t="shared" si="5"/>
        <v>1000007s8</v>
      </c>
      <c r="E27" t="str">
        <f t="shared" si="6"/>
        <v>1000025:8:1</v>
      </c>
      <c r="F27">
        <f t="shared" si="7"/>
        <v>25</v>
      </c>
      <c r="G27">
        <f t="shared" si="8"/>
        <v>1000025</v>
      </c>
      <c r="H27">
        <f t="shared" si="17"/>
        <v>25</v>
      </c>
      <c r="I27" t="str">
        <f>VLOOKUP(U27,怪物属性偏向!E:F,2,FALSE)</f>
        <v>高攻低血</v>
      </c>
      <c r="J27">
        <f t="shared" si="9"/>
        <v>8</v>
      </c>
      <c r="K27">
        <f t="shared" si="10"/>
        <v>534</v>
      </c>
      <c r="L27">
        <f t="shared" si="11"/>
        <v>178</v>
      </c>
      <c r="M27">
        <f t="shared" si="12"/>
        <v>60</v>
      </c>
      <c r="N27">
        <f t="shared" si="12"/>
        <v>0</v>
      </c>
      <c r="O27">
        <f t="shared" si="3"/>
        <v>1000025</v>
      </c>
      <c r="P27" t="str">
        <f t="shared" si="13"/>
        <v>高攻低血</v>
      </c>
      <c r="S27" s="6">
        <v>7</v>
      </c>
      <c r="T27">
        <v>8</v>
      </c>
      <c r="U27" t="s">
        <v>154</v>
      </c>
      <c r="V27">
        <f>VLOOKUP(S27,映射表!T:U,2,FALSE)</f>
        <v>8</v>
      </c>
      <c r="W27">
        <v>0</v>
      </c>
      <c r="X27" s="5">
        <v>1</v>
      </c>
      <c r="Y27" s="5">
        <v>1</v>
      </c>
      <c r="Z27" s="5">
        <f t="shared" si="14"/>
        <v>0.15247461928934009</v>
      </c>
      <c r="AA27" s="5">
        <v>0</v>
      </c>
      <c r="AB27" s="5">
        <v>1</v>
      </c>
      <c r="AC27" s="10">
        <f>INT(VLOOKUP($V27,映射表!$B:$C,2,FALSE)*VLOOKUP($U27,怪物属性偏向!$E:$I,3,FALSE)/100*X27*$AB27)</f>
        <v>534</v>
      </c>
      <c r="AD27" s="10">
        <f>INT(VLOOKUP($V27,映射表!$B:$C,2,FALSE)*VLOOKUP($U27,怪物属性偏向!$E:$I,4,FALSE)/100*Y27*$AB27)</f>
        <v>178</v>
      </c>
      <c r="AE27" s="10">
        <f>INT(VLOOKUP($V27,映射表!$B:$C,2,FALSE)*VLOOKUP($U27,怪物属性偏向!$E:$I,5,FALSE)/100*Z27*AB27)</f>
        <v>60</v>
      </c>
      <c r="AF27" s="10">
        <f>INT(VLOOKUP($V27,映射表!$B:$D,3,FALSE)*AA27)</f>
        <v>0</v>
      </c>
      <c r="AG27">
        <f t="shared" si="15"/>
        <v>0.75</v>
      </c>
      <c r="AH27">
        <f>VLOOKUP(V27,映射表!B:C,2,FALSE)*0.25-AD27*0.05</f>
        <v>80.099999999999994</v>
      </c>
      <c r="AI27">
        <f t="shared" si="18"/>
        <v>60.074999999999996</v>
      </c>
      <c r="AJ27">
        <f>INT(VLOOKUP($V27,映射表!$B:$C,2,FALSE)*VLOOKUP($U27,怪物属性偏向!$E:$I,5,FALSE)/100)</f>
        <v>394</v>
      </c>
    </row>
    <row r="28" spans="1:36" x14ac:dyDescent="0.15">
      <c r="A28">
        <f t="shared" si="4"/>
        <v>1000008</v>
      </c>
      <c r="B28">
        <f t="shared" si="0"/>
        <v>1000029</v>
      </c>
      <c r="C28" t="str">
        <f t="shared" si="1"/>
        <v/>
      </c>
      <c r="D28" t="str">
        <f t="shared" si="5"/>
        <v>1000008s1</v>
      </c>
      <c r="E28" t="str">
        <f t="shared" si="6"/>
        <v>1000026:9:1</v>
      </c>
      <c r="F28">
        <f t="shared" si="7"/>
        <v>26</v>
      </c>
      <c r="G28">
        <f t="shared" si="8"/>
        <v>1000026</v>
      </c>
      <c r="H28">
        <f t="shared" si="17"/>
        <v>26</v>
      </c>
      <c r="I28" t="str">
        <f>VLOOKUP(U28,怪物属性偏向!E:F,2,FALSE)</f>
        <v>高攻低血</v>
      </c>
      <c r="J28">
        <f t="shared" si="9"/>
        <v>9</v>
      </c>
      <c r="K28">
        <f t="shared" si="10"/>
        <v>567</v>
      </c>
      <c r="L28">
        <f t="shared" si="11"/>
        <v>189</v>
      </c>
      <c r="M28">
        <f t="shared" si="12"/>
        <v>63</v>
      </c>
      <c r="N28">
        <f t="shared" si="12"/>
        <v>0</v>
      </c>
      <c r="O28">
        <f t="shared" si="3"/>
        <v>1000026</v>
      </c>
      <c r="P28" t="str">
        <f t="shared" si="13"/>
        <v>高攻低血</v>
      </c>
      <c r="S28" s="6">
        <v>8</v>
      </c>
      <c r="T28">
        <v>1</v>
      </c>
      <c r="U28" t="s">
        <v>154</v>
      </c>
      <c r="V28">
        <f>VLOOKUP(S28,映射表!T:U,2,FALSE)</f>
        <v>9</v>
      </c>
      <c r="W28">
        <v>0</v>
      </c>
      <c r="X28" s="5">
        <v>1</v>
      </c>
      <c r="Y28" s="5">
        <v>1</v>
      </c>
      <c r="Z28" s="5">
        <f t="shared" si="14"/>
        <v>0.15260167464114832</v>
      </c>
      <c r="AA28" s="5">
        <v>0</v>
      </c>
      <c r="AB28" s="5">
        <v>1</v>
      </c>
      <c r="AC28" s="10">
        <f>INT(VLOOKUP($V28,映射表!$B:$C,2,FALSE)*VLOOKUP($U28,怪物属性偏向!$E:$I,3,FALSE)/100*X28*$AB28)</f>
        <v>567</v>
      </c>
      <c r="AD28" s="10">
        <f>INT(VLOOKUP($V28,映射表!$B:$C,2,FALSE)*VLOOKUP($U28,怪物属性偏向!$E:$I,4,FALSE)/100*Y28*$AB28)</f>
        <v>189</v>
      </c>
      <c r="AE28" s="10">
        <f>INT(VLOOKUP($V28,映射表!$B:$C,2,FALSE)*VLOOKUP($U28,怪物属性偏向!$E:$I,5,FALSE)/100*Z28*AB28)</f>
        <v>63</v>
      </c>
      <c r="AF28" s="10">
        <f>INT(VLOOKUP($V28,映射表!$B:$D,3,FALSE)*AA28)</f>
        <v>0</v>
      </c>
      <c r="AG28">
        <f t="shared" si="15"/>
        <v>0.75</v>
      </c>
      <c r="AH28">
        <f>VLOOKUP(V28,映射表!B:C,2,FALSE)*0.25-AD28*0.05</f>
        <v>85.05</v>
      </c>
      <c r="AI28">
        <f t="shared" si="18"/>
        <v>63.787499999999994</v>
      </c>
      <c r="AJ28">
        <f>INT(VLOOKUP($V28,映射表!$B:$C,2,FALSE)*VLOOKUP($U28,怪物属性偏向!$E:$I,5,FALSE)/100)</f>
        <v>418</v>
      </c>
    </row>
    <row r="29" spans="1:36" x14ac:dyDescent="0.15">
      <c r="A29">
        <f t="shared" si="4"/>
        <v>1000008</v>
      </c>
      <c r="B29">
        <f t="shared" si="0"/>
        <v>1000029</v>
      </c>
      <c r="C29" t="str">
        <f t="shared" si="1"/>
        <v/>
      </c>
      <c r="D29" t="str">
        <f t="shared" si="5"/>
        <v>1000008s2</v>
      </c>
      <c r="E29" t="str">
        <f t="shared" si="6"/>
        <v>1000027:9:1</v>
      </c>
      <c r="F29">
        <f t="shared" si="7"/>
        <v>27</v>
      </c>
      <c r="G29">
        <f t="shared" si="8"/>
        <v>1000027</v>
      </c>
      <c r="H29">
        <f t="shared" si="17"/>
        <v>27</v>
      </c>
      <c r="I29" t="str">
        <f>VLOOKUP(U29,怪物属性偏向!E:F,2,FALSE)</f>
        <v>高攻低血</v>
      </c>
      <c r="J29">
        <f t="shared" si="9"/>
        <v>9</v>
      </c>
      <c r="K29">
        <f t="shared" si="10"/>
        <v>567</v>
      </c>
      <c r="L29">
        <f t="shared" si="11"/>
        <v>189</v>
      </c>
      <c r="M29">
        <f t="shared" si="12"/>
        <v>63</v>
      </c>
      <c r="N29">
        <f t="shared" si="12"/>
        <v>0</v>
      </c>
      <c r="O29">
        <f t="shared" si="3"/>
        <v>1000027</v>
      </c>
      <c r="P29" t="str">
        <f t="shared" si="13"/>
        <v>高攻低血</v>
      </c>
      <c r="S29" s="6">
        <v>8</v>
      </c>
      <c r="T29">
        <v>2</v>
      </c>
      <c r="U29" t="s">
        <v>154</v>
      </c>
      <c r="V29">
        <f>VLOOKUP(S29,映射表!T:U,2,FALSE)</f>
        <v>9</v>
      </c>
      <c r="W29">
        <v>0</v>
      </c>
      <c r="X29" s="5">
        <v>1</v>
      </c>
      <c r="Y29" s="5">
        <v>1</v>
      </c>
      <c r="Z29" s="5">
        <f t="shared" si="14"/>
        <v>0.15260167464114832</v>
      </c>
      <c r="AA29" s="5">
        <v>0</v>
      </c>
      <c r="AB29" s="5">
        <v>1</v>
      </c>
      <c r="AC29" s="10">
        <f>INT(VLOOKUP($V29,映射表!$B:$C,2,FALSE)*VLOOKUP($U29,怪物属性偏向!$E:$I,3,FALSE)/100*X29*$AB29)</f>
        <v>567</v>
      </c>
      <c r="AD29" s="10">
        <f>INT(VLOOKUP($V29,映射表!$B:$C,2,FALSE)*VLOOKUP($U29,怪物属性偏向!$E:$I,4,FALSE)/100*Y29*$AB29)</f>
        <v>189</v>
      </c>
      <c r="AE29" s="10">
        <f>INT(VLOOKUP($V29,映射表!$B:$C,2,FALSE)*VLOOKUP($U29,怪物属性偏向!$E:$I,5,FALSE)/100*Z29*AB29)</f>
        <v>63</v>
      </c>
      <c r="AF29" s="10">
        <f>INT(VLOOKUP($V29,映射表!$B:$D,3,FALSE)*AA29)</f>
        <v>0</v>
      </c>
      <c r="AG29">
        <f t="shared" si="15"/>
        <v>0.75</v>
      </c>
      <c r="AH29">
        <f>VLOOKUP(V29,映射表!B:C,2,FALSE)*0.25-AD29*0.05</f>
        <v>85.05</v>
      </c>
      <c r="AI29">
        <f t="shared" si="18"/>
        <v>63.787499999999994</v>
      </c>
      <c r="AJ29">
        <f>INT(VLOOKUP($V29,映射表!$B:$C,2,FALSE)*VLOOKUP($U29,怪物属性偏向!$E:$I,5,FALSE)/100)</f>
        <v>418</v>
      </c>
    </row>
    <row r="30" spans="1:36" x14ac:dyDescent="0.15">
      <c r="A30">
        <f t="shared" si="4"/>
        <v>1000008</v>
      </c>
      <c r="B30">
        <f t="shared" si="0"/>
        <v>1000029</v>
      </c>
      <c r="C30" t="str">
        <f t="shared" si="1"/>
        <v/>
      </c>
      <c r="D30" t="str">
        <f t="shared" si="5"/>
        <v>1000008s3</v>
      </c>
      <c r="E30" t="str">
        <f t="shared" si="6"/>
        <v>1000028:9:1</v>
      </c>
      <c r="F30">
        <f t="shared" si="7"/>
        <v>28</v>
      </c>
      <c r="G30">
        <f t="shared" si="8"/>
        <v>1000028</v>
      </c>
      <c r="H30">
        <f t="shared" si="17"/>
        <v>28</v>
      </c>
      <c r="I30" t="str">
        <f>VLOOKUP(U30,怪物属性偏向!E:F,2,FALSE)</f>
        <v>高攻低血</v>
      </c>
      <c r="J30">
        <f t="shared" si="9"/>
        <v>9</v>
      </c>
      <c r="K30">
        <f t="shared" si="10"/>
        <v>567</v>
      </c>
      <c r="L30">
        <f t="shared" si="11"/>
        <v>189</v>
      </c>
      <c r="M30">
        <f t="shared" si="12"/>
        <v>63</v>
      </c>
      <c r="N30">
        <f t="shared" si="12"/>
        <v>0</v>
      </c>
      <c r="O30">
        <f t="shared" si="3"/>
        <v>1000028</v>
      </c>
      <c r="P30" t="str">
        <f t="shared" si="13"/>
        <v>高攻低血</v>
      </c>
      <c r="S30" s="6">
        <v>8</v>
      </c>
      <c r="T30">
        <v>3</v>
      </c>
      <c r="U30" t="s">
        <v>154</v>
      </c>
      <c r="V30">
        <f>VLOOKUP(S30,映射表!T:U,2,FALSE)</f>
        <v>9</v>
      </c>
      <c r="W30">
        <v>0</v>
      </c>
      <c r="X30" s="5">
        <v>1</v>
      </c>
      <c r="Y30" s="5">
        <v>1</v>
      </c>
      <c r="Z30" s="5">
        <f t="shared" si="14"/>
        <v>0.15260167464114832</v>
      </c>
      <c r="AA30" s="5">
        <v>0</v>
      </c>
      <c r="AB30" s="5">
        <v>1</v>
      </c>
      <c r="AC30" s="10">
        <f>INT(VLOOKUP($V30,映射表!$B:$C,2,FALSE)*VLOOKUP($U30,怪物属性偏向!$E:$I,3,FALSE)/100*X30*$AB30)</f>
        <v>567</v>
      </c>
      <c r="AD30" s="10">
        <f>INT(VLOOKUP($V30,映射表!$B:$C,2,FALSE)*VLOOKUP($U30,怪物属性偏向!$E:$I,4,FALSE)/100*Y30*$AB30)</f>
        <v>189</v>
      </c>
      <c r="AE30" s="10">
        <f>INT(VLOOKUP($V30,映射表!$B:$C,2,FALSE)*VLOOKUP($U30,怪物属性偏向!$E:$I,5,FALSE)/100*Z30*AB30)</f>
        <v>63</v>
      </c>
      <c r="AF30" s="10">
        <f>INT(VLOOKUP($V30,映射表!$B:$D,3,FALSE)*AA30)</f>
        <v>0</v>
      </c>
      <c r="AG30">
        <f t="shared" si="15"/>
        <v>0.75</v>
      </c>
      <c r="AH30">
        <f>VLOOKUP(V30,映射表!B:C,2,FALSE)*0.25-AD30*0.05</f>
        <v>85.05</v>
      </c>
      <c r="AI30">
        <f t="shared" si="18"/>
        <v>63.787499999999994</v>
      </c>
      <c r="AJ30">
        <f>INT(VLOOKUP($V30,映射表!$B:$C,2,FALSE)*VLOOKUP($U30,怪物属性偏向!$E:$I,5,FALSE)/100)</f>
        <v>418</v>
      </c>
    </row>
    <row r="31" spans="1:36" ht="18" customHeight="1" x14ac:dyDescent="0.15">
      <c r="A31">
        <f t="shared" si="4"/>
        <v>1000008</v>
      </c>
      <c r="B31">
        <f>IF(C31="",#REF!,C31)</f>
        <v>1000029</v>
      </c>
      <c r="C31">
        <f t="shared" si="1"/>
        <v>1000029</v>
      </c>
      <c r="D31" t="str">
        <f t="shared" si="5"/>
        <v>1000008s5</v>
      </c>
      <c r="E31" t="str">
        <f t="shared" si="6"/>
        <v>1000029:9:1</v>
      </c>
      <c r="F31">
        <f t="shared" si="7"/>
        <v>29</v>
      </c>
      <c r="G31">
        <f t="shared" si="8"/>
        <v>1000029</v>
      </c>
      <c r="H31">
        <f t="shared" si="17"/>
        <v>29</v>
      </c>
      <c r="I31" t="str">
        <f>VLOOKUP(U31,怪物属性偏向!E:F,2,FALSE)</f>
        <v>bosss</v>
      </c>
      <c r="J31">
        <f t="shared" si="9"/>
        <v>9</v>
      </c>
      <c r="K31">
        <f t="shared" si="10"/>
        <v>378</v>
      </c>
      <c r="L31">
        <f t="shared" si="11"/>
        <v>378</v>
      </c>
      <c r="M31">
        <f t="shared" si="12"/>
        <v>302</v>
      </c>
      <c r="N31">
        <f t="shared" si="12"/>
        <v>0</v>
      </c>
      <c r="O31">
        <f t="shared" si="3"/>
        <v>1000029</v>
      </c>
      <c r="P31" t="str">
        <f t="shared" si="13"/>
        <v>第一章boss</v>
      </c>
      <c r="S31" s="6">
        <v>8</v>
      </c>
      <c r="T31">
        <v>5</v>
      </c>
      <c r="U31" t="s">
        <v>183</v>
      </c>
      <c r="V31">
        <f>VLOOKUP(S31,映射表!T:U,2,FALSE)</f>
        <v>9</v>
      </c>
      <c r="W31">
        <v>1</v>
      </c>
      <c r="X31" s="5">
        <v>1</v>
      </c>
      <c r="Y31" s="5">
        <v>1</v>
      </c>
      <c r="Z31" s="5">
        <f t="shared" si="14"/>
        <v>0.50066225165562905</v>
      </c>
      <c r="AA31" s="5">
        <v>0</v>
      </c>
      <c r="AB31" s="5">
        <v>1</v>
      </c>
      <c r="AC31" s="10">
        <f>INT(VLOOKUP($V31,映射表!$B:$C,2,FALSE)*VLOOKUP($U31,怪物属性偏向!$E:$I,3,FALSE)/100*X31*$AB31)</f>
        <v>378</v>
      </c>
      <c r="AD31" s="10">
        <f>INT(VLOOKUP($V31,映射表!$B:$C,2,FALSE)*VLOOKUP($U31,怪物属性偏向!$E:$I,4,FALSE)/100*Y31*$AB31)</f>
        <v>378</v>
      </c>
      <c r="AE31" s="10">
        <f>INT(VLOOKUP($V31,映射表!$B:$C,2,FALSE)*VLOOKUP($U31,怪物属性偏向!$E:$I,5,FALSE)/100*Z31*AB31)</f>
        <v>302</v>
      </c>
      <c r="AF31" s="10">
        <f>INT(VLOOKUP($V31,映射表!$B:$D,3,FALSE)*AA31)</f>
        <v>0</v>
      </c>
      <c r="AG31">
        <f t="shared" si="15"/>
        <v>4</v>
      </c>
      <c r="AH31">
        <f>VLOOKUP(V31,映射表!B:C,2,FALSE)*0.25-AD31*0.05</f>
        <v>75.599999999999994</v>
      </c>
      <c r="AI31">
        <f t="shared" si="18"/>
        <v>302.39999999999998</v>
      </c>
      <c r="AJ31">
        <f>INT(VLOOKUP($V31,映射表!$B:$C,2,FALSE)*VLOOKUP($U31,怪物属性偏向!$E:$I,5,FALSE)/100)</f>
        <v>604</v>
      </c>
    </row>
    <row r="32" spans="1:36" x14ac:dyDescent="0.15">
      <c r="A32">
        <f t="shared" ref="A32:A51" si="19">1000000+S32</f>
        <v>1000009</v>
      </c>
      <c r="B32">
        <f>IF(C32="",#REF!,C32)</f>
        <v>1000030</v>
      </c>
      <c r="C32">
        <f t="shared" ref="C32:C51" si="20">IF(W32=1,G32,IF(A32=A31,C31,""))</f>
        <v>1000030</v>
      </c>
      <c r="D32" t="str">
        <f t="shared" ref="D32:D51" si="21">A32&amp;"s"&amp;T32</f>
        <v>1000009s5</v>
      </c>
      <c r="E32" t="str">
        <f t="shared" ref="E32:E51" si="22">G32&amp;":"&amp;V32&amp;":"&amp;"1"</f>
        <v>1000030:12:1</v>
      </c>
      <c r="F32">
        <f t="shared" ref="F32:F51" si="23">H32</f>
        <v>30</v>
      </c>
      <c r="G32">
        <f t="shared" ref="G32:G51" si="24">1000000+F32</f>
        <v>1000030</v>
      </c>
      <c r="H32">
        <f t="shared" si="17"/>
        <v>30</v>
      </c>
      <c r="I32" t="str">
        <f>VLOOKUP(U32,怪物属性偏向!E:F,2,FALSE)</f>
        <v>bosss</v>
      </c>
      <c r="J32">
        <f t="shared" ref="J32:J51" si="25">V32</f>
        <v>12</v>
      </c>
      <c r="K32">
        <f t="shared" ref="K32:K51" si="26">AC32</f>
        <v>472</v>
      </c>
      <c r="L32">
        <f t="shared" ref="L32:L51" si="27">AD32</f>
        <v>472</v>
      </c>
      <c r="M32">
        <f t="shared" ref="M32:M51" si="28">AE32</f>
        <v>377</v>
      </c>
      <c r="N32">
        <f t="shared" ref="N32:N51" si="29">AF32</f>
        <v>0</v>
      </c>
      <c r="O32">
        <f t="shared" ref="O32:O51" si="30">G32</f>
        <v>1000030</v>
      </c>
      <c r="P32" t="str">
        <f t="shared" ref="P32:P51" si="31">U32</f>
        <v>第一章boss</v>
      </c>
      <c r="S32" s="6">
        <v>9</v>
      </c>
      <c r="T32">
        <v>5</v>
      </c>
      <c r="U32" t="s">
        <v>183</v>
      </c>
      <c r="V32">
        <f>VLOOKUP(S32,映射表!T:U,2,FALSE)</f>
        <v>12</v>
      </c>
      <c r="W32">
        <v>1</v>
      </c>
      <c r="X32" s="5">
        <v>1</v>
      </c>
      <c r="Y32" s="5">
        <v>1</v>
      </c>
      <c r="Z32" s="5">
        <f t="shared" ref="Z32:Z51" si="32">AI32/AJ32</f>
        <v>0.50013245033112586</v>
      </c>
      <c r="AA32" s="5">
        <v>0</v>
      </c>
      <c r="AB32" s="5">
        <v>1</v>
      </c>
      <c r="AC32" s="10">
        <f>INT(VLOOKUP($V32,映射表!$B:$C,2,FALSE)*VLOOKUP($U32,怪物属性偏向!$E:$I,3,FALSE)/100*X32*$AB32)</f>
        <v>472</v>
      </c>
      <c r="AD32" s="10">
        <f>INT(VLOOKUP($V32,映射表!$B:$C,2,FALSE)*VLOOKUP($U32,怪物属性偏向!$E:$I,4,FALSE)/100*Y32*$AB32)</f>
        <v>472</v>
      </c>
      <c r="AE32" s="10">
        <f>INT(VLOOKUP($V32,映射表!$B:$C,2,FALSE)*VLOOKUP($U32,怪物属性偏向!$E:$I,5,FALSE)/100*Z32*AB32)</f>
        <v>377</v>
      </c>
      <c r="AF32" s="10">
        <f>INT(VLOOKUP($V32,映射表!$B:$D,3,FALSE)*AA32)</f>
        <v>0</v>
      </c>
      <c r="AG32">
        <f t="shared" ref="AG32:AG51" si="33">VLOOKUP(U32,AM:AN,2,FALSE)</f>
        <v>4</v>
      </c>
      <c r="AH32">
        <f>VLOOKUP(V32,映射表!B:C,2,FALSE)*0.25-AD32*0.05</f>
        <v>94.4</v>
      </c>
      <c r="AI32">
        <f t="shared" ref="AI32:AI51" si="34">AH32*AG32</f>
        <v>377.6</v>
      </c>
      <c r="AJ32">
        <f>INT(VLOOKUP($V32,映射表!$B:$C,2,FALSE)*VLOOKUP($U32,怪物属性偏向!$E:$I,5,FALSE)/100)</f>
        <v>755</v>
      </c>
    </row>
    <row r="33" spans="1:36" ht="18" customHeight="1" x14ac:dyDescent="0.15">
      <c r="A33">
        <f t="shared" si="19"/>
        <v>1000010</v>
      </c>
      <c r="B33">
        <f>IF(C33="",#REF!,C33)</f>
        <v>1000031</v>
      </c>
      <c r="C33">
        <f t="shared" si="20"/>
        <v>1000031</v>
      </c>
      <c r="D33" t="str">
        <f t="shared" si="21"/>
        <v>1000010s5</v>
      </c>
      <c r="E33" t="str">
        <f t="shared" si="22"/>
        <v>1000031:13:1</v>
      </c>
      <c r="F33">
        <f t="shared" si="23"/>
        <v>31</v>
      </c>
      <c r="G33">
        <f t="shared" si="24"/>
        <v>1000031</v>
      </c>
      <c r="H33">
        <f t="shared" si="17"/>
        <v>31</v>
      </c>
      <c r="I33" t="str">
        <f>VLOOKUP(U33,怪物属性偏向!E:F,2,FALSE)</f>
        <v>bosss</v>
      </c>
      <c r="J33">
        <f t="shared" si="25"/>
        <v>13</v>
      </c>
      <c r="K33">
        <f t="shared" si="26"/>
        <v>508</v>
      </c>
      <c r="L33">
        <f t="shared" si="27"/>
        <v>508</v>
      </c>
      <c r="M33">
        <f t="shared" si="28"/>
        <v>406</v>
      </c>
      <c r="N33">
        <f t="shared" si="29"/>
        <v>0</v>
      </c>
      <c r="O33">
        <f t="shared" si="30"/>
        <v>1000031</v>
      </c>
      <c r="P33" t="str">
        <f t="shared" si="31"/>
        <v>第一章boss</v>
      </c>
      <c r="S33" s="6">
        <v>10</v>
      </c>
      <c r="T33">
        <v>5</v>
      </c>
      <c r="U33" t="s">
        <v>183</v>
      </c>
      <c r="V33">
        <f>VLOOKUP(S33,映射表!T:U,2,FALSE)</f>
        <v>13</v>
      </c>
      <c r="W33">
        <v>1</v>
      </c>
      <c r="X33" s="5">
        <v>1</v>
      </c>
      <c r="Y33" s="5">
        <v>1</v>
      </c>
      <c r="Z33" s="5">
        <f t="shared" si="32"/>
        <v>0.50049261083743835</v>
      </c>
      <c r="AA33" s="5">
        <v>0</v>
      </c>
      <c r="AB33" s="5">
        <v>1</v>
      </c>
      <c r="AC33" s="10">
        <f>INT(VLOOKUP($V33,映射表!$B:$C,2,FALSE)*VLOOKUP($U33,怪物属性偏向!$E:$I,3,FALSE)/100*X33*$AB33)</f>
        <v>508</v>
      </c>
      <c r="AD33" s="10">
        <f>INT(VLOOKUP($V33,映射表!$B:$C,2,FALSE)*VLOOKUP($U33,怪物属性偏向!$E:$I,4,FALSE)/100*Y33*$AB33)</f>
        <v>508</v>
      </c>
      <c r="AE33" s="10">
        <f>INT(VLOOKUP($V33,映射表!$B:$C,2,FALSE)*VLOOKUP($U33,怪物属性偏向!$E:$I,5,FALSE)/100*Z33*AB33)</f>
        <v>406</v>
      </c>
      <c r="AF33" s="10">
        <f>INT(VLOOKUP($V33,映射表!$B:$D,3,FALSE)*AA33)</f>
        <v>0</v>
      </c>
      <c r="AG33">
        <f t="shared" si="33"/>
        <v>4</v>
      </c>
      <c r="AH33">
        <f>VLOOKUP(V33,映射表!B:C,2,FALSE)*0.25-AD33*0.05</f>
        <v>101.6</v>
      </c>
      <c r="AI33">
        <f t="shared" si="34"/>
        <v>406.4</v>
      </c>
      <c r="AJ33">
        <f>INT(VLOOKUP($V33,映射表!$B:$C,2,FALSE)*VLOOKUP($U33,怪物属性偏向!$E:$I,5,FALSE)/100)</f>
        <v>812</v>
      </c>
    </row>
    <row r="34" spans="1:36" x14ac:dyDescent="0.15">
      <c r="A34">
        <f t="shared" ref="A34:A63" si="35">1000000+S34</f>
        <v>1000011</v>
      </c>
      <c r="B34">
        <f>IF(C34="",#REF!,C34)</f>
        <v>1000032</v>
      </c>
      <c r="C34">
        <f t="shared" ref="C34:C63" si="36">IF(W34=1,G34,IF(A34=A33,C33,""))</f>
        <v>1000032</v>
      </c>
      <c r="D34" t="str">
        <f t="shared" ref="D34:D63" si="37">A34&amp;"s"&amp;T34</f>
        <v>1000011s5</v>
      </c>
      <c r="E34" t="str">
        <f t="shared" ref="E34:E63" si="38">G34&amp;":"&amp;V34&amp;":"&amp;"1"</f>
        <v>1000032:15:1</v>
      </c>
      <c r="F34">
        <f t="shared" ref="F34:F63" si="39">H34</f>
        <v>32</v>
      </c>
      <c r="G34">
        <f t="shared" ref="G34:G63" si="40">1000000+F34</f>
        <v>1000032</v>
      </c>
      <c r="H34">
        <f t="shared" si="17"/>
        <v>32</v>
      </c>
      <c r="I34" t="str">
        <f>VLOOKUP(U34,怪物属性偏向!E:F,2,FALSE)</f>
        <v>bosss</v>
      </c>
      <c r="J34">
        <f t="shared" ref="J34:J63" si="41">V34</f>
        <v>15</v>
      </c>
      <c r="K34">
        <f t="shared" ref="K34:K63" si="42">AC34</f>
        <v>580</v>
      </c>
      <c r="L34">
        <f t="shared" ref="L34:L63" si="43">AD34</f>
        <v>580</v>
      </c>
      <c r="M34">
        <f t="shared" ref="M34:M63" si="44">AE34</f>
        <v>464</v>
      </c>
      <c r="N34">
        <f t="shared" ref="N34:N63" si="45">AF34</f>
        <v>0</v>
      </c>
      <c r="O34">
        <f t="shared" ref="O34:O63" si="46">G34</f>
        <v>1000032</v>
      </c>
      <c r="P34" t="str">
        <f t="shared" ref="P34:P63" si="47">U34</f>
        <v>第一章boss</v>
      </c>
      <c r="S34" s="6">
        <v>11</v>
      </c>
      <c r="T34">
        <v>5</v>
      </c>
      <c r="U34" t="s">
        <v>183</v>
      </c>
      <c r="V34">
        <f>VLOOKUP(S34,映射表!T:U,2,FALSE)</f>
        <v>15</v>
      </c>
      <c r="W34">
        <v>1</v>
      </c>
      <c r="X34" s="5">
        <v>1</v>
      </c>
      <c r="Y34" s="5">
        <v>1</v>
      </c>
      <c r="Z34" s="5">
        <f t="shared" ref="Z34:Z63" si="48">AI34/AJ34</f>
        <v>0.5</v>
      </c>
      <c r="AA34" s="5">
        <v>0</v>
      </c>
      <c r="AB34" s="5">
        <v>1</v>
      </c>
      <c r="AC34" s="10">
        <f>INT(VLOOKUP($V34,映射表!$B:$C,2,FALSE)*VLOOKUP($U34,怪物属性偏向!$E:$I,3,FALSE)/100*X34*$AB34)</f>
        <v>580</v>
      </c>
      <c r="AD34" s="10">
        <f>INT(VLOOKUP($V34,映射表!$B:$C,2,FALSE)*VLOOKUP($U34,怪物属性偏向!$E:$I,4,FALSE)/100*Y34*$AB34)</f>
        <v>580</v>
      </c>
      <c r="AE34" s="10">
        <f>INT(VLOOKUP($V34,映射表!$B:$C,2,FALSE)*VLOOKUP($U34,怪物属性偏向!$E:$I,5,FALSE)/100*Z34*AB34)</f>
        <v>464</v>
      </c>
      <c r="AF34" s="10">
        <f>INT(VLOOKUP($V34,映射表!$B:$D,3,FALSE)*AA34)</f>
        <v>0</v>
      </c>
      <c r="AG34">
        <f t="shared" ref="AG34:AG63" si="49">VLOOKUP(U34,AM:AN,2,FALSE)</f>
        <v>4</v>
      </c>
      <c r="AH34">
        <f>VLOOKUP(V34,映射表!B:C,2,FALSE)*0.25-AD34*0.05</f>
        <v>116</v>
      </c>
      <c r="AI34">
        <f t="shared" ref="AI34:AI63" si="50">AH34*AG34</f>
        <v>464</v>
      </c>
      <c r="AJ34">
        <f>INT(VLOOKUP($V34,映射表!$B:$C,2,FALSE)*VLOOKUP($U34,怪物属性偏向!$E:$I,5,FALSE)/100)</f>
        <v>928</v>
      </c>
    </row>
    <row r="35" spans="1:36" ht="18" customHeight="1" x14ac:dyDescent="0.15">
      <c r="A35">
        <f t="shared" si="35"/>
        <v>1000012</v>
      </c>
      <c r="B35">
        <f>IF(C35="",#REF!,C35)</f>
        <v>1000033</v>
      </c>
      <c r="C35">
        <f t="shared" si="36"/>
        <v>1000033</v>
      </c>
      <c r="D35" t="str">
        <f t="shared" si="37"/>
        <v>1000012s5</v>
      </c>
      <c r="E35" t="str">
        <f t="shared" si="38"/>
        <v>1000033:16:1</v>
      </c>
      <c r="F35">
        <f t="shared" si="39"/>
        <v>33</v>
      </c>
      <c r="G35">
        <f t="shared" si="40"/>
        <v>1000033</v>
      </c>
      <c r="H35">
        <f t="shared" si="17"/>
        <v>33</v>
      </c>
      <c r="I35" t="str">
        <f>VLOOKUP(U35,怪物属性偏向!E:F,2,FALSE)</f>
        <v>bosss</v>
      </c>
      <c r="J35">
        <f t="shared" si="41"/>
        <v>16</v>
      </c>
      <c r="K35">
        <f t="shared" si="42"/>
        <v>616</v>
      </c>
      <c r="L35">
        <f t="shared" si="43"/>
        <v>616</v>
      </c>
      <c r="M35">
        <f t="shared" si="44"/>
        <v>493</v>
      </c>
      <c r="N35">
        <f t="shared" si="45"/>
        <v>0</v>
      </c>
      <c r="O35">
        <f t="shared" si="46"/>
        <v>1000033</v>
      </c>
      <c r="P35" t="str">
        <f t="shared" si="47"/>
        <v>第一章boss</v>
      </c>
      <c r="S35" s="6">
        <v>12</v>
      </c>
      <c r="T35">
        <v>5</v>
      </c>
      <c r="U35" t="s">
        <v>183</v>
      </c>
      <c r="V35">
        <f>VLOOKUP(S35,映射表!T:U,2,FALSE)</f>
        <v>16</v>
      </c>
      <c r="W35">
        <v>1</v>
      </c>
      <c r="X35" s="5">
        <v>1</v>
      </c>
      <c r="Y35" s="5">
        <v>1</v>
      </c>
      <c r="Z35" s="5">
        <f t="shared" si="48"/>
        <v>0.50030456852791882</v>
      </c>
      <c r="AA35" s="5">
        <v>0</v>
      </c>
      <c r="AB35" s="5">
        <v>1</v>
      </c>
      <c r="AC35" s="10">
        <f>INT(VLOOKUP($V35,映射表!$B:$C,2,FALSE)*VLOOKUP($U35,怪物属性偏向!$E:$I,3,FALSE)/100*X35*$AB35)</f>
        <v>616</v>
      </c>
      <c r="AD35" s="10">
        <f>INT(VLOOKUP($V35,映射表!$B:$C,2,FALSE)*VLOOKUP($U35,怪物属性偏向!$E:$I,4,FALSE)/100*Y35*$AB35)</f>
        <v>616</v>
      </c>
      <c r="AE35" s="10">
        <f>INT(VLOOKUP($V35,映射表!$B:$C,2,FALSE)*VLOOKUP($U35,怪物属性偏向!$E:$I,5,FALSE)/100*Z35*AB35)</f>
        <v>493</v>
      </c>
      <c r="AF35" s="10">
        <f>INT(VLOOKUP($V35,映射表!$B:$D,3,FALSE)*AA35)</f>
        <v>0</v>
      </c>
      <c r="AG35">
        <f t="shared" si="49"/>
        <v>4</v>
      </c>
      <c r="AH35">
        <f>VLOOKUP(V35,映射表!B:C,2,FALSE)*0.25-AD35*0.05</f>
        <v>123.2</v>
      </c>
      <c r="AI35">
        <f t="shared" si="50"/>
        <v>492.8</v>
      </c>
      <c r="AJ35">
        <f>INT(VLOOKUP($V35,映射表!$B:$C,2,FALSE)*VLOOKUP($U35,怪物属性偏向!$E:$I,5,FALSE)/100)</f>
        <v>985</v>
      </c>
    </row>
    <row r="36" spans="1:36" x14ac:dyDescent="0.15">
      <c r="A36">
        <f t="shared" si="35"/>
        <v>1000013</v>
      </c>
      <c r="B36">
        <f>IF(C36="",#REF!,C36)</f>
        <v>1000034</v>
      </c>
      <c r="C36">
        <f t="shared" si="36"/>
        <v>1000034</v>
      </c>
      <c r="D36" t="str">
        <f t="shared" si="37"/>
        <v>1000013s5</v>
      </c>
      <c r="E36" t="str">
        <f t="shared" si="38"/>
        <v>1000034:18:1</v>
      </c>
      <c r="F36">
        <f t="shared" si="39"/>
        <v>34</v>
      </c>
      <c r="G36">
        <f t="shared" si="40"/>
        <v>1000034</v>
      </c>
      <c r="H36">
        <f t="shared" si="17"/>
        <v>34</v>
      </c>
      <c r="I36" t="str">
        <f>VLOOKUP(U36,怪物属性偏向!E:F,2,FALSE)</f>
        <v>bosss</v>
      </c>
      <c r="J36">
        <f t="shared" si="41"/>
        <v>18</v>
      </c>
      <c r="K36">
        <f t="shared" si="42"/>
        <v>688</v>
      </c>
      <c r="L36">
        <f t="shared" si="43"/>
        <v>688</v>
      </c>
      <c r="M36">
        <f t="shared" si="44"/>
        <v>550</v>
      </c>
      <c r="N36">
        <f t="shared" si="45"/>
        <v>0</v>
      </c>
      <c r="O36">
        <f t="shared" si="46"/>
        <v>1000034</v>
      </c>
      <c r="P36" t="str">
        <f t="shared" si="47"/>
        <v>第一章boss</v>
      </c>
      <c r="S36" s="6">
        <v>13</v>
      </c>
      <c r="T36">
        <v>5</v>
      </c>
      <c r="U36" t="s">
        <v>183</v>
      </c>
      <c r="V36">
        <f>VLOOKUP(S36,映射表!T:U,2,FALSE)</f>
        <v>18</v>
      </c>
      <c r="W36">
        <v>1</v>
      </c>
      <c r="X36" s="5">
        <v>1</v>
      </c>
      <c r="Y36" s="5">
        <v>1</v>
      </c>
      <c r="Z36" s="5">
        <f t="shared" si="48"/>
        <v>0.50036363636363634</v>
      </c>
      <c r="AA36" s="5">
        <v>0</v>
      </c>
      <c r="AB36" s="5">
        <v>1</v>
      </c>
      <c r="AC36" s="10">
        <f>INT(VLOOKUP($V36,映射表!$B:$C,2,FALSE)*VLOOKUP($U36,怪物属性偏向!$E:$I,3,FALSE)/100*X36*$AB36)</f>
        <v>688</v>
      </c>
      <c r="AD36" s="10">
        <f>INT(VLOOKUP($V36,映射表!$B:$C,2,FALSE)*VLOOKUP($U36,怪物属性偏向!$E:$I,4,FALSE)/100*Y36*$AB36)</f>
        <v>688</v>
      </c>
      <c r="AE36" s="10">
        <f>INT(VLOOKUP($V36,映射表!$B:$C,2,FALSE)*VLOOKUP($U36,怪物属性偏向!$E:$I,5,FALSE)/100*Z36*AB36)</f>
        <v>550</v>
      </c>
      <c r="AF36" s="10">
        <f>INT(VLOOKUP($V36,映射表!$B:$D,3,FALSE)*AA36)</f>
        <v>0</v>
      </c>
      <c r="AG36">
        <f t="shared" si="49"/>
        <v>4</v>
      </c>
      <c r="AH36">
        <f>VLOOKUP(V36,映射表!B:C,2,FALSE)*0.25-AD36*0.05</f>
        <v>137.6</v>
      </c>
      <c r="AI36">
        <f t="shared" si="50"/>
        <v>550.4</v>
      </c>
      <c r="AJ36">
        <f>INT(VLOOKUP($V36,映射表!$B:$C,2,FALSE)*VLOOKUP($U36,怪物属性偏向!$E:$I,5,FALSE)/100)</f>
        <v>1100</v>
      </c>
    </row>
    <row r="37" spans="1:36" ht="18" customHeight="1" x14ac:dyDescent="0.15">
      <c r="A37">
        <f t="shared" si="35"/>
        <v>1000014</v>
      </c>
      <c r="B37">
        <f>IF(C37="",#REF!,C37)</f>
        <v>1000035</v>
      </c>
      <c r="C37">
        <f t="shared" si="36"/>
        <v>1000035</v>
      </c>
      <c r="D37" t="str">
        <f t="shared" si="37"/>
        <v>1000014s5</v>
      </c>
      <c r="E37" t="str">
        <f t="shared" si="38"/>
        <v>1000035:19:1</v>
      </c>
      <c r="F37">
        <f t="shared" si="39"/>
        <v>35</v>
      </c>
      <c r="G37">
        <f t="shared" si="40"/>
        <v>1000035</v>
      </c>
      <c r="H37">
        <f t="shared" si="17"/>
        <v>35</v>
      </c>
      <c r="I37" t="str">
        <f>VLOOKUP(U37,怪物属性偏向!E:F,2,FALSE)</f>
        <v>bosss</v>
      </c>
      <c r="J37">
        <f t="shared" si="41"/>
        <v>19</v>
      </c>
      <c r="K37">
        <f t="shared" si="42"/>
        <v>724</v>
      </c>
      <c r="L37">
        <f t="shared" si="43"/>
        <v>724</v>
      </c>
      <c r="M37">
        <f t="shared" si="44"/>
        <v>579</v>
      </c>
      <c r="N37">
        <f t="shared" si="45"/>
        <v>0</v>
      </c>
      <c r="O37">
        <f t="shared" si="46"/>
        <v>1000035</v>
      </c>
      <c r="P37" t="str">
        <f t="shared" si="47"/>
        <v>第一章boss</v>
      </c>
      <c r="S37" s="6">
        <v>14</v>
      </c>
      <c r="T37">
        <v>5</v>
      </c>
      <c r="U37" t="s">
        <v>183</v>
      </c>
      <c r="V37">
        <f>VLOOKUP(S37,映射表!T:U,2,FALSE)</f>
        <v>19</v>
      </c>
      <c r="W37">
        <v>1</v>
      </c>
      <c r="X37" s="5">
        <v>1</v>
      </c>
      <c r="Y37" s="5">
        <v>1</v>
      </c>
      <c r="Z37" s="5">
        <f t="shared" si="48"/>
        <v>0.50017271157167531</v>
      </c>
      <c r="AA37" s="5">
        <v>0</v>
      </c>
      <c r="AB37" s="5">
        <v>1</v>
      </c>
      <c r="AC37" s="10">
        <f>INT(VLOOKUP($V37,映射表!$B:$C,2,FALSE)*VLOOKUP($U37,怪物属性偏向!$E:$I,3,FALSE)/100*X37*$AB37)</f>
        <v>724</v>
      </c>
      <c r="AD37" s="10">
        <f>INT(VLOOKUP($V37,映射表!$B:$C,2,FALSE)*VLOOKUP($U37,怪物属性偏向!$E:$I,4,FALSE)/100*Y37*$AB37)</f>
        <v>724</v>
      </c>
      <c r="AE37" s="10">
        <f>INT(VLOOKUP($V37,映射表!$B:$C,2,FALSE)*VLOOKUP($U37,怪物属性偏向!$E:$I,5,FALSE)/100*Z37*AB37)</f>
        <v>579</v>
      </c>
      <c r="AF37" s="10">
        <f>INT(VLOOKUP($V37,映射表!$B:$D,3,FALSE)*AA37)</f>
        <v>0</v>
      </c>
      <c r="AG37">
        <f t="shared" si="49"/>
        <v>4</v>
      </c>
      <c r="AH37">
        <f>VLOOKUP(V37,映射表!B:C,2,FALSE)*0.25-AD37*0.05</f>
        <v>144.80000000000001</v>
      </c>
      <c r="AI37">
        <f t="shared" si="50"/>
        <v>579.20000000000005</v>
      </c>
      <c r="AJ37">
        <f>INT(VLOOKUP($V37,映射表!$B:$C,2,FALSE)*VLOOKUP($U37,怪物属性偏向!$E:$I,5,FALSE)/100)</f>
        <v>1158</v>
      </c>
    </row>
    <row r="38" spans="1:36" x14ac:dyDescent="0.15">
      <c r="A38">
        <f t="shared" si="35"/>
        <v>1000015</v>
      </c>
      <c r="B38">
        <f>IF(C38="",#REF!,C38)</f>
        <v>1000036</v>
      </c>
      <c r="C38">
        <f t="shared" si="36"/>
        <v>1000036</v>
      </c>
      <c r="D38" t="str">
        <f t="shared" si="37"/>
        <v>1000015s5</v>
      </c>
      <c r="E38" t="str">
        <f t="shared" si="38"/>
        <v>1000036:20:1</v>
      </c>
      <c r="F38">
        <f t="shared" si="39"/>
        <v>36</v>
      </c>
      <c r="G38">
        <f t="shared" si="40"/>
        <v>1000036</v>
      </c>
      <c r="H38">
        <f t="shared" si="17"/>
        <v>36</v>
      </c>
      <c r="I38" t="str">
        <f>VLOOKUP(U38,怪物属性偏向!E:F,2,FALSE)</f>
        <v>bosss</v>
      </c>
      <c r="J38">
        <f t="shared" si="41"/>
        <v>20</v>
      </c>
      <c r="K38">
        <f t="shared" si="42"/>
        <v>790</v>
      </c>
      <c r="L38">
        <f t="shared" si="43"/>
        <v>790</v>
      </c>
      <c r="M38">
        <f t="shared" si="44"/>
        <v>632</v>
      </c>
      <c r="N38">
        <f t="shared" si="45"/>
        <v>0</v>
      </c>
      <c r="O38">
        <f t="shared" si="46"/>
        <v>1000036</v>
      </c>
      <c r="P38" t="str">
        <f t="shared" si="47"/>
        <v>第一章boss</v>
      </c>
      <c r="S38" s="6">
        <v>15</v>
      </c>
      <c r="T38">
        <v>5</v>
      </c>
      <c r="U38" t="s">
        <v>183</v>
      </c>
      <c r="V38">
        <f>VLOOKUP(S38,映射表!T:U,2,FALSE)</f>
        <v>20</v>
      </c>
      <c r="W38">
        <v>1</v>
      </c>
      <c r="X38" s="5">
        <v>1</v>
      </c>
      <c r="Y38" s="5">
        <v>1</v>
      </c>
      <c r="Z38" s="5">
        <f t="shared" si="48"/>
        <v>0.5</v>
      </c>
      <c r="AA38" s="5">
        <v>0</v>
      </c>
      <c r="AB38" s="5">
        <v>1</v>
      </c>
      <c r="AC38" s="10">
        <f>INT(VLOOKUP($V38,映射表!$B:$C,2,FALSE)*VLOOKUP($U38,怪物属性偏向!$E:$I,3,FALSE)/100*X38*$AB38)</f>
        <v>790</v>
      </c>
      <c r="AD38" s="10">
        <f>INT(VLOOKUP($V38,映射表!$B:$C,2,FALSE)*VLOOKUP($U38,怪物属性偏向!$E:$I,4,FALSE)/100*Y38*$AB38)</f>
        <v>790</v>
      </c>
      <c r="AE38" s="10">
        <f>INT(VLOOKUP($V38,映射表!$B:$C,2,FALSE)*VLOOKUP($U38,怪物属性偏向!$E:$I,5,FALSE)/100*Z38*AB38)</f>
        <v>632</v>
      </c>
      <c r="AF38" s="10">
        <f>INT(VLOOKUP($V38,映射表!$B:$D,3,FALSE)*AA38)</f>
        <v>0</v>
      </c>
      <c r="AG38">
        <f t="shared" si="49"/>
        <v>4</v>
      </c>
      <c r="AH38">
        <f>VLOOKUP(V38,映射表!B:C,2,FALSE)*0.25-AD38*0.05</f>
        <v>158</v>
      </c>
      <c r="AI38">
        <f t="shared" si="50"/>
        <v>632</v>
      </c>
      <c r="AJ38">
        <f>INT(VLOOKUP($V38,映射表!$B:$C,2,FALSE)*VLOOKUP($U38,怪物属性偏向!$E:$I,5,FALSE)/100)</f>
        <v>1264</v>
      </c>
    </row>
    <row r="39" spans="1:36" ht="18" customHeight="1" x14ac:dyDescent="0.15">
      <c r="A39">
        <f t="shared" si="35"/>
        <v>1000016</v>
      </c>
      <c r="B39">
        <f>IF(C39="",#REF!,C39)</f>
        <v>1000037</v>
      </c>
      <c r="C39">
        <f t="shared" si="36"/>
        <v>1000037</v>
      </c>
      <c r="D39" t="str">
        <f t="shared" si="37"/>
        <v>1000016s5</v>
      </c>
      <c r="E39" t="str">
        <f t="shared" si="38"/>
        <v>1000037:21:1</v>
      </c>
      <c r="F39">
        <f t="shared" si="39"/>
        <v>37</v>
      </c>
      <c r="G39">
        <f t="shared" si="40"/>
        <v>1000037</v>
      </c>
      <c r="H39">
        <f t="shared" si="17"/>
        <v>37</v>
      </c>
      <c r="I39" t="str">
        <f>VLOOKUP(U39,怪物属性偏向!E:F,2,FALSE)</f>
        <v>bosss</v>
      </c>
      <c r="J39">
        <f t="shared" si="41"/>
        <v>21</v>
      </c>
      <c r="K39">
        <f t="shared" si="42"/>
        <v>894</v>
      </c>
      <c r="L39">
        <f t="shared" si="43"/>
        <v>894</v>
      </c>
      <c r="M39">
        <f t="shared" si="44"/>
        <v>715</v>
      </c>
      <c r="N39">
        <f t="shared" si="45"/>
        <v>0</v>
      </c>
      <c r="O39">
        <f t="shared" si="46"/>
        <v>1000037</v>
      </c>
      <c r="P39" t="str">
        <f t="shared" si="47"/>
        <v>第一章boss</v>
      </c>
      <c r="S39" s="6">
        <v>16</v>
      </c>
      <c r="T39">
        <v>5</v>
      </c>
      <c r="U39" t="s">
        <v>183</v>
      </c>
      <c r="V39">
        <f>VLOOKUP(S39,映射表!T:U,2,FALSE)</f>
        <v>21</v>
      </c>
      <c r="W39">
        <v>1</v>
      </c>
      <c r="X39" s="5">
        <v>1</v>
      </c>
      <c r="Y39" s="5">
        <v>1</v>
      </c>
      <c r="Z39" s="5">
        <f t="shared" si="48"/>
        <v>0.50013986013986023</v>
      </c>
      <c r="AA39" s="5">
        <v>0</v>
      </c>
      <c r="AB39" s="5">
        <v>1</v>
      </c>
      <c r="AC39" s="10">
        <f>INT(VLOOKUP($V39,映射表!$B:$C,2,FALSE)*VLOOKUP($U39,怪物属性偏向!$E:$I,3,FALSE)/100*X39*$AB39)</f>
        <v>894</v>
      </c>
      <c r="AD39" s="10">
        <f>INT(VLOOKUP($V39,映射表!$B:$C,2,FALSE)*VLOOKUP($U39,怪物属性偏向!$E:$I,4,FALSE)/100*Y39*$AB39)</f>
        <v>894</v>
      </c>
      <c r="AE39" s="10">
        <f>INT(VLOOKUP($V39,映射表!$B:$C,2,FALSE)*VLOOKUP($U39,怪物属性偏向!$E:$I,5,FALSE)/100*Z39*AB39)</f>
        <v>715</v>
      </c>
      <c r="AF39" s="10">
        <f>INT(VLOOKUP($V39,映射表!$B:$D,3,FALSE)*AA39)</f>
        <v>0</v>
      </c>
      <c r="AG39">
        <f t="shared" si="49"/>
        <v>4</v>
      </c>
      <c r="AH39">
        <f>VLOOKUP(V39,映射表!B:C,2,FALSE)*0.25-AD39*0.05</f>
        <v>178.8</v>
      </c>
      <c r="AI39">
        <f t="shared" si="50"/>
        <v>715.2</v>
      </c>
      <c r="AJ39">
        <f>INT(VLOOKUP($V39,映射表!$B:$C,2,FALSE)*VLOOKUP($U39,怪物属性偏向!$E:$I,5,FALSE)/100)</f>
        <v>1430</v>
      </c>
    </row>
    <row r="40" spans="1:36" x14ac:dyDescent="0.15">
      <c r="A40">
        <f t="shared" si="35"/>
        <v>1000017</v>
      </c>
      <c r="B40">
        <f>IF(C40="",#REF!,C40)</f>
        <v>1000038</v>
      </c>
      <c r="C40">
        <f t="shared" si="36"/>
        <v>1000038</v>
      </c>
      <c r="D40" t="str">
        <f t="shared" si="37"/>
        <v>1000017s5</v>
      </c>
      <c r="E40" t="str">
        <f t="shared" si="38"/>
        <v>1000038:22:1</v>
      </c>
      <c r="F40">
        <f t="shared" si="39"/>
        <v>38</v>
      </c>
      <c r="G40">
        <f t="shared" si="40"/>
        <v>1000038</v>
      </c>
      <c r="H40">
        <f t="shared" si="17"/>
        <v>38</v>
      </c>
      <c r="I40" t="str">
        <f>VLOOKUP(U40,怪物属性偏向!E:F,2,FALSE)</f>
        <v>bosss</v>
      </c>
      <c r="J40">
        <f t="shared" si="41"/>
        <v>22</v>
      </c>
      <c r="K40">
        <f t="shared" si="42"/>
        <v>1003</v>
      </c>
      <c r="L40">
        <f t="shared" si="43"/>
        <v>1003</v>
      </c>
      <c r="M40">
        <f t="shared" si="44"/>
        <v>802</v>
      </c>
      <c r="N40">
        <f t="shared" si="45"/>
        <v>0</v>
      </c>
      <c r="O40">
        <f t="shared" si="46"/>
        <v>1000038</v>
      </c>
      <c r="P40" t="str">
        <f t="shared" si="47"/>
        <v>第一章boss</v>
      </c>
      <c r="S40" s="6">
        <v>17</v>
      </c>
      <c r="T40">
        <v>5</v>
      </c>
      <c r="U40" t="s">
        <v>183</v>
      </c>
      <c r="V40">
        <f>VLOOKUP(S40,映射表!T:U,2,FALSE)</f>
        <v>22</v>
      </c>
      <c r="W40">
        <v>1</v>
      </c>
      <c r="X40" s="5">
        <v>1</v>
      </c>
      <c r="Y40" s="5">
        <v>1</v>
      </c>
      <c r="Z40" s="5">
        <f t="shared" si="48"/>
        <v>0.50024937655860346</v>
      </c>
      <c r="AA40" s="5">
        <v>0</v>
      </c>
      <c r="AB40" s="5">
        <v>1</v>
      </c>
      <c r="AC40" s="10">
        <f>INT(VLOOKUP($V40,映射表!$B:$C,2,FALSE)*VLOOKUP($U40,怪物属性偏向!$E:$I,3,FALSE)/100*X40*$AB40)</f>
        <v>1003</v>
      </c>
      <c r="AD40" s="10">
        <f>INT(VLOOKUP($V40,映射表!$B:$C,2,FALSE)*VLOOKUP($U40,怪物属性偏向!$E:$I,4,FALSE)/100*Y40*$AB40)</f>
        <v>1003</v>
      </c>
      <c r="AE40" s="10">
        <f>INT(VLOOKUP($V40,映射表!$B:$C,2,FALSE)*VLOOKUP($U40,怪物属性偏向!$E:$I,5,FALSE)/100*Z40*AB40)</f>
        <v>802</v>
      </c>
      <c r="AF40" s="10">
        <f>INT(VLOOKUP($V40,映射表!$B:$D,3,FALSE)*AA40)</f>
        <v>0</v>
      </c>
      <c r="AG40">
        <f t="shared" si="49"/>
        <v>4</v>
      </c>
      <c r="AH40">
        <f>VLOOKUP(V40,映射表!B:C,2,FALSE)*0.25-AD40*0.05</f>
        <v>200.6</v>
      </c>
      <c r="AI40">
        <f t="shared" si="50"/>
        <v>802.4</v>
      </c>
      <c r="AJ40">
        <f>INT(VLOOKUP($V40,映射表!$B:$C,2,FALSE)*VLOOKUP($U40,怪物属性偏向!$E:$I,5,FALSE)/100)</f>
        <v>1604</v>
      </c>
    </row>
    <row r="41" spans="1:36" ht="18" customHeight="1" x14ac:dyDescent="0.15">
      <c r="A41">
        <f t="shared" si="35"/>
        <v>1000018</v>
      </c>
      <c r="B41">
        <f>IF(C41="",#REF!,C41)</f>
        <v>1000039</v>
      </c>
      <c r="C41">
        <f t="shared" si="36"/>
        <v>1000039</v>
      </c>
      <c r="D41" t="str">
        <f t="shared" si="37"/>
        <v>1000018s5</v>
      </c>
      <c r="E41" t="str">
        <f t="shared" si="38"/>
        <v>1000039:23:1</v>
      </c>
      <c r="F41">
        <f t="shared" si="39"/>
        <v>39</v>
      </c>
      <c r="G41">
        <f t="shared" si="40"/>
        <v>1000039</v>
      </c>
      <c r="H41">
        <f t="shared" si="17"/>
        <v>39</v>
      </c>
      <c r="I41" t="str">
        <f>VLOOKUP(U41,怪物属性偏向!E:F,2,FALSE)</f>
        <v>bosss</v>
      </c>
      <c r="J41">
        <f t="shared" si="41"/>
        <v>23</v>
      </c>
      <c r="K41">
        <f t="shared" si="42"/>
        <v>1118</v>
      </c>
      <c r="L41">
        <f t="shared" si="43"/>
        <v>1118</v>
      </c>
      <c r="M41">
        <f t="shared" si="44"/>
        <v>894</v>
      </c>
      <c r="N41">
        <f t="shared" si="45"/>
        <v>0</v>
      </c>
      <c r="O41">
        <f t="shared" si="46"/>
        <v>1000039</v>
      </c>
      <c r="P41" t="str">
        <f t="shared" si="47"/>
        <v>第一章boss</v>
      </c>
      <c r="S41" s="6">
        <v>18</v>
      </c>
      <c r="T41">
        <v>5</v>
      </c>
      <c r="U41" t="s">
        <v>183</v>
      </c>
      <c r="V41">
        <f>VLOOKUP(S41,映射表!T:U,2,FALSE)</f>
        <v>23</v>
      </c>
      <c r="W41">
        <v>1</v>
      </c>
      <c r="X41" s="5">
        <v>1</v>
      </c>
      <c r="Y41" s="5">
        <v>1</v>
      </c>
      <c r="Z41" s="5">
        <f t="shared" si="48"/>
        <v>0.5002237136465324</v>
      </c>
      <c r="AA41" s="5">
        <v>0</v>
      </c>
      <c r="AB41" s="5">
        <v>1</v>
      </c>
      <c r="AC41" s="10">
        <f>INT(VLOOKUP($V41,映射表!$B:$C,2,FALSE)*VLOOKUP($U41,怪物属性偏向!$E:$I,3,FALSE)/100*X41*$AB41)</f>
        <v>1118</v>
      </c>
      <c r="AD41" s="10">
        <f>INT(VLOOKUP($V41,映射表!$B:$C,2,FALSE)*VLOOKUP($U41,怪物属性偏向!$E:$I,4,FALSE)/100*Y41*$AB41)</f>
        <v>1118</v>
      </c>
      <c r="AE41" s="10">
        <f>INT(VLOOKUP($V41,映射表!$B:$C,2,FALSE)*VLOOKUP($U41,怪物属性偏向!$E:$I,5,FALSE)/100*Z41*AB41)</f>
        <v>894</v>
      </c>
      <c r="AF41" s="10">
        <f>INT(VLOOKUP($V41,映射表!$B:$D,3,FALSE)*AA41)</f>
        <v>0</v>
      </c>
      <c r="AG41">
        <f t="shared" si="49"/>
        <v>4</v>
      </c>
      <c r="AH41">
        <f>VLOOKUP(V41,映射表!B:C,2,FALSE)*0.25-AD41*0.05</f>
        <v>223.6</v>
      </c>
      <c r="AI41">
        <f t="shared" si="50"/>
        <v>894.4</v>
      </c>
      <c r="AJ41">
        <f>INT(VLOOKUP($V41,映射表!$B:$C,2,FALSE)*VLOOKUP($U41,怪物属性偏向!$E:$I,5,FALSE)/100)</f>
        <v>1788</v>
      </c>
    </row>
    <row r="42" spans="1:36" x14ac:dyDescent="0.15">
      <c r="A42">
        <f t="shared" si="35"/>
        <v>1000019</v>
      </c>
      <c r="B42">
        <f>IF(C42="",#REF!,C42)</f>
        <v>1000040</v>
      </c>
      <c r="C42">
        <f t="shared" si="36"/>
        <v>1000040</v>
      </c>
      <c r="D42" t="str">
        <f t="shared" si="37"/>
        <v>1000019s5</v>
      </c>
      <c r="E42" t="str">
        <f t="shared" si="38"/>
        <v>1000040:24:1</v>
      </c>
      <c r="F42">
        <f t="shared" si="39"/>
        <v>40</v>
      </c>
      <c r="G42">
        <f t="shared" si="40"/>
        <v>1000040</v>
      </c>
      <c r="H42">
        <f t="shared" si="17"/>
        <v>40</v>
      </c>
      <c r="I42" t="str">
        <f>VLOOKUP(U42,怪物属性偏向!E:F,2,FALSE)</f>
        <v>bosss</v>
      </c>
      <c r="J42">
        <f t="shared" si="41"/>
        <v>24</v>
      </c>
      <c r="K42">
        <f t="shared" si="42"/>
        <v>1238</v>
      </c>
      <c r="L42">
        <f t="shared" si="43"/>
        <v>1238</v>
      </c>
      <c r="M42">
        <f t="shared" si="44"/>
        <v>990</v>
      </c>
      <c r="N42">
        <f t="shared" si="45"/>
        <v>0</v>
      </c>
      <c r="O42">
        <f t="shared" si="46"/>
        <v>1000040</v>
      </c>
      <c r="P42" t="str">
        <f t="shared" si="47"/>
        <v>第一章boss</v>
      </c>
      <c r="S42" s="6">
        <v>19</v>
      </c>
      <c r="T42">
        <v>5</v>
      </c>
      <c r="U42" t="s">
        <v>183</v>
      </c>
      <c r="V42">
        <f>VLOOKUP(S42,映射表!T:U,2,FALSE)</f>
        <v>24</v>
      </c>
      <c r="W42">
        <v>1</v>
      </c>
      <c r="X42" s="5">
        <v>1</v>
      </c>
      <c r="Y42" s="5">
        <v>1</v>
      </c>
      <c r="Z42" s="5">
        <f t="shared" si="48"/>
        <v>0.5002020202020202</v>
      </c>
      <c r="AA42" s="5">
        <v>0</v>
      </c>
      <c r="AB42" s="5">
        <v>1</v>
      </c>
      <c r="AC42" s="10">
        <f>INT(VLOOKUP($V42,映射表!$B:$C,2,FALSE)*VLOOKUP($U42,怪物属性偏向!$E:$I,3,FALSE)/100*X42*$AB42)</f>
        <v>1238</v>
      </c>
      <c r="AD42" s="10">
        <f>INT(VLOOKUP($V42,映射表!$B:$C,2,FALSE)*VLOOKUP($U42,怪物属性偏向!$E:$I,4,FALSE)/100*Y42*$AB42)</f>
        <v>1238</v>
      </c>
      <c r="AE42" s="10">
        <f>INT(VLOOKUP($V42,映射表!$B:$C,2,FALSE)*VLOOKUP($U42,怪物属性偏向!$E:$I,5,FALSE)/100*Z42*AB42)</f>
        <v>990</v>
      </c>
      <c r="AF42" s="10">
        <f>INT(VLOOKUP($V42,映射表!$B:$D,3,FALSE)*AA42)</f>
        <v>0</v>
      </c>
      <c r="AG42">
        <f t="shared" si="49"/>
        <v>4</v>
      </c>
      <c r="AH42">
        <f>VLOOKUP(V42,映射表!B:C,2,FALSE)*0.25-AD42*0.05</f>
        <v>247.6</v>
      </c>
      <c r="AI42">
        <f t="shared" si="50"/>
        <v>990.4</v>
      </c>
      <c r="AJ42">
        <f>INT(VLOOKUP($V42,映射表!$B:$C,2,FALSE)*VLOOKUP($U42,怪物属性偏向!$E:$I,5,FALSE)/100)</f>
        <v>1980</v>
      </c>
    </row>
    <row r="43" spans="1:36" ht="18" customHeight="1" x14ac:dyDescent="0.15">
      <c r="A43">
        <f t="shared" si="35"/>
        <v>1000020</v>
      </c>
      <c r="B43">
        <f>IF(C43="",#REF!,C43)</f>
        <v>1000041</v>
      </c>
      <c r="C43">
        <f t="shared" si="36"/>
        <v>1000041</v>
      </c>
      <c r="D43" t="str">
        <f t="shared" si="37"/>
        <v>1000020s5</v>
      </c>
      <c r="E43" t="str">
        <f t="shared" si="38"/>
        <v>1000041:25:1</v>
      </c>
      <c r="F43">
        <f t="shared" si="39"/>
        <v>41</v>
      </c>
      <c r="G43">
        <f t="shared" si="40"/>
        <v>1000041</v>
      </c>
      <c r="H43">
        <f t="shared" si="17"/>
        <v>41</v>
      </c>
      <c r="I43" t="str">
        <f>VLOOKUP(U43,怪物属性偏向!E:F,2,FALSE)</f>
        <v>bosss</v>
      </c>
      <c r="J43">
        <f t="shared" si="41"/>
        <v>25</v>
      </c>
      <c r="K43">
        <f t="shared" si="42"/>
        <v>1364</v>
      </c>
      <c r="L43">
        <f t="shared" si="43"/>
        <v>1364</v>
      </c>
      <c r="M43">
        <f t="shared" si="44"/>
        <v>1091</v>
      </c>
      <c r="N43">
        <f t="shared" si="45"/>
        <v>0</v>
      </c>
      <c r="O43">
        <f t="shared" si="46"/>
        <v>1000041</v>
      </c>
      <c r="P43" t="str">
        <f t="shared" si="47"/>
        <v>第一章boss</v>
      </c>
      <c r="S43" s="6">
        <v>20</v>
      </c>
      <c r="T43">
        <v>5</v>
      </c>
      <c r="U43" t="s">
        <v>183</v>
      </c>
      <c r="V43">
        <f>VLOOKUP(S43,映射表!T:U,2,FALSE)</f>
        <v>25</v>
      </c>
      <c r="W43">
        <v>1</v>
      </c>
      <c r="X43" s="5">
        <v>1</v>
      </c>
      <c r="Y43" s="5">
        <v>1</v>
      </c>
      <c r="Z43" s="5">
        <f t="shared" si="48"/>
        <v>0.50009165902841435</v>
      </c>
      <c r="AA43" s="5">
        <v>0</v>
      </c>
      <c r="AB43" s="5">
        <v>1</v>
      </c>
      <c r="AC43" s="10">
        <f>INT(VLOOKUP($V43,映射表!$B:$C,2,FALSE)*VLOOKUP($U43,怪物属性偏向!$E:$I,3,FALSE)/100*X43*$AB43)</f>
        <v>1364</v>
      </c>
      <c r="AD43" s="10">
        <f>INT(VLOOKUP($V43,映射表!$B:$C,2,FALSE)*VLOOKUP($U43,怪物属性偏向!$E:$I,4,FALSE)/100*Y43*$AB43)</f>
        <v>1364</v>
      </c>
      <c r="AE43" s="10">
        <f>INT(VLOOKUP($V43,映射表!$B:$C,2,FALSE)*VLOOKUP($U43,怪物属性偏向!$E:$I,5,FALSE)/100*Z43*AB43)</f>
        <v>1091</v>
      </c>
      <c r="AF43" s="10">
        <f>INT(VLOOKUP($V43,映射表!$B:$D,3,FALSE)*AA43)</f>
        <v>0</v>
      </c>
      <c r="AG43">
        <f t="shared" si="49"/>
        <v>4</v>
      </c>
      <c r="AH43">
        <f>VLOOKUP(V43,映射表!B:C,2,FALSE)*0.25-AD43*0.05</f>
        <v>272.8</v>
      </c>
      <c r="AI43">
        <f t="shared" si="50"/>
        <v>1091.2</v>
      </c>
      <c r="AJ43">
        <f>INT(VLOOKUP($V43,映射表!$B:$C,2,FALSE)*VLOOKUP($U43,怪物属性偏向!$E:$I,5,FALSE)/100)</f>
        <v>2182</v>
      </c>
    </row>
    <row r="44" spans="1:36" x14ac:dyDescent="0.15">
      <c r="A44">
        <f t="shared" si="35"/>
        <v>1000021</v>
      </c>
      <c r="B44">
        <f>IF(C44="",#REF!,C44)</f>
        <v>1000042</v>
      </c>
      <c r="C44">
        <f t="shared" si="36"/>
        <v>1000042</v>
      </c>
      <c r="D44" t="str">
        <f t="shared" si="37"/>
        <v>1000021s5</v>
      </c>
      <c r="E44" t="str">
        <f t="shared" si="38"/>
        <v>1000042:26:1</v>
      </c>
      <c r="F44">
        <f t="shared" si="39"/>
        <v>42</v>
      </c>
      <c r="G44">
        <f t="shared" si="40"/>
        <v>1000042</v>
      </c>
      <c r="H44">
        <f t="shared" si="17"/>
        <v>42</v>
      </c>
      <c r="I44" t="str">
        <f>VLOOKUP(U44,怪物属性偏向!E:F,2,FALSE)</f>
        <v>bosss</v>
      </c>
      <c r="J44">
        <f t="shared" si="41"/>
        <v>26</v>
      </c>
      <c r="K44">
        <f t="shared" si="42"/>
        <v>1495</v>
      </c>
      <c r="L44">
        <f t="shared" si="43"/>
        <v>1495</v>
      </c>
      <c r="M44">
        <f t="shared" si="44"/>
        <v>1196</v>
      </c>
      <c r="N44">
        <f t="shared" si="45"/>
        <v>0</v>
      </c>
      <c r="O44">
        <f t="shared" si="46"/>
        <v>1000042</v>
      </c>
      <c r="P44" t="str">
        <f t="shared" si="47"/>
        <v>第一章boss</v>
      </c>
      <c r="S44" s="6">
        <v>21</v>
      </c>
      <c r="T44">
        <v>5</v>
      </c>
      <c r="U44" t="s">
        <v>183</v>
      </c>
      <c r="V44">
        <f>VLOOKUP(S44,映射表!T:U,2,FALSE)</f>
        <v>26</v>
      </c>
      <c r="W44">
        <v>1</v>
      </c>
      <c r="X44" s="5">
        <v>1</v>
      </c>
      <c r="Y44" s="5">
        <v>1</v>
      </c>
      <c r="Z44" s="5">
        <f t="shared" si="48"/>
        <v>0.5</v>
      </c>
      <c r="AA44" s="5">
        <v>0</v>
      </c>
      <c r="AB44" s="5">
        <v>1</v>
      </c>
      <c r="AC44" s="10">
        <f>INT(VLOOKUP($V44,映射表!$B:$C,2,FALSE)*VLOOKUP($U44,怪物属性偏向!$E:$I,3,FALSE)/100*X44*$AB44)</f>
        <v>1495</v>
      </c>
      <c r="AD44" s="10">
        <f>INT(VLOOKUP($V44,映射表!$B:$C,2,FALSE)*VLOOKUP($U44,怪物属性偏向!$E:$I,4,FALSE)/100*Y44*$AB44)</f>
        <v>1495</v>
      </c>
      <c r="AE44" s="10">
        <f>INT(VLOOKUP($V44,映射表!$B:$C,2,FALSE)*VLOOKUP($U44,怪物属性偏向!$E:$I,5,FALSE)/100*Z44*AB44)</f>
        <v>1196</v>
      </c>
      <c r="AF44" s="10">
        <f>INT(VLOOKUP($V44,映射表!$B:$D,3,FALSE)*AA44)</f>
        <v>0</v>
      </c>
      <c r="AG44">
        <f t="shared" si="49"/>
        <v>4</v>
      </c>
      <c r="AH44">
        <f>VLOOKUP(V44,映射表!B:C,2,FALSE)*0.25-AD44*0.05</f>
        <v>299</v>
      </c>
      <c r="AI44">
        <f t="shared" si="50"/>
        <v>1196</v>
      </c>
      <c r="AJ44">
        <f>INT(VLOOKUP($V44,映射表!$B:$C,2,FALSE)*VLOOKUP($U44,怪物属性偏向!$E:$I,5,FALSE)/100)</f>
        <v>2392</v>
      </c>
    </row>
    <row r="45" spans="1:36" ht="18" customHeight="1" x14ac:dyDescent="0.15">
      <c r="A45">
        <f t="shared" si="35"/>
        <v>1000022</v>
      </c>
      <c r="B45">
        <f>IF(C45="",#REF!,C45)</f>
        <v>1000043</v>
      </c>
      <c r="C45">
        <f t="shared" si="36"/>
        <v>1000043</v>
      </c>
      <c r="D45" t="str">
        <f t="shared" si="37"/>
        <v>1000022s5</v>
      </c>
      <c r="E45" t="str">
        <f t="shared" si="38"/>
        <v>1000043:27:1</v>
      </c>
      <c r="F45">
        <f t="shared" si="39"/>
        <v>43</v>
      </c>
      <c r="G45">
        <f t="shared" si="40"/>
        <v>1000043</v>
      </c>
      <c r="H45">
        <f t="shared" si="17"/>
        <v>43</v>
      </c>
      <c r="I45" t="str">
        <f>VLOOKUP(U45,怪物属性偏向!E:F,2,FALSE)</f>
        <v>bosss</v>
      </c>
      <c r="J45">
        <f t="shared" si="41"/>
        <v>27</v>
      </c>
      <c r="K45">
        <f t="shared" si="42"/>
        <v>1631</v>
      </c>
      <c r="L45">
        <f t="shared" si="43"/>
        <v>1631</v>
      </c>
      <c r="M45">
        <f t="shared" si="44"/>
        <v>1305</v>
      </c>
      <c r="N45">
        <f t="shared" si="45"/>
        <v>0</v>
      </c>
      <c r="O45">
        <f t="shared" si="46"/>
        <v>1000043</v>
      </c>
      <c r="P45" t="str">
        <f t="shared" si="47"/>
        <v>第一章boss</v>
      </c>
      <c r="S45" s="6">
        <v>22</v>
      </c>
      <c r="T45">
        <v>5</v>
      </c>
      <c r="U45" t="s">
        <v>183</v>
      </c>
      <c r="V45">
        <f>VLOOKUP(S45,映射表!T:U,2,FALSE)</f>
        <v>27</v>
      </c>
      <c r="W45">
        <v>1</v>
      </c>
      <c r="X45" s="5">
        <v>1</v>
      </c>
      <c r="Y45" s="5">
        <v>1</v>
      </c>
      <c r="Z45" s="5">
        <f t="shared" si="48"/>
        <v>0.50011498658489839</v>
      </c>
      <c r="AA45" s="5">
        <v>0</v>
      </c>
      <c r="AB45" s="5">
        <v>1</v>
      </c>
      <c r="AC45" s="10">
        <f>INT(VLOOKUP($V45,映射表!$B:$C,2,FALSE)*VLOOKUP($U45,怪物属性偏向!$E:$I,3,FALSE)/100*X45*$AB45)</f>
        <v>1631</v>
      </c>
      <c r="AD45" s="10">
        <f>INT(VLOOKUP($V45,映射表!$B:$C,2,FALSE)*VLOOKUP($U45,怪物属性偏向!$E:$I,4,FALSE)/100*Y45*$AB45)</f>
        <v>1631</v>
      </c>
      <c r="AE45" s="10">
        <f>INT(VLOOKUP($V45,映射表!$B:$C,2,FALSE)*VLOOKUP($U45,怪物属性偏向!$E:$I,5,FALSE)/100*Z45*AB45)</f>
        <v>1305</v>
      </c>
      <c r="AF45" s="10">
        <f>INT(VLOOKUP($V45,映射表!$B:$D,3,FALSE)*AA45)</f>
        <v>0</v>
      </c>
      <c r="AG45">
        <f t="shared" si="49"/>
        <v>4</v>
      </c>
      <c r="AH45">
        <f>VLOOKUP(V45,映射表!B:C,2,FALSE)*0.25-AD45*0.05</f>
        <v>326.2</v>
      </c>
      <c r="AI45">
        <f t="shared" si="50"/>
        <v>1304.8</v>
      </c>
      <c r="AJ45">
        <f>INT(VLOOKUP($V45,映射表!$B:$C,2,FALSE)*VLOOKUP($U45,怪物属性偏向!$E:$I,5,FALSE)/100)</f>
        <v>2609</v>
      </c>
    </row>
    <row r="46" spans="1:36" x14ac:dyDescent="0.15">
      <c r="A46">
        <f t="shared" si="35"/>
        <v>1000023</v>
      </c>
      <c r="B46">
        <f>IF(C46="",#REF!,C46)</f>
        <v>1000044</v>
      </c>
      <c r="C46">
        <f t="shared" si="36"/>
        <v>1000044</v>
      </c>
      <c r="D46" t="str">
        <f t="shared" si="37"/>
        <v>1000023s5</v>
      </c>
      <c r="E46" t="str">
        <f t="shared" si="38"/>
        <v>1000044:28:1</v>
      </c>
      <c r="F46">
        <f t="shared" si="39"/>
        <v>44</v>
      </c>
      <c r="G46">
        <f t="shared" si="40"/>
        <v>1000044</v>
      </c>
      <c r="H46">
        <f t="shared" si="17"/>
        <v>44</v>
      </c>
      <c r="I46" t="str">
        <f>VLOOKUP(U46,怪物属性偏向!E:F,2,FALSE)</f>
        <v>bosss</v>
      </c>
      <c r="J46">
        <f t="shared" si="41"/>
        <v>28</v>
      </c>
      <c r="K46">
        <f t="shared" si="42"/>
        <v>1773</v>
      </c>
      <c r="L46">
        <f t="shared" si="43"/>
        <v>1773</v>
      </c>
      <c r="M46">
        <f t="shared" si="44"/>
        <v>1418</v>
      </c>
      <c r="N46">
        <f t="shared" si="45"/>
        <v>0</v>
      </c>
      <c r="O46">
        <f t="shared" si="46"/>
        <v>1000044</v>
      </c>
      <c r="P46" t="str">
        <f t="shared" si="47"/>
        <v>第一章boss</v>
      </c>
      <c r="S46" s="6">
        <v>23</v>
      </c>
      <c r="T46">
        <v>5</v>
      </c>
      <c r="U46" t="s">
        <v>183</v>
      </c>
      <c r="V46">
        <f>VLOOKUP(S46,映射表!T:U,2,FALSE)</f>
        <v>28</v>
      </c>
      <c r="W46">
        <v>1</v>
      </c>
      <c r="X46" s="5">
        <v>1</v>
      </c>
      <c r="Y46" s="5">
        <v>1</v>
      </c>
      <c r="Z46" s="5">
        <f t="shared" si="48"/>
        <v>0.50014104372355428</v>
      </c>
      <c r="AA46" s="5">
        <v>0</v>
      </c>
      <c r="AB46" s="5">
        <v>1</v>
      </c>
      <c r="AC46" s="10">
        <f>INT(VLOOKUP($V46,映射表!$B:$C,2,FALSE)*VLOOKUP($U46,怪物属性偏向!$E:$I,3,FALSE)/100*X46*$AB46)</f>
        <v>1773</v>
      </c>
      <c r="AD46" s="10">
        <f>INT(VLOOKUP($V46,映射表!$B:$C,2,FALSE)*VLOOKUP($U46,怪物属性偏向!$E:$I,4,FALSE)/100*Y46*$AB46)</f>
        <v>1773</v>
      </c>
      <c r="AE46" s="10">
        <f>INT(VLOOKUP($V46,映射表!$B:$C,2,FALSE)*VLOOKUP($U46,怪物属性偏向!$E:$I,5,FALSE)/100*Z46*AB46)</f>
        <v>1418</v>
      </c>
      <c r="AF46" s="10">
        <f>INT(VLOOKUP($V46,映射表!$B:$D,3,FALSE)*AA46)</f>
        <v>0</v>
      </c>
      <c r="AG46">
        <f t="shared" si="49"/>
        <v>4</v>
      </c>
      <c r="AH46">
        <f>VLOOKUP(V46,映射表!B:C,2,FALSE)*0.25-AD46*0.05</f>
        <v>354.6</v>
      </c>
      <c r="AI46">
        <f t="shared" si="50"/>
        <v>1418.4</v>
      </c>
      <c r="AJ46">
        <f>INT(VLOOKUP($V46,映射表!$B:$C,2,FALSE)*VLOOKUP($U46,怪物属性偏向!$E:$I,5,FALSE)/100)</f>
        <v>2836</v>
      </c>
    </row>
    <row r="47" spans="1:36" ht="18" customHeight="1" x14ac:dyDescent="0.15">
      <c r="A47">
        <f t="shared" si="35"/>
        <v>1000024</v>
      </c>
      <c r="B47">
        <f>IF(C47="",#REF!,C47)</f>
        <v>1000045</v>
      </c>
      <c r="C47">
        <f t="shared" si="36"/>
        <v>1000045</v>
      </c>
      <c r="D47" t="str">
        <f t="shared" si="37"/>
        <v>1000024s5</v>
      </c>
      <c r="E47" t="str">
        <f t="shared" si="38"/>
        <v>1000045:29:1</v>
      </c>
      <c r="F47">
        <f t="shared" si="39"/>
        <v>45</v>
      </c>
      <c r="G47">
        <f t="shared" si="40"/>
        <v>1000045</v>
      </c>
      <c r="H47">
        <f t="shared" si="17"/>
        <v>45</v>
      </c>
      <c r="I47" t="str">
        <f>VLOOKUP(U47,怪物属性偏向!E:F,2,FALSE)</f>
        <v>bosss</v>
      </c>
      <c r="J47">
        <f t="shared" si="41"/>
        <v>29</v>
      </c>
      <c r="K47">
        <f t="shared" si="42"/>
        <v>1920</v>
      </c>
      <c r="L47">
        <f t="shared" si="43"/>
        <v>1920</v>
      </c>
      <c r="M47">
        <f t="shared" si="44"/>
        <v>1536</v>
      </c>
      <c r="N47">
        <f t="shared" si="45"/>
        <v>0</v>
      </c>
      <c r="O47">
        <f t="shared" si="46"/>
        <v>1000045</v>
      </c>
      <c r="P47" t="str">
        <f t="shared" si="47"/>
        <v>第一章boss</v>
      </c>
      <c r="S47" s="6">
        <v>24</v>
      </c>
      <c r="T47">
        <v>5</v>
      </c>
      <c r="U47" t="s">
        <v>183</v>
      </c>
      <c r="V47">
        <f>VLOOKUP(S47,映射表!T:U,2,FALSE)</f>
        <v>29</v>
      </c>
      <c r="W47">
        <v>1</v>
      </c>
      <c r="X47" s="5">
        <v>1</v>
      </c>
      <c r="Y47" s="5">
        <v>1</v>
      </c>
      <c r="Z47" s="5">
        <f t="shared" si="48"/>
        <v>0.5</v>
      </c>
      <c r="AA47" s="5">
        <v>0</v>
      </c>
      <c r="AB47" s="5">
        <v>1</v>
      </c>
      <c r="AC47" s="10">
        <f>INT(VLOOKUP($V47,映射表!$B:$C,2,FALSE)*VLOOKUP($U47,怪物属性偏向!$E:$I,3,FALSE)/100*X47*$AB47)</f>
        <v>1920</v>
      </c>
      <c r="AD47" s="10">
        <f>INT(VLOOKUP($V47,映射表!$B:$C,2,FALSE)*VLOOKUP($U47,怪物属性偏向!$E:$I,4,FALSE)/100*Y47*$AB47)</f>
        <v>1920</v>
      </c>
      <c r="AE47" s="10">
        <f>INT(VLOOKUP($V47,映射表!$B:$C,2,FALSE)*VLOOKUP($U47,怪物属性偏向!$E:$I,5,FALSE)/100*Z47*AB47)</f>
        <v>1536</v>
      </c>
      <c r="AF47" s="10">
        <f>INT(VLOOKUP($V47,映射表!$B:$D,3,FALSE)*AA47)</f>
        <v>0</v>
      </c>
      <c r="AG47">
        <f t="shared" si="49"/>
        <v>4</v>
      </c>
      <c r="AH47">
        <f>VLOOKUP(V47,映射表!B:C,2,FALSE)*0.25-AD47*0.05</f>
        <v>384</v>
      </c>
      <c r="AI47">
        <f t="shared" si="50"/>
        <v>1536</v>
      </c>
      <c r="AJ47">
        <f>INT(VLOOKUP($V47,映射表!$B:$C,2,FALSE)*VLOOKUP($U47,怪物属性偏向!$E:$I,5,FALSE)/100)</f>
        <v>3072</v>
      </c>
    </row>
    <row r="48" spans="1:36" x14ac:dyDescent="0.15">
      <c r="A48">
        <f t="shared" si="35"/>
        <v>1000025</v>
      </c>
      <c r="B48">
        <f>IF(C48="",#REF!,C48)</f>
        <v>1000046</v>
      </c>
      <c r="C48">
        <f t="shared" si="36"/>
        <v>1000046</v>
      </c>
      <c r="D48" t="str">
        <f t="shared" si="37"/>
        <v>1000025s5</v>
      </c>
      <c r="E48" t="str">
        <f t="shared" si="38"/>
        <v>1000046:30:1</v>
      </c>
      <c r="F48">
        <f t="shared" si="39"/>
        <v>46</v>
      </c>
      <c r="G48">
        <f t="shared" si="40"/>
        <v>1000046</v>
      </c>
      <c r="H48">
        <f t="shared" si="17"/>
        <v>46</v>
      </c>
      <c r="I48" t="str">
        <f>VLOOKUP(U48,怪物属性偏向!E:F,2,FALSE)</f>
        <v>bosss</v>
      </c>
      <c r="J48">
        <f t="shared" si="41"/>
        <v>30</v>
      </c>
      <c r="K48">
        <f t="shared" si="42"/>
        <v>2048</v>
      </c>
      <c r="L48">
        <f t="shared" si="43"/>
        <v>2048</v>
      </c>
      <c r="M48">
        <f t="shared" si="44"/>
        <v>1638</v>
      </c>
      <c r="N48">
        <f t="shared" si="45"/>
        <v>0</v>
      </c>
      <c r="O48">
        <f t="shared" si="46"/>
        <v>1000046</v>
      </c>
      <c r="P48" t="str">
        <f t="shared" si="47"/>
        <v>第一章boss</v>
      </c>
      <c r="S48" s="6">
        <v>25</v>
      </c>
      <c r="T48">
        <v>5</v>
      </c>
      <c r="U48" t="s">
        <v>183</v>
      </c>
      <c r="V48">
        <f>VLOOKUP(S48,映射表!T:U,2,FALSE)</f>
        <v>30</v>
      </c>
      <c r="W48">
        <v>1</v>
      </c>
      <c r="X48" s="5">
        <v>1</v>
      </c>
      <c r="Y48" s="5">
        <v>1</v>
      </c>
      <c r="Z48" s="5">
        <f t="shared" si="48"/>
        <v>0.50012210012210012</v>
      </c>
      <c r="AA48" s="5">
        <v>0</v>
      </c>
      <c r="AB48" s="5">
        <v>1</v>
      </c>
      <c r="AC48" s="10">
        <f>INT(VLOOKUP($V48,映射表!$B:$C,2,FALSE)*VLOOKUP($U48,怪物属性偏向!$E:$I,3,FALSE)/100*X48*$AB48)</f>
        <v>2048</v>
      </c>
      <c r="AD48" s="10">
        <f>INT(VLOOKUP($V48,映射表!$B:$C,2,FALSE)*VLOOKUP($U48,怪物属性偏向!$E:$I,4,FALSE)/100*Y48*$AB48)</f>
        <v>2048</v>
      </c>
      <c r="AE48" s="10">
        <f>INT(VLOOKUP($V48,映射表!$B:$C,2,FALSE)*VLOOKUP($U48,怪物属性偏向!$E:$I,5,FALSE)/100*Z48*AB48)</f>
        <v>1638</v>
      </c>
      <c r="AF48" s="10">
        <f>INT(VLOOKUP($V48,映射表!$B:$D,3,FALSE)*AA48)</f>
        <v>0</v>
      </c>
      <c r="AG48">
        <f t="shared" si="49"/>
        <v>4</v>
      </c>
      <c r="AH48">
        <f>VLOOKUP(V48,映射表!B:C,2,FALSE)*0.25-AD48*0.05</f>
        <v>409.6</v>
      </c>
      <c r="AI48">
        <f t="shared" si="50"/>
        <v>1638.4</v>
      </c>
      <c r="AJ48">
        <f>INT(VLOOKUP($V48,映射表!$B:$C,2,FALSE)*VLOOKUP($U48,怪物属性偏向!$E:$I,5,FALSE)/100)</f>
        <v>3276</v>
      </c>
    </row>
    <row r="49" spans="1:36" ht="18" customHeight="1" x14ac:dyDescent="0.15">
      <c r="A49">
        <f t="shared" si="35"/>
        <v>1000026</v>
      </c>
      <c r="B49">
        <f>IF(C49="",#REF!,C49)</f>
        <v>1000047</v>
      </c>
      <c r="C49">
        <f t="shared" si="36"/>
        <v>1000047</v>
      </c>
      <c r="D49" t="str">
        <f t="shared" si="37"/>
        <v>1000026s5</v>
      </c>
      <c r="E49" t="str">
        <f t="shared" si="38"/>
        <v>1000047:31:1</v>
      </c>
      <c r="F49">
        <f t="shared" si="39"/>
        <v>47</v>
      </c>
      <c r="G49">
        <f t="shared" si="40"/>
        <v>1000047</v>
      </c>
      <c r="H49">
        <f t="shared" si="17"/>
        <v>47</v>
      </c>
      <c r="I49" t="str">
        <f>VLOOKUP(U49,怪物属性偏向!E:F,2,FALSE)</f>
        <v>bosss</v>
      </c>
      <c r="J49">
        <f t="shared" si="41"/>
        <v>31</v>
      </c>
      <c r="K49">
        <f t="shared" si="42"/>
        <v>2265</v>
      </c>
      <c r="L49">
        <f t="shared" si="43"/>
        <v>2265</v>
      </c>
      <c r="M49">
        <f t="shared" si="44"/>
        <v>1812</v>
      </c>
      <c r="N49">
        <f t="shared" si="45"/>
        <v>0</v>
      </c>
      <c r="O49">
        <f t="shared" si="46"/>
        <v>1000047</v>
      </c>
      <c r="P49" t="str">
        <f t="shared" si="47"/>
        <v>第一章boss</v>
      </c>
      <c r="S49" s="6">
        <v>26</v>
      </c>
      <c r="T49">
        <v>5</v>
      </c>
      <c r="U49" t="s">
        <v>183</v>
      </c>
      <c r="V49">
        <f>VLOOKUP(S49,映射表!T:U,2,FALSE)</f>
        <v>31</v>
      </c>
      <c r="W49">
        <v>1</v>
      </c>
      <c r="X49" s="5">
        <v>1</v>
      </c>
      <c r="Y49" s="5">
        <v>1</v>
      </c>
      <c r="Z49" s="5">
        <f t="shared" si="48"/>
        <v>0.5</v>
      </c>
      <c r="AA49" s="5">
        <v>0</v>
      </c>
      <c r="AB49" s="5">
        <v>1</v>
      </c>
      <c r="AC49" s="10">
        <f>INT(VLOOKUP($V49,映射表!$B:$C,2,FALSE)*VLOOKUP($U49,怪物属性偏向!$E:$I,3,FALSE)/100*X49*$AB49)</f>
        <v>2265</v>
      </c>
      <c r="AD49" s="10">
        <f>INT(VLOOKUP($V49,映射表!$B:$C,2,FALSE)*VLOOKUP($U49,怪物属性偏向!$E:$I,4,FALSE)/100*Y49*$AB49)</f>
        <v>2265</v>
      </c>
      <c r="AE49" s="10">
        <f>INT(VLOOKUP($V49,映射表!$B:$C,2,FALSE)*VLOOKUP($U49,怪物属性偏向!$E:$I,5,FALSE)/100*Z49*AB49)</f>
        <v>1812</v>
      </c>
      <c r="AF49" s="10">
        <f>INT(VLOOKUP($V49,映射表!$B:$D,3,FALSE)*AA49)</f>
        <v>0</v>
      </c>
      <c r="AG49">
        <f t="shared" si="49"/>
        <v>4</v>
      </c>
      <c r="AH49">
        <f>VLOOKUP(V49,映射表!B:C,2,FALSE)*0.25-AD49*0.05</f>
        <v>453</v>
      </c>
      <c r="AI49">
        <f t="shared" si="50"/>
        <v>1812</v>
      </c>
      <c r="AJ49">
        <f>INT(VLOOKUP($V49,映射表!$B:$C,2,FALSE)*VLOOKUP($U49,怪物属性偏向!$E:$I,5,FALSE)/100)</f>
        <v>3624</v>
      </c>
    </row>
    <row r="50" spans="1:36" x14ac:dyDescent="0.15">
      <c r="A50">
        <f t="shared" si="35"/>
        <v>1000027</v>
      </c>
      <c r="B50">
        <f>IF(C50="",#REF!,C50)</f>
        <v>1000048</v>
      </c>
      <c r="C50">
        <f t="shared" si="36"/>
        <v>1000048</v>
      </c>
      <c r="D50" t="str">
        <f t="shared" si="37"/>
        <v>1000027s5</v>
      </c>
      <c r="E50" t="str">
        <f t="shared" si="38"/>
        <v>1000048:32:1</v>
      </c>
      <c r="F50">
        <f t="shared" si="39"/>
        <v>48</v>
      </c>
      <c r="G50">
        <f t="shared" si="40"/>
        <v>1000048</v>
      </c>
      <c r="H50">
        <f t="shared" si="17"/>
        <v>48</v>
      </c>
      <c r="I50" t="str">
        <f>VLOOKUP(U50,怪物属性偏向!E:F,2,FALSE)</f>
        <v>bosss</v>
      </c>
      <c r="J50">
        <f t="shared" si="41"/>
        <v>32</v>
      </c>
      <c r="K50">
        <f t="shared" si="42"/>
        <v>2490</v>
      </c>
      <c r="L50">
        <f t="shared" si="43"/>
        <v>2490</v>
      </c>
      <c r="M50">
        <f t="shared" si="44"/>
        <v>1992</v>
      </c>
      <c r="N50">
        <f t="shared" si="45"/>
        <v>0</v>
      </c>
      <c r="O50">
        <f t="shared" si="46"/>
        <v>1000048</v>
      </c>
      <c r="P50" t="str">
        <f t="shared" si="47"/>
        <v>第一章boss</v>
      </c>
      <c r="S50" s="6">
        <v>27</v>
      </c>
      <c r="T50">
        <v>5</v>
      </c>
      <c r="U50" t="s">
        <v>183</v>
      </c>
      <c r="V50">
        <f>VLOOKUP(S50,映射表!T:U,2,FALSE)</f>
        <v>32</v>
      </c>
      <c r="W50">
        <v>1</v>
      </c>
      <c r="X50" s="5">
        <v>1</v>
      </c>
      <c r="Y50" s="5">
        <v>1</v>
      </c>
      <c r="Z50" s="5">
        <f t="shared" si="48"/>
        <v>0.5</v>
      </c>
      <c r="AA50" s="5">
        <v>0</v>
      </c>
      <c r="AB50" s="5">
        <v>1</v>
      </c>
      <c r="AC50" s="10">
        <f>INT(VLOOKUP($V50,映射表!$B:$C,2,FALSE)*VLOOKUP($U50,怪物属性偏向!$E:$I,3,FALSE)/100*X50*$AB50)</f>
        <v>2490</v>
      </c>
      <c r="AD50" s="10">
        <f>INT(VLOOKUP($V50,映射表!$B:$C,2,FALSE)*VLOOKUP($U50,怪物属性偏向!$E:$I,4,FALSE)/100*Y50*$AB50)</f>
        <v>2490</v>
      </c>
      <c r="AE50" s="10">
        <f>INT(VLOOKUP($V50,映射表!$B:$C,2,FALSE)*VLOOKUP($U50,怪物属性偏向!$E:$I,5,FALSE)/100*Z50*AB50)</f>
        <v>1992</v>
      </c>
      <c r="AF50" s="10">
        <f>INT(VLOOKUP($V50,映射表!$B:$D,3,FALSE)*AA50)</f>
        <v>0</v>
      </c>
      <c r="AG50">
        <f t="shared" si="49"/>
        <v>4</v>
      </c>
      <c r="AH50">
        <f>VLOOKUP(V50,映射表!B:C,2,FALSE)*0.25-AD50*0.05</f>
        <v>498</v>
      </c>
      <c r="AI50">
        <f t="shared" si="50"/>
        <v>1992</v>
      </c>
      <c r="AJ50">
        <f>INT(VLOOKUP($V50,映射表!$B:$C,2,FALSE)*VLOOKUP($U50,怪物属性偏向!$E:$I,5,FALSE)/100)</f>
        <v>3984</v>
      </c>
    </row>
    <row r="51" spans="1:36" ht="18" customHeight="1" x14ac:dyDescent="0.15">
      <c r="A51">
        <f t="shared" si="35"/>
        <v>1000028</v>
      </c>
      <c r="B51">
        <f>IF(C51="",#REF!,C51)</f>
        <v>1000049</v>
      </c>
      <c r="C51">
        <f t="shared" si="36"/>
        <v>1000049</v>
      </c>
      <c r="D51" t="str">
        <f t="shared" si="37"/>
        <v>1000028s5</v>
      </c>
      <c r="E51" t="str">
        <f t="shared" si="38"/>
        <v>1000049:33:1</v>
      </c>
      <c r="F51">
        <f t="shared" si="39"/>
        <v>49</v>
      </c>
      <c r="G51">
        <f t="shared" si="40"/>
        <v>1000049</v>
      </c>
      <c r="H51">
        <f t="shared" si="17"/>
        <v>49</v>
      </c>
      <c r="I51" t="str">
        <f>VLOOKUP(U51,怪物属性偏向!E:F,2,FALSE)</f>
        <v>bosss</v>
      </c>
      <c r="J51">
        <f t="shared" si="41"/>
        <v>33</v>
      </c>
      <c r="K51">
        <f t="shared" si="42"/>
        <v>2720</v>
      </c>
      <c r="L51">
        <f t="shared" si="43"/>
        <v>2720</v>
      </c>
      <c r="M51">
        <f t="shared" si="44"/>
        <v>2176</v>
      </c>
      <c r="N51">
        <f t="shared" si="45"/>
        <v>0</v>
      </c>
      <c r="O51">
        <f t="shared" si="46"/>
        <v>1000049</v>
      </c>
      <c r="P51" t="str">
        <f t="shared" si="47"/>
        <v>第一章boss</v>
      </c>
      <c r="S51" s="6">
        <v>28</v>
      </c>
      <c r="T51">
        <v>5</v>
      </c>
      <c r="U51" t="s">
        <v>183</v>
      </c>
      <c r="V51">
        <f>VLOOKUP(S51,映射表!T:U,2,FALSE)</f>
        <v>33</v>
      </c>
      <c r="W51">
        <v>1</v>
      </c>
      <c r="X51" s="5">
        <v>1</v>
      </c>
      <c r="Y51" s="5">
        <v>1</v>
      </c>
      <c r="Z51" s="5">
        <f t="shared" si="48"/>
        <v>0.5</v>
      </c>
      <c r="AA51" s="5">
        <v>0</v>
      </c>
      <c r="AB51" s="5">
        <v>1</v>
      </c>
      <c r="AC51" s="10">
        <f>INT(VLOOKUP($V51,映射表!$B:$C,2,FALSE)*VLOOKUP($U51,怪物属性偏向!$E:$I,3,FALSE)/100*X51*$AB51)</f>
        <v>2720</v>
      </c>
      <c r="AD51" s="10">
        <f>INT(VLOOKUP($V51,映射表!$B:$C,2,FALSE)*VLOOKUP($U51,怪物属性偏向!$E:$I,4,FALSE)/100*Y51*$AB51)</f>
        <v>2720</v>
      </c>
      <c r="AE51" s="10">
        <f>INT(VLOOKUP($V51,映射表!$B:$C,2,FALSE)*VLOOKUP($U51,怪物属性偏向!$E:$I,5,FALSE)/100*Z51*AB51)</f>
        <v>2176</v>
      </c>
      <c r="AF51" s="10">
        <f>INT(VLOOKUP($V51,映射表!$B:$D,3,FALSE)*AA51)</f>
        <v>0</v>
      </c>
      <c r="AG51">
        <f t="shared" si="49"/>
        <v>4</v>
      </c>
      <c r="AH51">
        <f>VLOOKUP(V51,映射表!B:C,2,FALSE)*0.25-AD51*0.05</f>
        <v>544</v>
      </c>
      <c r="AI51">
        <f t="shared" si="50"/>
        <v>2176</v>
      </c>
      <c r="AJ51">
        <f>INT(VLOOKUP($V51,映射表!$B:$C,2,FALSE)*VLOOKUP($U51,怪物属性偏向!$E:$I,5,FALSE)/100)</f>
        <v>4352</v>
      </c>
    </row>
    <row r="52" spans="1:36" x14ac:dyDescent="0.15">
      <c r="A52">
        <f t="shared" si="35"/>
        <v>1000029</v>
      </c>
      <c r="B52">
        <f>IF(C52="",#REF!,C52)</f>
        <v>1000050</v>
      </c>
      <c r="C52">
        <f t="shared" si="36"/>
        <v>1000050</v>
      </c>
      <c r="D52" t="str">
        <f t="shared" si="37"/>
        <v>1000029s5</v>
      </c>
      <c r="E52" t="str">
        <f t="shared" si="38"/>
        <v>1000050:34:1</v>
      </c>
      <c r="F52">
        <f t="shared" si="39"/>
        <v>50</v>
      </c>
      <c r="G52">
        <f t="shared" si="40"/>
        <v>1000050</v>
      </c>
      <c r="H52">
        <f t="shared" si="17"/>
        <v>50</v>
      </c>
      <c r="I52" t="str">
        <f>VLOOKUP(U52,怪物属性偏向!E:F,2,FALSE)</f>
        <v>bosss</v>
      </c>
      <c r="J52">
        <f t="shared" si="41"/>
        <v>34</v>
      </c>
      <c r="K52">
        <f t="shared" si="42"/>
        <v>2958</v>
      </c>
      <c r="L52">
        <f t="shared" si="43"/>
        <v>2958</v>
      </c>
      <c r="M52">
        <f t="shared" si="44"/>
        <v>2366</v>
      </c>
      <c r="N52">
        <f t="shared" si="45"/>
        <v>0</v>
      </c>
      <c r="O52">
        <f t="shared" si="46"/>
        <v>1000050</v>
      </c>
      <c r="P52" t="str">
        <f t="shared" si="47"/>
        <v>第一章boss</v>
      </c>
      <c r="S52" s="6">
        <v>29</v>
      </c>
      <c r="T52">
        <v>5</v>
      </c>
      <c r="U52" t="s">
        <v>183</v>
      </c>
      <c r="V52">
        <f>VLOOKUP(S52,映射表!T:U,2,FALSE)</f>
        <v>34</v>
      </c>
      <c r="W52">
        <v>1</v>
      </c>
      <c r="X52" s="5">
        <v>1</v>
      </c>
      <c r="Y52" s="5">
        <v>1</v>
      </c>
      <c r="Z52" s="5">
        <f t="shared" si="48"/>
        <v>0.50008453085376159</v>
      </c>
      <c r="AA52" s="5">
        <v>0</v>
      </c>
      <c r="AB52" s="5">
        <v>1</v>
      </c>
      <c r="AC52" s="10">
        <f>INT(VLOOKUP($V52,映射表!$B:$C,2,FALSE)*VLOOKUP($U52,怪物属性偏向!$E:$I,3,FALSE)/100*X52*$AB52)</f>
        <v>2958</v>
      </c>
      <c r="AD52" s="10">
        <f>INT(VLOOKUP($V52,映射表!$B:$C,2,FALSE)*VLOOKUP($U52,怪物属性偏向!$E:$I,4,FALSE)/100*Y52*$AB52)</f>
        <v>2958</v>
      </c>
      <c r="AE52" s="10">
        <f>INT(VLOOKUP($V52,映射表!$B:$C,2,FALSE)*VLOOKUP($U52,怪物属性偏向!$E:$I,5,FALSE)/100*Z52*AB52)</f>
        <v>2366</v>
      </c>
      <c r="AF52" s="10">
        <f>INT(VLOOKUP($V52,映射表!$B:$D,3,FALSE)*AA52)</f>
        <v>0</v>
      </c>
      <c r="AG52">
        <f t="shared" si="49"/>
        <v>4</v>
      </c>
      <c r="AH52">
        <f>VLOOKUP(V52,映射表!B:C,2,FALSE)*0.25-AD52*0.05</f>
        <v>591.6</v>
      </c>
      <c r="AI52">
        <f t="shared" si="50"/>
        <v>2366.4</v>
      </c>
      <c r="AJ52">
        <f>INT(VLOOKUP($V52,映射表!$B:$C,2,FALSE)*VLOOKUP($U52,怪物属性偏向!$E:$I,5,FALSE)/100)</f>
        <v>4732</v>
      </c>
    </row>
    <row r="53" spans="1:36" ht="18" customHeight="1" x14ac:dyDescent="0.15">
      <c r="A53">
        <f t="shared" si="35"/>
        <v>1000030</v>
      </c>
      <c r="B53">
        <f>IF(C53="",#REF!,C53)</f>
        <v>1000051</v>
      </c>
      <c r="C53">
        <f t="shared" si="36"/>
        <v>1000051</v>
      </c>
      <c r="D53" t="str">
        <f t="shared" si="37"/>
        <v>1000030s5</v>
      </c>
      <c r="E53" t="str">
        <f t="shared" si="38"/>
        <v>1000051:35:1</v>
      </c>
      <c r="F53">
        <f t="shared" si="39"/>
        <v>51</v>
      </c>
      <c r="G53">
        <f t="shared" si="40"/>
        <v>1000051</v>
      </c>
      <c r="H53">
        <f t="shared" si="17"/>
        <v>51</v>
      </c>
      <c r="I53" t="str">
        <f>VLOOKUP(U53,怪物属性偏向!E:F,2,FALSE)</f>
        <v>bosss</v>
      </c>
      <c r="J53">
        <f t="shared" si="41"/>
        <v>35</v>
      </c>
      <c r="K53">
        <f t="shared" si="42"/>
        <v>3275</v>
      </c>
      <c r="L53">
        <f t="shared" si="43"/>
        <v>3275</v>
      </c>
      <c r="M53">
        <f t="shared" si="44"/>
        <v>2620</v>
      </c>
      <c r="N53">
        <f t="shared" si="45"/>
        <v>0</v>
      </c>
      <c r="O53">
        <f t="shared" si="46"/>
        <v>1000051</v>
      </c>
      <c r="P53" t="str">
        <f t="shared" si="47"/>
        <v>第一章boss</v>
      </c>
      <c r="S53" s="6">
        <v>30</v>
      </c>
      <c r="T53">
        <v>5</v>
      </c>
      <c r="U53" t="s">
        <v>183</v>
      </c>
      <c r="V53">
        <f>VLOOKUP(S53,映射表!T:U,2,FALSE)</f>
        <v>35</v>
      </c>
      <c r="W53">
        <v>1</v>
      </c>
      <c r="X53" s="5">
        <v>1</v>
      </c>
      <c r="Y53" s="5">
        <v>1</v>
      </c>
      <c r="Z53" s="5">
        <f t="shared" si="48"/>
        <v>0.5</v>
      </c>
      <c r="AA53" s="5">
        <v>0</v>
      </c>
      <c r="AB53" s="5">
        <v>1</v>
      </c>
      <c r="AC53" s="10">
        <f>INT(VLOOKUP($V53,映射表!$B:$C,2,FALSE)*VLOOKUP($U53,怪物属性偏向!$E:$I,3,FALSE)/100*X53*$AB53)</f>
        <v>3275</v>
      </c>
      <c r="AD53" s="10">
        <f>INT(VLOOKUP($V53,映射表!$B:$C,2,FALSE)*VLOOKUP($U53,怪物属性偏向!$E:$I,4,FALSE)/100*Y53*$AB53)</f>
        <v>3275</v>
      </c>
      <c r="AE53" s="10">
        <f>INT(VLOOKUP($V53,映射表!$B:$C,2,FALSE)*VLOOKUP($U53,怪物属性偏向!$E:$I,5,FALSE)/100*Z53*AB53)</f>
        <v>2620</v>
      </c>
      <c r="AF53" s="10">
        <f>INT(VLOOKUP($V53,映射表!$B:$D,3,FALSE)*AA53)</f>
        <v>0</v>
      </c>
      <c r="AG53">
        <f t="shared" si="49"/>
        <v>4</v>
      </c>
      <c r="AH53">
        <f>VLOOKUP(V53,映射表!B:C,2,FALSE)*0.25-AD53*0.05</f>
        <v>655</v>
      </c>
      <c r="AI53">
        <f t="shared" si="50"/>
        <v>2620</v>
      </c>
      <c r="AJ53">
        <f>INT(VLOOKUP($V53,映射表!$B:$C,2,FALSE)*VLOOKUP($U53,怪物属性偏向!$E:$I,5,FALSE)/100)</f>
        <v>5240</v>
      </c>
    </row>
    <row r="54" spans="1:36" x14ac:dyDescent="0.15">
      <c r="A54">
        <f t="shared" si="35"/>
        <v>1000031</v>
      </c>
      <c r="B54">
        <f>IF(C54="",#REF!,C54)</f>
        <v>1000052</v>
      </c>
      <c r="C54">
        <f t="shared" si="36"/>
        <v>1000052</v>
      </c>
      <c r="D54" t="str">
        <f t="shared" si="37"/>
        <v>1000031s5</v>
      </c>
      <c r="E54" t="str">
        <f t="shared" si="38"/>
        <v>1000052:36:1</v>
      </c>
      <c r="F54">
        <f t="shared" si="39"/>
        <v>52</v>
      </c>
      <c r="G54">
        <f t="shared" si="40"/>
        <v>1000052</v>
      </c>
      <c r="H54">
        <f t="shared" si="17"/>
        <v>52</v>
      </c>
      <c r="I54" t="str">
        <f>VLOOKUP(U54,怪物属性偏向!E:F,2,FALSE)</f>
        <v>bosss</v>
      </c>
      <c r="J54">
        <f t="shared" si="41"/>
        <v>36</v>
      </c>
      <c r="K54">
        <f t="shared" si="42"/>
        <v>3608</v>
      </c>
      <c r="L54">
        <f t="shared" si="43"/>
        <v>3608</v>
      </c>
      <c r="M54">
        <f t="shared" si="44"/>
        <v>2886</v>
      </c>
      <c r="N54">
        <f t="shared" si="45"/>
        <v>0</v>
      </c>
      <c r="O54">
        <f t="shared" si="46"/>
        <v>1000052</v>
      </c>
      <c r="P54" t="str">
        <f t="shared" si="47"/>
        <v>第一章boss</v>
      </c>
      <c r="S54" s="6">
        <v>31</v>
      </c>
      <c r="T54">
        <v>5</v>
      </c>
      <c r="U54" t="s">
        <v>183</v>
      </c>
      <c r="V54">
        <f>VLOOKUP(S54,映射表!T:U,2,FALSE)</f>
        <v>36</v>
      </c>
      <c r="W54">
        <v>1</v>
      </c>
      <c r="X54" s="5">
        <v>1</v>
      </c>
      <c r="Y54" s="5">
        <v>1</v>
      </c>
      <c r="Z54" s="5">
        <f t="shared" si="48"/>
        <v>0.50006930006930006</v>
      </c>
      <c r="AA54" s="5">
        <v>0</v>
      </c>
      <c r="AB54" s="5">
        <v>1</v>
      </c>
      <c r="AC54" s="10">
        <f>INT(VLOOKUP($V54,映射表!$B:$C,2,FALSE)*VLOOKUP($U54,怪物属性偏向!$E:$I,3,FALSE)/100*X54*$AB54)</f>
        <v>3608</v>
      </c>
      <c r="AD54" s="10">
        <f>INT(VLOOKUP($V54,映射表!$B:$C,2,FALSE)*VLOOKUP($U54,怪物属性偏向!$E:$I,4,FALSE)/100*Y54*$AB54)</f>
        <v>3608</v>
      </c>
      <c r="AE54" s="10">
        <f>INT(VLOOKUP($V54,映射表!$B:$C,2,FALSE)*VLOOKUP($U54,怪物属性偏向!$E:$I,5,FALSE)/100*Z54*AB54)</f>
        <v>2886</v>
      </c>
      <c r="AF54" s="10">
        <f>INT(VLOOKUP($V54,映射表!$B:$D,3,FALSE)*AA54)</f>
        <v>0</v>
      </c>
      <c r="AG54">
        <f t="shared" si="49"/>
        <v>4</v>
      </c>
      <c r="AH54">
        <f>VLOOKUP(V54,映射表!B:C,2,FALSE)*0.25-AD54*0.05</f>
        <v>721.6</v>
      </c>
      <c r="AI54">
        <f t="shared" si="50"/>
        <v>2886.4</v>
      </c>
      <c r="AJ54">
        <f>INT(VLOOKUP($V54,映射表!$B:$C,2,FALSE)*VLOOKUP($U54,怪物属性偏向!$E:$I,5,FALSE)/100)</f>
        <v>5772</v>
      </c>
    </row>
    <row r="55" spans="1:36" ht="18" customHeight="1" x14ac:dyDescent="0.15">
      <c r="A55">
        <f t="shared" si="35"/>
        <v>1000032</v>
      </c>
      <c r="B55">
        <f>IF(C55="",#REF!,C55)</f>
        <v>1000053</v>
      </c>
      <c r="C55">
        <f t="shared" si="36"/>
        <v>1000053</v>
      </c>
      <c r="D55" t="str">
        <f t="shared" si="37"/>
        <v>1000032s5</v>
      </c>
      <c r="E55" t="str">
        <f t="shared" si="38"/>
        <v>1000053:37:1</v>
      </c>
      <c r="F55">
        <f t="shared" si="39"/>
        <v>53</v>
      </c>
      <c r="G55">
        <f t="shared" si="40"/>
        <v>1000053</v>
      </c>
      <c r="H55">
        <f t="shared" si="17"/>
        <v>53</v>
      </c>
      <c r="I55" t="str">
        <f>VLOOKUP(U55,怪物属性偏向!E:F,2,FALSE)</f>
        <v>bosss</v>
      </c>
      <c r="J55">
        <f t="shared" si="41"/>
        <v>37</v>
      </c>
      <c r="K55">
        <f t="shared" si="42"/>
        <v>3959</v>
      </c>
      <c r="L55">
        <f t="shared" si="43"/>
        <v>3959</v>
      </c>
      <c r="M55">
        <f t="shared" si="44"/>
        <v>3167</v>
      </c>
      <c r="N55">
        <f t="shared" si="45"/>
        <v>0</v>
      </c>
      <c r="O55">
        <f t="shared" si="46"/>
        <v>1000053</v>
      </c>
      <c r="P55" t="str">
        <f t="shared" si="47"/>
        <v>第一章boss</v>
      </c>
      <c r="S55" s="6">
        <v>32</v>
      </c>
      <c r="T55">
        <v>5</v>
      </c>
      <c r="U55" t="s">
        <v>183</v>
      </c>
      <c r="V55">
        <f>VLOOKUP(S55,映射表!T:U,2,FALSE)</f>
        <v>37</v>
      </c>
      <c r="W55">
        <v>1</v>
      </c>
      <c r="X55" s="5">
        <v>1</v>
      </c>
      <c r="Y55" s="5">
        <v>1</v>
      </c>
      <c r="Z55" s="5">
        <f t="shared" si="48"/>
        <v>0.50003157562361855</v>
      </c>
      <c r="AA55" s="5">
        <v>0</v>
      </c>
      <c r="AB55" s="5">
        <v>1</v>
      </c>
      <c r="AC55" s="10">
        <f>INT(VLOOKUP($V55,映射表!$B:$C,2,FALSE)*VLOOKUP($U55,怪物属性偏向!$E:$I,3,FALSE)/100*X55*$AB55)</f>
        <v>3959</v>
      </c>
      <c r="AD55" s="10">
        <f>INT(VLOOKUP($V55,映射表!$B:$C,2,FALSE)*VLOOKUP($U55,怪物属性偏向!$E:$I,4,FALSE)/100*Y55*$AB55)</f>
        <v>3959</v>
      </c>
      <c r="AE55" s="10">
        <f>INT(VLOOKUP($V55,映射表!$B:$C,2,FALSE)*VLOOKUP($U55,怪物属性偏向!$E:$I,5,FALSE)/100*Z55*AB55)</f>
        <v>3167</v>
      </c>
      <c r="AF55" s="10">
        <f>INT(VLOOKUP($V55,映射表!$B:$D,3,FALSE)*AA55)</f>
        <v>0</v>
      </c>
      <c r="AG55">
        <f t="shared" si="49"/>
        <v>4</v>
      </c>
      <c r="AH55">
        <f>VLOOKUP(V55,映射表!B:C,2,FALSE)*0.25-AD55*0.05</f>
        <v>791.8</v>
      </c>
      <c r="AI55">
        <f t="shared" si="50"/>
        <v>3167.2</v>
      </c>
      <c r="AJ55">
        <f>INT(VLOOKUP($V55,映射表!$B:$C,2,FALSE)*VLOOKUP($U55,怪物属性偏向!$E:$I,5,FALSE)/100)</f>
        <v>6334</v>
      </c>
    </row>
    <row r="56" spans="1:36" x14ac:dyDescent="0.15">
      <c r="A56">
        <f t="shared" si="35"/>
        <v>1000033</v>
      </c>
      <c r="B56">
        <f>IF(C56="",#REF!,C56)</f>
        <v>1000054</v>
      </c>
      <c r="C56">
        <f t="shared" si="36"/>
        <v>1000054</v>
      </c>
      <c r="D56" t="str">
        <f t="shared" si="37"/>
        <v>1000033s5</v>
      </c>
      <c r="E56" t="str">
        <f t="shared" si="38"/>
        <v>1000054:38:1</v>
      </c>
      <c r="F56">
        <f t="shared" si="39"/>
        <v>54</v>
      </c>
      <c r="G56">
        <f t="shared" si="40"/>
        <v>1000054</v>
      </c>
      <c r="H56">
        <f t="shared" si="17"/>
        <v>54</v>
      </c>
      <c r="I56" t="str">
        <f>VLOOKUP(U56,怪物属性偏向!E:F,2,FALSE)</f>
        <v>bosss</v>
      </c>
      <c r="J56">
        <f t="shared" si="41"/>
        <v>38</v>
      </c>
      <c r="K56">
        <f t="shared" si="42"/>
        <v>4326</v>
      </c>
      <c r="L56">
        <f t="shared" si="43"/>
        <v>4326</v>
      </c>
      <c r="M56">
        <f t="shared" si="44"/>
        <v>3461</v>
      </c>
      <c r="N56">
        <f t="shared" si="45"/>
        <v>0</v>
      </c>
      <c r="O56">
        <f t="shared" si="46"/>
        <v>1000054</v>
      </c>
      <c r="P56" t="str">
        <f t="shared" si="47"/>
        <v>第一章boss</v>
      </c>
      <c r="S56" s="6">
        <v>33</v>
      </c>
      <c r="T56">
        <v>5</v>
      </c>
      <c r="U56" t="s">
        <v>183</v>
      </c>
      <c r="V56">
        <f>VLOOKUP(S56,映射表!T:U,2,FALSE)</f>
        <v>38</v>
      </c>
      <c r="W56">
        <v>1</v>
      </c>
      <c r="X56" s="5">
        <v>1</v>
      </c>
      <c r="Y56" s="5">
        <v>1</v>
      </c>
      <c r="Z56" s="5">
        <f t="shared" si="48"/>
        <v>0.50004334633723457</v>
      </c>
      <c r="AA56" s="5">
        <v>0</v>
      </c>
      <c r="AB56" s="5">
        <v>1</v>
      </c>
      <c r="AC56" s="10">
        <f>INT(VLOOKUP($V56,映射表!$B:$C,2,FALSE)*VLOOKUP($U56,怪物属性偏向!$E:$I,3,FALSE)/100*X56*$AB56)</f>
        <v>4326</v>
      </c>
      <c r="AD56" s="10">
        <f>INT(VLOOKUP($V56,映射表!$B:$C,2,FALSE)*VLOOKUP($U56,怪物属性偏向!$E:$I,4,FALSE)/100*Y56*$AB56)</f>
        <v>4326</v>
      </c>
      <c r="AE56" s="10">
        <f>INT(VLOOKUP($V56,映射表!$B:$C,2,FALSE)*VLOOKUP($U56,怪物属性偏向!$E:$I,5,FALSE)/100*Z56*AB56)</f>
        <v>3461</v>
      </c>
      <c r="AF56" s="10">
        <f>INT(VLOOKUP($V56,映射表!$B:$D,3,FALSE)*AA56)</f>
        <v>0</v>
      </c>
      <c r="AG56">
        <f t="shared" si="49"/>
        <v>4</v>
      </c>
      <c r="AH56">
        <f>VLOOKUP(V56,映射表!B:C,2,FALSE)*0.25-AD56*0.05</f>
        <v>865.2</v>
      </c>
      <c r="AI56">
        <f t="shared" si="50"/>
        <v>3460.8</v>
      </c>
      <c r="AJ56">
        <f>INT(VLOOKUP($V56,映射表!$B:$C,2,FALSE)*VLOOKUP($U56,怪物属性偏向!$E:$I,5,FALSE)/100)</f>
        <v>6921</v>
      </c>
    </row>
    <row r="57" spans="1:36" ht="18" customHeight="1" x14ac:dyDescent="0.15">
      <c r="A57">
        <f t="shared" si="35"/>
        <v>1000034</v>
      </c>
      <c r="B57">
        <f>IF(C57="",#REF!,C57)</f>
        <v>1000055</v>
      </c>
      <c r="C57">
        <f t="shared" si="36"/>
        <v>1000055</v>
      </c>
      <c r="D57" t="str">
        <f t="shared" si="37"/>
        <v>1000034s5</v>
      </c>
      <c r="E57" t="str">
        <f t="shared" si="38"/>
        <v>1000055:39:1</v>
      </c>
      <c r="F57">
        <f t="shared" si="39"/>
        <v>55</v>
      </c>
      <c r="G57">
        <f t="shared" si="40"/>
        <v>1000055</v>
      </c>
      <c r="H57">
        <f t="shared" si="17"/>
        <v>55</v>
      </c>
      <c r="I57" t="str">
        <f>VLOOKUP(U57,怪物属性偏向!E:F,2,FALSE)</f>
        <v>bosss</v>
      </c>
      <c r="J57">
        <f t="shared" si="41"/>
        <v>39</v>
      </c>
      <c r="K57">
        <f t="shared" si="42"/>
        <v>4709</v>
      </c>
      <c r="L57">
        <f t="shared" si="43"/>
        <v>4709</v>
      </c>
      <c r="M57">
        <f t="shared" si="44"/>
        <v>3767</v>
      </c>
      <c r="N57">
        <f t="shared" si="45"/>
        <v>0</v>
      </c>
      <c r="O57">
        <f t="shared" si="46"/>
        <v>1000055</v>
      </c>
      <c r="P57" t="str">
        <f t="shared" si="47"/>
        <v>第一章boss</v>
      </c>
      <c r="S57" s="6">
        <v>34</v>
      </c>
      <c r="T57">
        <v>5</v>
      </c>
      <c r="U57" t="s">
        <v>183</v>
      </c>
      <c r="V57">
        <f>VLOOKUP(S57,映射表!T:U,2,FALSE)</f>
        <v>39</v>
      </c>
      <c r="W57">
        <v>1</v>
      </c>
      <c r="X57" s="5">
        <v>1</v>
      </c>
      <c r="Y57" s="5">
        <v>1</v>
      </c>
      <c r="Z57" s="5">
        <f t="shared" si="48"/>
        <v>0.50002654632333421</v>
      </c>
      <c r="AA57" s="5">
        <v>0</v>
      </c>
      <c r="AB57" s="5">
        <v>1</v>
      </c>
      <c r="AC57" s="10">
        <f>INT(VLOOKUP($V57,映射表!$B:$C,2,FALSE)*VLOOKUP($U57,怪物属性偏向!$E:$I,3,FALSE)/100*X57*$AB57)</f>
        <v>4709</v>
      </c>
      <c r="AD57" s="10">
        <f>INT(VLOOKUP($V57,映射表!$B:$C,2,FALSE)*VLOOKUP($U57,怪物属性偏向!$E:$I,4,FALSE)/100*Y57*$AB57)</f>
        <v>4709</v>
      </c>
      <c r="AE57" s="10">
        <f>INT(VLOOKUP($V57,映射表!$B:$C,2,FALSE)*VLOOKUP($U57,怪物属性偏向!$E:$I,5,FALSE)/100*Z57*AB57)</f>
        <v>3767</v>
      </c>
      <c r="AF57" s="10">
        <f>INT(VLOOKUP($V57,映射表!$B:$D,3,FALSE)*AA57)</f>
        <v>0</v>
      </c>
      <c r="AG57">
        <f t="shared" si="49"/>
        <v>4</v>
      </c>
      <c r="AH57">
        <f>VLOOKUP(V57,映射表!B:C,2,FALSE)*0.25-AD57*0.05</f>
        <v>941.8</v>
      </c>
      <c r="AI57">
        <f t="shared" si="50"/>
        <v>3767.2</v>
      </c>
      <c r="AJ57">
        <f>INT(VLOOKUP($V57,映射表!$B:$C,2,FALSE)*VLOOKUP($U57,怪物属性偏向!$E:$I,5,FALSE)/100)</f>
        <v>7534</v>
      </c>
    </row>
    <row r="58" spans="1:36" x14ac:dyDescent="0.15">
      <c r="A58">
        <f t="shared" si="35"/>
        <v>1000035</v>
      </c>
      <c r="B58">
        <f>IF(C58="",#REF!,C58)</f>
        <v>1000056</v>
      </c>
      <c r="C58">
        <f t="shared" si="36"/>
        <v>1000056</v>
      </c>
      <c r="D58" t="str">
        <f t="shared" si="37"/>
        <v>1000035s5</v>
      </c>
      <c r="E58" t="str">
        <f t="shared" si="38"/>
        <v>1000056:40:1</v>
      </c>
      <c r="F58">
        <f t="shared" si="39"/>
        <v>56</v>
      </c>
      <c r="G58">
        <f t="shared" si="40"/>
        <v>1000056</v>
      </c>
      <c r="H58">
        <f t="shared" si="17"/>
        <v>56</v>
      </c>
      <c r="I58" t="str">
        <f>VLOOKUP(U58,怪物属性偏向!E:F,2,FALSE)</f>
        <v>bosss</v>
      </c>
      <c r="J58">
        <f t="shared" si="41"/>
        <v>40</v>
      </c>
      <c r="K58">
        <f t="shared" si="42"/>
        <v>5142</v>
      </c>
      <c r="L58">
        <f t="shared" si="43"/>
        <v>5142</v>
      </c>
      <c r="M58">
        <f t="shared" si="44"/>
        <v>4113</v>
      </c>
      <c r="N58">
        <f t="shared" si="45"/>
        <v>0</v>
      </c>
      <c r="O58">
        <f t="shared" si="46"/>
        <v>1000056</v>
      </c>
      <c r="P58" t="str">
        <f t="shared" si="47"/>
        <v>第一章boss</v>
      </c>
      <c r="S58" s="6">
        <v>35</v>
      </c>
      <c r="T58">
        <v>5</v>
      </c>
      <c r="U58" t="s">
        <v>183</v>
      </c>
      <c r="V58">
        <f>VLOOKUP(S58,映射表!T:U,2,FALSE)</f>
        <v>40</v>
      </c>
      <c r="W58">
        <v>1</v>
      </c>
      <c r="X58" s="5">
        <v>1</v>
      </c>
      <c r="Y58" s="5">
        <v>1</v>
      </c>
      <c r="Z58" s="5">
        <f t="shared" si="48"/>
        <v>0.50001215509906405</v>
      </c>
      <c r="AA58" s="5">
        <v>0</v>
      </c>
      <c r="AB58" s="5">
        <v>1</v>
      </c>
      <c r="AC58" s="10">
        <f>INT(VLOOKUP($V58,映射表!$B:$C,2,FALSE)*VLOOKUP($U58,怪物属性偏向!$E:$I,3,FALSE)/100*X58*$AB58)</f>
        <v>5142</v>
      </c>
      <c r="AD58" s="10">
        <f>INT(VLOOKUP($V58,映射表!$B:$C,2,FALSE)*VLOOKUP($U58,怪物属性偏向!$E:$I,4,FALSE)/100*Y58*$AB58)</f>
        <v>5142</v>
      </c>
      <c r="AE58" s="10">
        <f>INT(VLOOKUP($V58,映射表!$B:$C,2,FALSE)*VLOOKUP($U58,怪物属性偏向!$E:$I,5,FALSE)/100*Z58*AB58)</f>
        <v>4113</v>
      </c>
      <c r="AF58" s="10">
        <f>INT(VLOOKUP($V58,映射表!$B:$D,3,FALSE)*AA58)</f>
        <v>0</v>
      </c>
      <c r="AG58">
        <f t="shared" si="49"/>
        <v>4</v>
      </c>
      <c r="AH58">
        <f>VLOOKUP(V58,映射表!B:C,2,FALSE)*0.25-AD58*0.05</f>
        <v>1028.4000000000001</v>
      </c>
      <c r="AI58">
        <f t="shared" si="50"/>
        <v>4113.6000000000004</v>
      </c>
      <c r="AJ58">
        <f>INT(VLOOKUP($V58,映射表!$B:$C,2,FALSE)*VLOOKUP($U58,怪物属性偏向!$E:$I,5,FALSE)/100)</f>
        <v>8227</v>
      </c>
    </row>
    <row r="59" spans="1:36" ht="18" customHeight="1" x14ac:dyDescent="0.15">
      <c r="A59">
        <f t="shared" si="35"/>
        <v>1000036</v>
      </c>
      <c r="B59">
        <f>IF(C59="",#REF!,C59)</f>
        <v>1000057</v>
      </c>
      <c r="C59">
        <f t="shared" si="36"/>
        <v>1000057</v>
      </c>
      <c r="D59" t="str">
        <f t="shared" si="37"/>
        <v>1000036s5</v>
      </c>
      <c r="E59" t="str">
        <f t="shared" si="38"/>
        <v>1000057:41:1</v>
      </c>
      <c r="F59">
        <f t="shared" si="39"/>
        <v>57</v>
      </c>
      <c r="G59">
        <f t="shared" si="40"/>
        <v>1000057</v>
      </c>
      <c r="H59">
        <f t="shared" si="17"/>
        <v>57</v>
      </c>
      <c r="I59" t="str">
        <f>VLOOKUP(U59,怪物属性偏向!E:F,2,FALSE)</f>
        <v>bosss</v>
      </c>
      <c r="J59">
        <f t="shared" si="41"/>
        <v>41</v>
      </c>
      <c r="K59">
        <f t="shared" si="42"/>
        <v>5869</v>
      </c>
      <c r="L59">
        <f t="shared" si="43"/>
        <v>5869</v>
      </c>
      <c r="M59">
        <f t="shared" si="44"/>
        <v>4695</v>
      </c>
      <c r="N59">
        <f t="shared" si="45"/>
        <v>0</v>
      </c>
      <c r="O59">
        <f t="shared" si="46"/>
        <v>1000057</v>
      </c>
      <c r="P59" t="str">
        <f t="shared" si="47"/>
        <v>第一章boss</v>
      </c>
      <c r="S59" s="6">
        <v>36</v>
      </c>
      <c r="T59">
        <v>5</v>
      </c>
      <c r="U59" t="s">
        <v>183</v>
      </c>
      <c r="V59">
        <f>VLOOKUP(S59,映射表!T:U,2,FALSE)</f>
        <v>41</v>
      </c>
      <c r="W59">
        <v>1</v>
      </c>
      <c r="X59" s="5">
        <v>1</v>
      </c>
      <c r="Y59" s="5">
        <v>1</v>
      </c>
      <c r="Z59" s="5">
        <f t="shared" si="48"/>
        <v>0.5000212992545261</v>
      </c>
      <c r="AA59" s="5">
        <v>0</v>
      </c>
      <c r="AB59" s="5">
        <v>1</v>
      </c>
      <c r="AC59" s="10">
        <f>INT(VLOOKUP($V59,映射表!$B:$C,2,FALSE)*VLOOKUP($U59,怪物属性偏向!$E:$I,3,FALSE)/100*X59*$AB59)</f>
        <v>5869</v>
      </c>
      <c r="AD59" s="10">
        <f>INT(VLOOKUP($V59,映射表!$B:$C,2,FALSE)*VLOOKUP($U59,怪物属性偏向!$E:$I,4,FALSE)/100*Y59*$AB59)</f>
        <v>5869</v>
      </c>
      <c r="AE59" s="10">
        <f>INT(VLOOKUP($V59,映射表!$B:$C,2,FALSE)*VLOOKUP($U59,怪物属性偏向!$E:$I,5,FALSE)/100*Z59*AB59)</f>
        <v>4695</v>
      </c>
      <c r="AF59" s="10">
        <f>INT(VLOOKUP($V59,映射表!$B:$D,3,FALSE)*AA59)</f>
        <v>0</v>
      </c>
      <c r="AG59">
        <f t="shared" si="49"/>
        <v>4</v>
      </c>
      <c r="AH59">
        <f>VLOOKUP(V59,映射表!B:C,2,FALSE)*0.25-AD59*0.05</f>
        <v>1173.8</v>
      </c>
      <c r="AI59">
        <f t="shared" si="50"/>
        <v>4695.2</v>
      </c>
      <c r="AJ59">
        <f>INT(VLOOKUP($V59,映射表!$B:$C,2,FALSE)*VLOOKUP($U59,怪物属性偏向!$E:$I,5,FALSE)/100)</f>
        <v>9390</v>
      </c>
    </row>
    <row r="60" spans="1:36" x14ac:dyDescent="0.15">
      <c r="A60">
        <f t="shared" si="35"/>
        <v>1000037</v>
      </c>
      <c r="B60">
        <f>IF(C60="",#REF!,C60)</f>
        <v>1000058</v>
      </c>
      <c r="C60">
        <f t="shared" si="36"/>
        <v>1000058</v>
      </c>
      <c r="D60" t="str">
        <f t="shared" si="37"/>
        <v>1000037s5</v>
      </c>
      <c r="E60" t="str">
        <f t="shared" si="38"/>
        <v>1000058:42:1</v>
      </c>
      <c r="F60">
        <f t="shared" si="39"/>
        <v>58</v>
      </c>
      <c r="G60">
        <f t="shared" si="40"/>
        <v>1000058</v>
      </c>
      <c r="H60">
        <f t="shared" si="17"/>
        <v>58</v>
      </c>
      <c r="I60" t="str">
        <f>VLOOKUP(U60,怪物属性偏向!E:F,2,FALSE)</f>
        <v>bosss</v>
      </c>
      <c r="J60">
        <f t="shared" si="41"/>
        <v>42</v>
      </c>
      <c r="K60">
        <f t="shared" si="42"/>
        <v>6637</v>
      </c>
      <c r="L60">
        <f t="shared" si="43"/>
        <v>6637</v>
      </c>
      <c r="M60">
        <f t="shared" si="44"/>
        <v>5309</v>
      </c>
      <c r="N60">
        <f t="shared" si="45"/>
        <v>0</v>
      </c>
      <c r="O60">
        <f t="shared" si="46"/>
        <v>1000058</v>
      </c>
      <c r="P60" t="str">
        <f t="shared" si="47"/>
        <v>第一章boss</v>
      </c>
      <c r="S60" s="6">
        <v>37</v>
      </c>
      <c r="T60">
        <v>5</v>
      </c>
      <c r="U60" t="s">
        <v>183</v>
      </c>
      <c r="V60">
        <f>VLOOKUP(S60,映射表!T:U,2,FALSE)</f>
        <v>42</v>
      </c>
      <c r="W60">
        <v>1</v>
      </c>
      <c r="X60" s="5">
        <v>1</v>
      </c>
      <c r="Y60" s="5">
        <v>1</v>
      </c>
      <c r="Z60" s="5">
        <f t="shared" si="48"/>
        <v>0.50000941708258784</v>
      </c>
      <c r="AA60" s="5">
        <v>0</v>
      </c>
      <c r="AB60" s="5">
        <v>1</v>
      </c>
      <c r="AC60" s="10">
        <f>INT(VLOOKUP($V60,映射表!$B:$C,2,FALSE)*VLOOKUP($U60,怪物属性偏向!$E:$I,3,FALSE)/100*X60*$AB60)</f>
        <v>6637</v>
      </c>
      <c r="AD60" s="10">
        <f>INT(VLOOKUP($V60,映射表!$B:$C,2,FALSE)*VLOOKUP($U60,怪物属性偏向!$E:$I,4,FALSE)/100*Y60*$AB60)</f>
        <v>6637</v>
      </c>
      <c r="AE60" s="10">
        <f>INT(VLOOKUP($V60,映射表!$B:$C,2,FALSE)*VLOOKUP($U60,怪物属性偏向!$E:$I,5,FALSE)/100*Z60*AB60)</f>
        <v>5309</v>
      </c>
      <c r="AF60" s="10">
        <f>INT(VLOOKUP($V60,映射表!$B:$D,3,FALSE)*AA60)</f>
        <v>0</v>
      </c>
      <c r="AG60">
        <f t="shared" si="49"/>
        <v>4</v>
      </c>
      <c r="AH60">
        <f>VLOOKUP(V60,映射表!B:C,2,FALSE)*0.25-AD60*0.05</f>
        <v>1327.4</v>
      </c>
      <c r="AI60">
        <f t="shared" si="50"/>
        <v>5309.6</v>
      </c>
      <c r="AJ60">
        <f>INT(VLOOKUP($V60,映射表!$B:$C,2,FALSE)*VLOOKUP($U60,怪物属性偏向!$E:$I,5,FALSE)/100)</f>
        <v>10619</v>
      </c>
    </row>
    <row r="61" spans="1:36" ht="18" customHeight="1" x14ac:dyDescent="0.15">
      <c r="A61">
        <f t="shared" si="35"/>
        <v>1000038</v>
      </c>
      <c r="B61">
        <f>IF(C61="",#REF!,C61)</f>
        <v>1000059</v>
      </c>
      <c r="C61">
        <f t="shared" si="36"/>
        <v>1000059</v>
      </c>
      <c r="D61" t="str">
        <f t="shared" si="37"/>
        <v>1000038s5</v>
      </c>
      <c r="E61" t="str">
        <f t="shared" si="38"/>
        <v>1000059:43:1</v>
      </c>
      <c r="F61">
        <f t="shared" si="39"/>
        <v>59</v>
      </c>
      <c r="G61">
        <f t="shared" si="40"/>
        <v>1000059</v>
      </c>
      <c r="H61">
        <f t="shared" si="17"/>
        <v>59</v>
      </c>
      <c r="I61" t="str">
        <f>VLOOKUP(U61,怪物属性偏向!E:F,2,FALSE)</f>
        <v>bosss</v>
      </c>
      <c r="J61">
        <f t="shared" si="41"/>
        <v>43</v>
      </c>
      <c r="K61">
        <f t="shared" si="42"/>
        <v>7445</v>
      </c>
      <c r="L61">
        <f t="shared" si="43"/>
        <v>7445</v>
      </c>
      <c r="M61">
        <f t="shared" si="44"/>
        <v>5956</v>
      </c>
      <c r="N61">
        <f t="shared" si="45"/>
        <v>0</v>
      </c>
      <c r="O61">
        <f t="shared" si="46"/>
        <v>1000059</v>
      </c>
      <c r="P61" t="str">
        <f t="shared" si="47"/>
        <v>第一章boss</v>
      </c>
      <c r="S61" s="6">
        <v>38</v>
      </c>
      <c r="T61">
        <v>5</v>
      </c>
      <c r="U61" t="s">
        <v>183</v>
      </c>
      <c r="V61">
        <f>VLOOKUP(S61,映射表!T:U,2,FALSE)</f>
        <v>43</v>
      </c>
      <c r="W61">
        <v>1</v>
      </c>
      <c r="X61" s="5">
        <v>1</v>
      </c>
      <c r="Y61" s="5">
        <v>1</v>
      </c>
      <c r="Z61" s="5">
        <f t="shared" si="48"/>
        <v>0.5</v>
      </c>
      <c r="AA61" s="5">
        <v>0</v>
      </c>
      <c r="AB61" s="5">
        <v>1</v>
      </c>
      <c r="AC61" s="10">
        <f>INT(VLOOKUP($V61,映射表!$B:$C,2,FALSE)*VLOOKUP($U61,怪物属性偏向!$E:$I,3,FALSE)/100*X61*$AB61)</f>
        <v>7445</v>
      </c>
      <c r="AD61" s="10">
        <f>INT(VLOOKUP($V61,映射表!$B:$C,2,FALSE)*VLOOKUP($U61,怪物属性偏向!$E:$I,4,FALSE)/100*Y61*$AB61)</f>
        <v>7445</v>
      </c>
      <c r="AE61" s="10">
        <f>INT(VLOOKUP($V61,映射表!$B:$C,2,FALSE)*VLOOKUP($U61,怪物属性偏向!$E:$I,5,FALSE)/100*Z61*AB61)</f>
        <v>5956</v>
      </c>
      <c r="AF61" s="10">
        <f>INT(VLOOKUP($V61,映射表!$B:$D,3,FALSE)*AA61)</f>
        <v>0</v>
      </c>
      <c r="AG61">
        <f t="shared" si="49"/>
        <v>4</v>
      </c>
      <c r="AH61">
        <f>VLOOKUP(V61,映射表!B:C,2,FALSE)*0.25-AD61*0.05</f>
        <v>1489</v>
      </c>
      <c r="AI61">
        <f t="shared" si="50"/>
        <v>5956</v>
      </c>
      <c r="AJ61">
        <f>INT(VLOOKUP($V61,映射表!$B:$C,2,FALSE)*VLOOKUP($U61,怪物属性偏向!$E:$I,5,FALSE)/100)</f>
        <v>11912</v>
      </c>
    </row>
    <row r="62" spans="1:36" x14ac:dyDescent="0.15">
      <c r="A62">
        <f t="shared" si="35"/>
        <v>1000039</v>
      </c>
      <c r="B62">
        <f>IF(C62="",#REF!,C62)</f>
        <v>1000060</v>
      </c>
      <c r="C62">
        <f t="shared" si="36"/>
        <v>1000060</v>
      </c>
      <c r="D62" t="str">
        <f t="shared" si="37"/>
        <v>1000039s5</v>
      </c>
      <c r="E62" t="str">
        <f t="shared" si="38"/>
        <v>1000060:44:1</v>
      </c>
      <c r="F62">
        <f t="shared" si="39"/>
        <v>60</v>
      </c>
      <c r="G62">
        <f t="shared" si="40"/>
        <v>1000060</v>
      </c>
      <c r="H62">
        <f t="shared" si="17"/>
        <v>60</v>
      </c>
      <c r="I62" t="str">
        <f>VLOOKUP(U62,怪物属性偏向!E:F,2,FALSE)</f>
        <v>bosss</v>
      </c>
      <c r="J62">
        <f t="shared" si="41"/>
        <v>44</v>
      </c>
      <c r="K62">
        <f t="shared" si="42"/>
        <v>8293</v>
      </c>
      <c r="L62">
        <f t="shared" si="43"/>
        <v>8293</v>
      </c>
      <c r="M62">
        <f t="shared" si="44"/>
        <v>6634</v>
      </c>
      <c r="N62">
        <f t="shared" si="45"/>
        <v>0</v>
      </c>
      <c r="O62">
        <f t="shared" si="46"/>
        <v>1000060</v>
      </c>
      <c r="P62" t="str">
        <f t="shared" si="47"/>
        <v>第一章boss</v>
      </c>
      <c r="S62" s="6">
        <v>39</v>
      </c>
      <c r="T62">
        <v>5</v>
      </c>
      <c r="U62" t="s">
        <v>183</v>
      </c>
      <c r="V62">
        <f>VLOOKUP(S62,映射表!T:U,2,FALSE)</f>
        <v>44</v>
      </c>
      <c r="W62">
        <v>1</v>
      </c>
      <c r="X62" s="5">
        <v>1</v>
      </c>
      <c r="Y62" s="5">
        <v>1</v>
      </c>
      <c r="Z62" s="5">
        <f t="shared" si="48"/>
        <v>0.5000301477238468</v>
      </c>
      <c r="AA62" s="5">
        <v>0</v>
      </c>
      <c r="AB62" s="5">
        <v>1</v>
      </c>
      <c r="AC62" s="10">
        <f>INT(VLOOKUP($V62,映射表!$B:$C,2,FALSE)*VLOOKUP($U62,怪物属性偏向!$E:$I,3,FALSE)/100*X62*$AB62)</f>
        <v>8293</v>
      </c>
      <c r="AD62" s="10">
        <f>INT(VLOOKUP($V62,映射表!$B:$C,2,FALSE)*VLOOKUP($U62,怪物属性偏向!$E:$I,4,FALSE)/100*Y62*$AB62)</f>
        <v>8293</v>
      </c>
      <c r="AE62" s="10">
        <f>INT(VLOOKUP($V62,映射表!$B:$C,2,FALSE)*VLOOKUP($U62,怪物属性偏向!$E:$I,5,FALSE)/100*Z62*AB62)</f>
        <v>6634</v>
      </c>
      <c r="AF62" s="10">
        <f>INT(VLOOKUP($V62,映射表!$B:$D,3,FALSE)*AA62)</f>
        <v>0</v>
      </c>
      <c r="AG62">
        <f t="shared" si="49"/>
        <v>4</v>
      </c>
      <c r="AH62">
        <f>VLOOKUP(V62,映射表!B:C,2,FALSE)*0.25-AD62*0.05</f>
        <v>1658.6</v>
      </c>
      <c r="AI62">
        <f t="shared" si="50"/>
        <v>6634.4</v>
      </c>
      <c r="AJ62">
        <f>INT(VLOOKUP($V62,映射表!$B:$C,2,FALSE)*VLOOKUP($U62,怪物属性偏向!$E:$I,5,FALSE)/100)</f>
        <v>13268</v>
      </c>
    </row>
    <row r="63" spans="1:36" ht="18" customHeight="1" x14ac:dyDescent="0.15">
      <c r="A63">
        <f t="shared" si="35"/>
        <v>1000040</v>
      </c>
      <c r="B63">
        <f>IF(C63="",#REF!,C63)</f>
        <v>1000061</v>
      </c>
      <c r="C63">
        <f t="shared" si="36"/>
        <v>1000061</v>
      </c>
      <c r="D63" t="str">
        <f t="shared" si="37"/>
        <v>1000040s5</v>
      </c>
      <c r="E63" t="str">
        <f t="shared" si="38"/>
        <v>1000061:45:1</v>
      </c>
      <c r="F63">
        <f t="shared" si="39"/>
        <v>61</v>
      </c>
      <c r="G63">
        <f t="shared" si="40"/>
        <v>1000061</v>
      </c>
      <c r="H63">
        <f t="shared" si="17"/>
        <v>61</v>
      </c>
      <c r="I63" t="str">
        <f>VLOOKUP(U63,怪物属性偏向!E:F,2,FALSE)</f>
        <v>bosss</v>
      </c>
      <c r="J63">
        <f t="shared" si="41"/>
        <v>45</v>
      </c>
      <c r="K63">
        <f t="shared" si="42"/>
        <v>9030</v>
      </c>
      <c r="L63">
        <f t="shared" si="43"/>
        <v>9030</v>
      </c>
      <c r="M63">
        <f t="shared" si="44"/>
        <v>7224</v>
      </c>
      <c r="N63">
        <f t="shared" si="45"/>
        <v>0</v>
      </c>
      <c r="O63">
        <f t="shared" si="46"/>
        <v>1000061</v>
      </c>
      <c r="P63" t="str">
        <f t="shared" si="47"/>
        <v>第一章boss</v>
      </c>
      <c r="S63" s="6">
        <v>40</v>
      </c>
      <c r="T63">
        <v>5</v>
      </c>
      <c r="U63" t="s">
        <v>183</v>
      </c>
      <c r="V63">
        <f>VLOOKUP(S63,映射表!T:U,2,FALSE)</f>
        <v>45</v>
      </c>
      <c r="W63">
        <v>1</v>
      </c>
      <c r="X63" s="5">
        <v>1</v>
      </c>
      <c r="Y63" s="5">
        <v>1</v>
      </c>
      <c r="Z63" s="5">
        <f t="shared" si="48"/>
        <v>0.5</v>
      </c>
      <c r="AA63" s="5">
        <v>0</v>
      </c>
      <c r="AB63" s="5">
        <v>1</v>
      </c>
      <c r="AC63" s="10">
        <f>INT(VLOOKUP($V63,映射表!$B:$C,2,FALSE)*VLOOKUP($U63,怪物属性偏向!$E:$I,3,FALSE)/100*X63*$AB63)</f>
        <v>9030</v>
      </c>
      <c r="AD63" s="10">
        <f>INT(VLOOKUP($V63,映射表!$B:$C,2,FALSE)*VLOOKUP($U63,怪物属性偏向!$E:$I,4,FALSE)/100*Y63*$AB63)</f>
        <v>9030</v>
      </c>
      <c r="AE63" s="10">
        <f>INT(VLOOKUP($V63,映射表!$B:$C,2,FALSE)*VLOOKUP($U63,怪物属性偏向!$E:$I,5,FALSE)/100*Z63*AB63)</f>
        <v>7224</v>
      </c>
      <c r="AF63" s="10">
        <f>INT(VLOOKUP($V63,映射表!$B:$D,3,FALSE)*AA63)</f>
        <v>0</v>
      </c>
      <c r="AG63">
        <f t="shared" si="49"/>
        <v>4</v>
      </c>
      <c r="AH63">
        <f>VLOOKUP(V63,映射表!B:C,2,FALSE)*0.25-AD63*0.05</f>
        <v>1806</v>
      </c>
      <c r="AI63">
        <f t="shared" si="50"/>
        <v>7224</v>
      </c>
      <c r="AJ63">
        <f>INT(VLOOKUP($V63,映射表!$B:$C,2,FALSE)*VLOOKUP($U63,怪物属性偏向!$E:$I,5,FALSE)/100)</f>
        <v>14448</v>
      </c>
    </row>
  </sheetData>
  <phoneticPr fontId="3" type="noConversion"/>
  <conditionalFormatting sqref="X1:AB1048576">
    <cfRule type="expression" dxfId="1" priority="7">
      <formula>MOD(ROW()+1,2)</formula>
    </cfRule>
    <cfRule type="expression" dxfId="0" priority="8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A13" sqref="A13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1000001</v>
      </c>
      <c r="B4" t="s">
        <v>206</v>
      </c>
      <c r="C4" s="9">
        <v>1</v>
      </c>
      <c r="D4" s="7" t="s">
        <v>204</v>
      </c>
      <c r="E4" s="7" t="s">
        <v>205</v>
      </c>
      <c r="F4" s="6">
        <f>VLOOKUP(A4,主线配置!A:C,2,FALSE)</f>
        <v>1000001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1000001:1:1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1000002</v>
      </c>
      <c r="B5" t="s">
        <v>207</v>
      </c>
      <c r="C5" s="9">
        <v>1</v>
      </c>
      <c r="D5" s="7" t="s">
        <v>204</v>
      </c>
      <c r="E5" s="7" t="s">
        <v>205</v>
      </c>
      <c r="F5" s="6">
        <f>VLOOKUP(A5,主线配置!A:C,2,FALSE)</f>
        <v>1000003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1000002:2:1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1000003:2:1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43" si="0">A5+1</f>
        <v>1000003</v>
      </c>
      <c r="B6" t="s">
        <v>208</v>
      </c>
      <c r="C6" s="9">
        <v>1</v>
      </c>
      <c r="D6" s="7" t="s">
        <v>204</v>
      </c>
      <c r="E6" s="7" t="s">
        <v>205</v>
      </c>
      <c r="F6" s="6">
        <f>VLOOKUP(A6,主线配置!A:C,2,FALSE)</f>
        <v>1000005</v>
      </c>
      <c r="G6" t="str">
        <f>_xlfn.IFNA(VLOOKUP($A6&amp;G$1,主线配置!$D:$E,2,FALSE),"")</f>
        <v>1000004:3:1</v>
      </c>
      <c r="H6" t="str">
        <f>_xlfn.IFNA(VLOOKUP($A6&amp;H$1,主线配置!$D:$E,2,FALSE),"")</f>
        <v/>
      </c>
      <c r="I6" t="str">
        <f>_xlfn.IFNA(VLOOKUP($A6&amp;I$1,主线配置!$D:$E,2,FALSE),"")</f>
        <v>1000005:3:1</v>
      </c>
      <c r="J6" t="str">
        <f>_xlfn.IFNA(VLOOKUP($A6&amp;J$1,主线配置!$D:$E,2,FALSE),"")</f>
        <v/>
      </c>
      <c r="K6" t="str">
        <f>_xlfn.IFNA(VLOOKUP($A6&amp;K$1,主线配置!$D:$E,2,FALSE),"")</f>
        <v>1000006:3:1</v>
      </c>
      <c r="L6" t="str">
        <f>_xlfn.IFNA(VLOOKUP($A6&amp;L$1,主线配置!$D:$E,2,FALSE),"")</f>
        <v/>
      </c>
      <c r="M6" t="str">
        <f>_xlfn.IFNA(VLOOKUP($A6&amp;M$1,主线配置!$D:$E,2,FALSE),"")</f>
        <v>1000007:3:1</v>
      </c>
      <c r="N6" t="str">
        <f>_xlfn.IFNA(VLOOKUP($A6&amp;N$1,主线配置!$D:$E,2,FALSE),"")</f>
        <v/>
      </c>
      <c r="O6" t="str">
        <f>_xlfn.IFNA(VLOOKUP($A6&amp;O$1,主线配置!$D:$E,2,FALSE),"")</f>
        <v>1000008:3:1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1000004</v>
      </c>
      <c r="B7" t="s">
        <v>209</v>
      </c>
      <c r="C7" s="9">
        <v>1</v>
      </c>
      <c r="D7" s="7" t="s">
        <v>204</v>
      </c>
      <c r="E7" s="7" t="s">
        <v>205</v>
      </c>
      <c r="F7" s="6">
        <f>VLOOKUP(A7,主线配置!A:C,2,FALSE)</f>
        <v>1000011</v>
      </c>
      <c r="G7" t="str">
        <f>_xlfn.IFNA(VLOOKUP($A7&amp;G$1,主线配置!$D:$E,2,FALSE),"")</f>
        <v>1000009:4:1</v>
      </c>
      <c r="H7" t="str">
        <f>_xlfn.IFNA(VLOOKUP($A7&amp;H$1,主线配置!$D:$E,2,FALSE),"")</f>
        <v/>
      </c>
      <c r="I7" t="str">
        <f>_xlfn.IFNA(VLOOKUP($A7&amp;I$1,主线配置!$D:$E,2,FALSE),"")</f>
        <v>1000010:4:1</v>
      </c>
      <c r="J7" t="str">
        <f>_xlfn.IFNA(VLOOKUP($A7&amp;J$1,主线配置!$D:$E,2,FALSE),"")</f>
        <v>1000011:4:1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1000012:4:1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1000005</v>
      </c>
      <c r="B8" t="s">
        <v>210</v>
      </c>
      <c r="C8" s="9">
        <v>1</v>
      </c>
      <c r="D8" s="7" t="s">
        <v>204</v>
      </c>
      <c r="E8" s="7" t="s">
        <v>205</v>
      </c>
      <c r="F8" s="6">
        <f>VLOOKUP(A8,主线配置!A:C,2,FALSE)</f>
        <v>1000015</v>
      </c>
      <c r="G8" t="str">
        <f>_xlfn.IFNA(VLOOKUP($A8&amp;G$1,主线配置!$D:$E,2,FALSE),"")</f>
        <v/>
      </c>
      <c r="H8" t="str">
        <f>_xlfn.IFNA(VLOOKUP($A8&amp;H$1,主线配置!$D:$E,2,FALSE),"")</f>
        <v>1000013:5:1</v>
      </c>
      <c r="I8" t="str">
        <f>_xlfn.IFNA(VLOOKUP($A8&amp;I$1,主线配置!$D:$E,2,FALSE),"")</f>
        <v/>
      </c>
      <c r="J8" t="str">
        <f>_xlfn.IFNA(VLOOKUP($A8&amp;J$1,主线配置!$D:$E,2,FALSE),"")</f>
        <v>1000014:5:1</v>
      </c>
      <c r="K8" t="str">
        <f>_xlfn.IFNA(VLOOKUP($A8&amp;K$1,主线配置!$D:$E,2,FALSE),"")</f>
        <v/>
      </c>
      <c r="L8" t="str">
        <f>_xlfn.IFNA(VLOOKUP($A8&amp;L$1,主线配置!$D:$E,2,FALSE),"")</f>
        <v>1000015:5:1</v>
      </c>
      <c r="M8" t="str">
        <f>_xlfn.IFNA(VLOOKUP($A8&amp;M$1,主线配置!$D:$E,2,FALSE),"")</f>
        <v>1000016:5:1</v>
      </c>
      <c r="N8" t="str">
        <f>_xlfn.IFNA(VLOOKUP($A8&amp;N$1,主线配置!$D:$E,2,FALSE),"")</f>
        <v/>
      </c>
      <c r="O8" t="str">
        <f>_xlfn.IFNA(VLOOKUP($A8&amp;O$1,主线配置!$D:$E,2,FALSE),"")</f>
        <v>1000017:5:1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1000006</v>
      </c>
      <c r="B9" t="s">
        <v>211</v>
      </c>
      <c r="C9" s="9">
        <v>1</v>
      </c>
      <c r="D9" s="7" t="s">
        <v>204</v>
      </c>
      <c r="E9" s="7" t="s">
        <v>205</v>
      </c>
      <c r="F9" s="6">
        <f>VLOOKUP(A9,主线配置!A:C,2,FALSE)</f>
        <v>1000020</v>
      </c>
      <c r="G9" t="str">
        <f>_xlfn.IFNA(VLOOKUP($A9&amp;G$1,主线配置!$D:$E,2,FALSE),"")</f>
        <v>1000018:7:1</v>
      </c>
      <c r="H9" t="str">
        <f>_xlfn.IFNA(VLOOKUP($A9&amp;H$1,主线配置!$D:$E,2,FALSE),"")</f>
        <v>1000019:7:1</v>
      </c>
      <c r="I9" t="str">
        <f>_xlfn.IFNA(VLOOKUP($A9&amp;I$1,主线配置!$D:$E,2,FALSE),"")</f>
        <v>1000020:7:1</v>
      </c>
      <c r="J9" t="str">
        <f>_xlfn.IFNA(VLOOKUP($A9&amp;J$1,主线配置!$D:$E,2,FALSE),"")</f>
        <v/>
      </c>
      <c r="K9" t="str">
        <f>_xlfn.IFNA(VLOOKUP($A9&amp;K$1,主线配置!$D:$E,2,FALSE),"")</f>
        <v>1000021:7:1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1000007</v>
      </c>
      <c r="B10" t="s">
        <v>212</v>
      </c>
      <c r="C10" s="9">
        <v>1</v>
      </c>
      <c r="D10" s="7" t="s">
        <v>204</v>
      </c>
      <c r="E10" s="7" t="s">
        <v>205</v>
      </c>
      <c r="F10" s="6">
        <f>VLOOKUP(A10,主线配置!A:C,2,FALSE)</f>
        <v>1000024</v>
      </c>
      <c r="G10" t="str">
        <f>_xlfn.IFNA(VLOOKUP($A10&amp;G$1,主线配置!$D:$E,2,FALSE),"")</f>
        <v>1000022:8:1</v>
      </c>
      <c r="H10" t="str">
        <f>_xlfn.IFNA(VLOOKUP($A10&amp;H$1,主线配置!$D:$E,2,FALSE),"")</f>
        <v/>
      </c>
      <c r="I10" t="str">
        <f>_xlfn.IFNA(VLOOKUP($A10&amp;I$1,主线配置!$D:$E,2,FALSE),"")</f>
        <v>1000023:8:1</v>
      </c>
      <c r="J10" t="str">
        <f>_xlfn.IFNA(VLOOKUP($A10&amp;J$1,主线配置!$D:$E,2,FALSE),"")</f>
        <v>1000024:8:1</v>
      </c>
      <c r="K10" t="str">
        <f>_xlfn.IFNA(VLOOKUP($A10&amp;K$1,主线配置!$D:$E,2,FALSE),"")</f>
        <v/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1000025:8:1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1000008</v>
      </c>
      <c r="B11" t="s">
        <v>213</v>
      </c>
      <c r="C11" s="9">
        <v>1</v>
      </c>
      <c r="D11" s="7" t="s">
        <v>204</v>
      </c>
      <c r="E11" s="7" t="s">
        <v>205</v>
      </c>
      <c r="F11" s="6">
        <f>VLOOKUP(A11,主线配置!A:C,2,FALSE)</f>
        <v>1000029</v>
      </c>
      <c r="G11" t="str">
        <f>_xlfn.IFNA(VLOOKUP($A11&amp;G$1,主线配置!$D:$E,2,FALSE),"")</f>
        <v>1000026:9:1</v>
      </c>
      <c r="H11" t="str">
        <f>_xlfn.IFNA(VLOOKUP($A11&amp;H$1,主线配置!$D:$E,2,FALSE),"")</f>
        <v>1000027:9:1</v>
      </c>
      <c r="I11" t="str">
        <f>_xlfn.IFNA(VLOOKUP($A11&amp;I$1,主线配置!$D:$E,2,FALSE),"")</f>
        <v>1000028:9:1</v>
      </c>
      <c r="J11" t="str">
        <f>_xlfn.IFNA(VLOOKUP($A11&amp;J$1,主线配置!$D:$E,2,FALSE),"")</f>
        <v/>
      </c>
      <c r="K11" t="str">
        <f>_xlfn.IFNA(VLOOKUP($A11&amp;K$1,主线配置!$D:$E,2,FALSE),"")</f>
        <v>1000029:9:1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12" spans="1:21" x14ac:dyDescent="0.15">
      <c r="A12">
        <f t="shared" si="0"/>
        <v>1000009</v>
      </c>
      <c r="B12" t="s">
        <v>218</v>
      </c>
      <c r="C12" s="9">
        <v>1</v>
      </c>
      <c r="D12" s="7" t="s">
        <v>204</v>
      </c>
      <c r="E12" s="7" t="s">
        <v>219</v>
      </c>
      <c r="F12" s="6">
        <f>VLOOKUP(A12,主线配置!A:C,2,FALSE)</f>
        <v>1000030</v>
      </c>
      <c r="G12" t="str">
        <f>_xlfn.IFNA(VLOOKUP($A12&amp;G$1,主线配置!$D:$E,2,FALSE),"")</f>
        <v/>
      </c>
      <c r="H12" t="str">
        <f>_xlfn.IFNA(VLOOKUP($A12&amp;H$1,主线配置!$D:$E,2,FALSE),"")</f>
        <v/>
      </c>
      <c r="I12" t="str">
        <f>_xlfn.IFNA(VLOOKUP($A12&amp;I$1,主线配置!$D:$E,2,FALSE),"")</f>
        <v/>
      </c>
      <c r="J12" t="str">
        <f>_xlfn.IFNA(VLOOKUP($A12&amp;J$1,主线配置!$D:$E,2,FALSE),"")</f>
        <v/>
      </c>
      <c r="K12" t="str">
        <f>_xlfn.IFNA(VLOOKUP($A12&amp;K$1,主线配置!$D:$E,2,FALSE),"")</f>
        <v>1000030:12:1</v>
      </c>
      <c r="L12" t="str">
        <f>_xlfn.IFNA(VLOOKUP($A12&amp;L$1,主线配置!$D:$E,2,FALSE),"")</f>
        <v/>
      </c>
      <c r="M12" t="str">
        <f>_xlfn.IFNA(VLOOKUP($A12&amp;M$1,主线配置!$D:$E,2,FALSE),"")</f>
        <v/>
      </c>
      <c r="N12" t="str">
        <f>_xlfn.IFNA(VLOOKUP($A12&amp;N$1,主线配置!$D:$E,2,FALSE),"")</f>
        <v/>
      </c>
      <c r="O12" t="str">
        <f>_xlfn.IFNA(VLOOKUP($A12&amp;O$1,主线配置!$D:$E,2,FALSE),"")</f>
        <v/>
      </c>
      <c r="P12" t="str">
        <f>_xlfn.IFNA(VLOOKUP($A12&amp;P$1,主线配置!$D:$E,2,FALSE),"")</f>
        <v/>
      </c>
      <c r="Q12" t="str">
        <f>_xlfn.IFNA(VLOOKUP($A12&amp;Q$1,主线配置!$D:$E,2,FALSE),"")</f>
        <v/>
      </c>
      <c r="R12" t="str">
        <f>_xlfn.IFNA(VLOOKUP($A12&amp;R$1,主线配置!$D:$E,2,FALSE),"")</f>
        <v/>
      </c>
      <c r="S12" t="str">
        <f>_xlfn.IFNA(VLOOKUP($A12&amp;S$1,主线配置!$D:$E,2,FALSE),"")</f>
        <v/>
      </c>
      <c r="T12" t="str">
        <f>_xlfn.IFNA(VLOOKUP($A12&amp;T$1,主线配置!$D:$E,2,FALSE),"")</f>
        <v/>
      </c>
      <c r="U12" t="str">
        <f>_xlfn.IFNA(VLOOKUP($A12&amp;U$1,主线配置!$D:$E,2,FALSE),"")</f>
        <v/>
      </c>
    </row>
    <row r="13" spans="1:21" x14ac:dyDescent="0.15">
      <c r="A13">
        <f t="shared" si="0"/>
        <v>1000010</v>
      </c>
      <c r="B13" t="s">
        <v>220</v>
      </c>
      <c r="C13" s="9">
        <v>1</v>
      </c>
      <c r="D13" s="7" t="s">
        <v>204</v>
      </c>
      <c r="E13" s="7" t="s">
        <v>219</v>
      </c>
      <c r="F13" s="6">
        <f>VLOOKUP(A13,主线配置!A:C,2,FALSE)</f>
        <v>1000031</v>
      </c>
      <c r="G13" t="str">
        <f>_xlfn.IFNA(VLOOKUP($A13&amp;G$1,主线配置!$D:$E,2,FALSE),"")</f>
        <v/>
      </c>
      <c r="H13" t="str">
        <f>_xlfn.IFNA(VLOOKUP($A13&amp;H$1,主线配置!$D:$E,2,FALSE),"")</f>
        <v/>
      </c>
      <c r="I13" t="str">
        <f>_xlfn.IFNA(VLOOKUP($A13&amp;I$1,主线配置!$D:$E,2,FALSE),"")</f>
        <v/>
      </c>
      <c r="J13" t="str">
        <f>_xlfn.IFNA(VLOOKUP($A13&amp;J$1,主线配置!$D:$E,2,FALSE),"")</f>
        <v/>
      </c>
      <c r="K13" t="str">
        <f>_xlfn.IFNA(VLOOKUP($A13&amp;K$1,主线配置!$D:$E,2,FALSE),"")</f>
        <v>1000031:13:1</v>
      </c>
      <c r="L13" t="str">
        <f>_xlfn.IFNA(VLOOKUP($A13&amp;L$1,主线配置!$D:$E,2,FALSE),"")</f>
        <v/>
      </c>
      <c r="M13" t="str">
        <f>_xlfn.IFNA(VLOOKUP($A13&amp;M$1,主线配置!$D:$E,2,FALSE),"")</f>
        <v/>
      </c>
      <c r="N13" t="str">
        <f>_xlfn.IFNA(VLOOKUP($A13&amp;N$1,主线配置!$D:$E,2,FALSE),"")</f>
        <v/>
      </c>
      <c r="O13" t="str">
        <f>_xlfn.IFNA(VLOOKUP($A13&amp;O$1,主线配置!$D:$E,2,FALSE),"")</f>
        <v/>
      </c>
      <c r="P13" t="str">
        <f>_xlfn.IFNA(VLOOKUP($A13&amp;P$1,主线配置!$D:$E,2,FALSE),"")</f>
        <v/>
      </c>
      <c r="Q13" t="str">
        <f>_xlfn.IFNA(VLOOKUP($A13&amp;Q$1,主线配置!$D:$E,2,FALSE),"")</f>
        <v/>
      </c>
      <c r="R13" t="str">
        <f>_xlfn.IFNA(VLOOKUP($A13&amp;R$1,主线配置!$D:$E,2,FALSE),"")</f>
        <v/>
      </c>
      <c r="S13" t="str">
        <f>_xlfn.IFNA(VLOOKUP($A13&amp;S$1,主线配置!$D:$E,2,FALSE),"")</f>
        <v/>
      </c>
      <c r="T13" t="str">
        <f>_xlfn.IFNA(VLOOKUP($A13&amp;T$1,主线配置!$D:$E,2,FALSE),"")</f>
        <v/>
      </c>
      <c r="U13" t="str">
        <f>_xlfn.IFNA(VLOOKUP($A13&amp;U$1,主线配置!$D:$E,2,FALSE),"")</f>
        <v/>
      </c>
    </row>
    <row r="14" spans="1:21" x14ac:dyDescent="0.15">
      <c r="A14">
        <f t="shared" si="0"/>
        <v>1000011</v>
      </c>
      <c r="B14" t="s">
        <v>221</v>
      </c>
      <c r="C14" s="9">
        <v>1</v>
      </c>
      <c r="D14" s="7" t="s">
        <v>204</v>
      </c>
      <c r="E14" s="7" t="s">
        <v>219</v>
      </c>
      <c r="F14" s="6">
        <f>VLOOKUP(A14,主线配置!A:C,2,FALSE)</f>
        <v>1000032</v>
      </c>
      <c r="G14" t="str">
        <f>_xlfn.IFNA(VLOOKUP($A14&amp;G$1,主线配置!$D:$E,2,FALSE),"")</f>
        <v/>
      </c>
      <c r="H14" t="str">
        <f>_xlfn.IFNA(VLOOKUP($A14&amp;H$1,主线配置!$D:$E,2,FALSE),"")</f>
        <v/>
      </c>
      <c r="I14" t="str">
        <f>_xlfn.IFNA(VLOOKUP($A14&amp;I$1,主线配置!$D:$E,2,FALSE),"")</f>
        <v/>
      </c>
      <c r="J14" t="str">
        <f>_xlfn.IFNA(VLOOKUP($A14&amp;J$1,主线配置!$D:$E,2,FALSE),"")</f>
        <v/>
      </c>
      <c r="K14" t="str">
        <f>_xlfn.IFNA(VLOOKUP($A14&amp;K$1,主线配置!$D:$E,2,FALSE),"")</f>
        <v>1000032:15:1</v>
      </c>
      <c r="L14" t="str">
        <f>_xlfn.IFNA(VLOOKUP($A14&amp;L$1,主线配置!$D:$E,2,FALSE),"")</f>
        <v/>
      </c>
      <c r="M14" t="str">
        <f>_xlfn.IFNA(VLOOKUP($A14&amp;M$1,主线配置!$D:$E,2,FALSE),"")</f>
        <v/>
      </c>
      <c r="N14" t="str">
        <f>_xlfn.IFNA(VLOOKUP($A14&amp;N$1,主线配置!$D:$E,2,FALSE),"")</f>
        <v/>
      </c>
      <c r="O14" t="str">
        <f>_xlfn.IFNA(VLOOKUP($A14&amp;O$1,主线配置!$D:$E,2,FALSE),"")</f>
        <v/>
      </c>
      <c r="P14" t="str">
        <f>_xlfn.IFNA(VLOOKUP($A14&amp;P$1,主线配置!$D:$E,2,FALSE),"")</f>
        <v/>
      </c>
      <c r="Q14" t="str">
        <f>_xlfn.IFNA(VLOOKUP($A14&amp;Q$1,主线配置!$D:$E,2,FALSE),"")</f>
        <v/>
      </c>
      <c r="R14" t="str">
        <f>_xlfn.IFNA(VLOOKUP($A14&amp;R$1,主线配置!$D:$E,2,FALSE),"")</f>
        <v/>
      </c>
      <c r="S14" t="str">
        <f>_xlfn.IFNA(VLOOKUP($A14&amp;S$1,主线配置!$D:$E,2,FALSE),"")</f>
        <v/>
      </c>
      <c r="T14" t="str">
        <f>_xlfn.IFNA(VLOOKUP($A14&amp;T$1,主线配置!$D:$E,2,FALSE),"")</f>
        <v/>
      </c>
      <c r="U14" t="str">
        <f>_xlfn.IFNA(VLOOKUP($A14&amp;U$1,主线配置!$D:$E,2,FALSE),"")</f>
        <v/>
      </c>
    </row>
    <row r="15" spans="1:21" x14ac:dyDescent="0.15">
      <c r="A15">
        <f t="shared" si="0"/>
        <v>1000012</v>
      </c>
      <c r="B15" t="s">
        <v>222</v>
      </c>
      <c r="C15" s="9">
        <v>1</v>
      </c>
      <c r="D15" s="7" t="s">
        <v>204</v>
      </c>
      <c r="E15" s="7" t="s">
        <v>219</v>
      </c>
      <c r="F15" s="6">
        <f>VLOOKUP(A15,主线配置!A:C,2,FALSE)</f>
        <v>1000033</v>
      </c>
      <c r="G15" t="str">
        <f>_xlfn.IFNA(VLOOKUP($A15&amp;G$1,主线配置!$D:$E,2,FALSE),"")</f>
        <v/>
      </c>
      <c r="H15" t="str">
        <f>_xlfn.IFNA(VLOOKUP($A15&amp;H$1,主线配置!$D:$E,2,FALSE),"")</f>
        <v/>
      </c>
      <c r="I15" t="str">
        <f>_xlfn.IFNA(VLOOKUP($A15&amp;I$1,主线配置!$D:$E,2,FALSE),"")</f>
        <v/>
      </c>
      <c r="J15" t="str">
        <f>_xlfn.IFNA(VLOOKUP($A15&amp;J$1,主线配置!$D:$E,2,FALSE),"")</f>
        <v/>
      </c>
      <c r="K15" t="str">
        <f>_xlfn.IFNA(VLOOKUP($A15&amp;K$1,主线配置!$D:$E,2,FALSE),"")</f>
        <v>1000033:16:1</v>
      </c>
      <c r="L15" t="str">
        <f>_xlfn.IFNA(VLOOKUP($A15&amp;L$1,主线配置!$D:$E,2,FALSE),"")</f>
        <v/>
      </c>
      <c r="M15" t="str">
        <f>_xlfn.IFNA(VLOOKUP($A15&amp;M$1,主线配置!$D:$E,2,FALSE),"")</f>
        <v/>
      </c>
      <c r="N15" t="str">
        <f>_xlfn.IFNA(VLOOKUP($A15&amp;N$1,主线配置!$D:$E,2,FALSE),"")</f>
        <v/>
      </c>
      <c r="O15" t="str">
        <f>_xlfn.IFNA(VLOOKUP($A15&amp;O$1,主线配置!$D:$E,2,FALSE),"")</f>
        <v/>
      </c>
      <c r="P15" t="str">
        <f>_xlfn.IFNA(VLOOKUP($A15&amp;P$1,主线配置!$D:$E,2,FALSE),"")</f>
        <v/>
      </c>
      <c r="Q15" t="str">
        <f>_xlfn.IFNA(VLOOKUP($A15&amp;Q$1,主线配置!$D:$E,2,FALSE),"")</f>
        <v/>
      </c>
      <c r="R15" t="str">
        <f>_xlfn.IFNA(VLOOKUP($A15&amp;R$1,主线配置!$D:$E,2,FALSE),"")</f>
        <v/>
      </c>
      <c r="S15" t="str">
        <f>_xlfn.IFNA(VLOOKUP($A15&amp;S$1,主线配置!$D:$E,2,FALSE),"")</f>
        <v/>
      </c>
      <c r="T15" t="str">
        <f>_xlfn.IFNA(VLOOKUP($A15&amp;T$1,主线配置!$D:$E,2,FALSE),"")</f>
        <v/>
      </c>
      <c r="U15" t="str">
        <f>_xlfn.IFNA(VLOOKUP($A15&amp;U$1,主线配置!$D:$E,2,FALSE),"")</f>
        <v/>
      </c>
    </row>
    <row r="16" spans="1:21" x14ac:dyDescent="0.15">
      <c r="A16">
        <f t="shared" si="0"/>
        <v>1000013</v>
      </c>
      <c r="B16" t="s">
        <v>223</v>
      </c>
      <c r="C16" s="9">
        <v>1</v>
      </c>
      <c r="D16" s="7" t="s">
        <v>204</v>
      </c>
      <c r="E16" s="7" t="s">
        <v>219</v>
      </c>
      <c r="F16" s="6">
        <f>VLOOKUP(A16,主线配置!A:C,2,FALSE)</f>
        <v>1000034</v>
      </c>
      <c r="G16" t="str">
        <f>_xlfn.IFNA(VLOOKUP($A16&amp;G$1,主线配置!$D:$E,2,FALSE),"")</f>
        <v/>
      </c>
      <c r="H16" t="str">
        <f>_xlfn.IFNA(VLOOKUP($A16&amp;H$1,主线配置!$D:$E,2,FALSE),"")</f>
        <v/>
      </c>
      <c r="I16" t="str">
        <f>_xlfn.IFNA(VLOOKUP($A16&amp;I$1,主线配置!$D:$E,2,FALSE),"")</f>
        <v/>
      </c>
      <c r="J16" t="str">
        <f>_xlfn.IFNA(VLOOKUP($A16&amp;J$1,主线配置!$D:$E,2,FALSE),"")</f>
        <v/>
      </c>
      <c r="K16" t="str">
        <f>_xlfn.IFNA(VLOOKUP($A16&amp;K$1,主线配置!$D:$E,2,FALSE),"")</f>
        <v>1000034:18:1</v>
      </c>
      <c r="L16" t="str">
        <f>_xlfn.IFNA(VLOOKUP($A16&amp;L$1,主线配置!$D:$E,2,FALSE),"")</f>
        <v/>
      </c>
      <c r="M16" t="str">
        <f>_xlfn.IFNA(VLOOKUP($A16&amp;M$1,主线配置!$D:$E,2,FALSE),"")</f>
        <v/>
      </c>
      <c r="N16" t="str">
        <f>_xlfn.IFNA(VLOOKUP($A16&amp;N$1,主线配置!$D:$E,2,FALSE),"")</f>
        <v/>
      </c>
      <c r="O16" t="str">
        <f>_xlfn.IFNA(VLOOKUP($A16&amp;O$1,主线配置!$D:$E,2,FALSE),"")</f>
        <v/>
      </c>
      <c r="P16" t="str">
        <f>_xlfn.IFNA(VLOOKUP($A16&amp;P$1,主线配置!$D:$E,2,FALSE),"")</f>
        <v/>
      </c>
      <c r="Q16" t="str">
        <f>_xlfn.IFNA(VLOOKUP($A16&amp;Q$1,主线配置!$D:$E,2,FALSE),"")</f>
        <v/>
      </c>
      <c r="R16" t="str">
        <f>_xlfn.IFNA(VLOOKUP($A16&amp;R$1,主线配置!$D:$E,2,FALSE),"")</f>
        <v/>
      </c>
      <c r="S16" t="str">
        <f>_xlfn.IFNA(VLOOKUP($A16&amp;S$1,主线配置!$D:$E,2,FALSE),"")</f>
        <v/>
      </c>
      <c r="T16" t="str">
        <f>_xlfn.IFNA(VLOOKUP($A16&amp;T$1,主线配置!$D:$E,2,FALSE),"")</f>
        <v/>
      </c>
      <c r="U16" t="str">
        <f>_xlfn.IFNA(VLOOKUP($A16&amp;U$1,主线配置!$D:$E,2,FALSE),"")</f>
        <v/>
      </c>
    </row>
    <row r="17" spans="1:21" x14ac:dyDescent="0.15">
      <c r="A17">
        <f t="shared" si="0"/>
        <v>1000014</v>
      </c>
      <c r="B17" t="s">
        <v>224</v>
      </c>
      <c r="C17" s="9">
        <v>1</v>
      </c>
      <c r="D17" s="7" t="s">
        <v>204</v>
      </c>
      <c r="E17" s="7" t="s">
        <v>219</v>
      </c>
      <c r="F17" s="6">
        <f>VLOOKUP(A17,主线配置!A:C,2,FALSE)</f>
        <v>1000035</v>
      </c>
      <c r="G17" t="str">
        <f>_xlfn.IFNA(VLOOKUP($A17&amp;G$1,主线配置!$D:$E,2,FALSE),"")</f>
        <v/>
      </c>
      <c r="H17" t="str">
        <f>_xlfn.IFNA(VLOOKUP($A17&amp;H$1,主线配置!$D:$E,2,FALSE),"")</f>
        <v/>
      </c>
      <c r="I17" t="str">
        <f>_xlfn.IFNA(VLOOKUP($A17&amp;I$1,主线配置!$D:$E,2,FALSE),"")</f>
        <v/>
      </c>
      <c r="J17" t="str">
        <f>_xlfn.IFNA(VLOOKUP($A17&amp;J$1,主线配置!$D:$E,2,FALSE),"")</f>
        <v/>
      </c>
      <c r="K17" t="str">
        <f>_xlfn.IFNA(VLOOKUP($A17&amp;K$1,主线配置!$D:$E,2,FALSE),"")</f>
        <v>1000035:19:1</v>
      </c>
      <c r="L17" t="str">
        <f>_xlfn.IFNA(VLOOKUP($A17&amp;L$1,主线配置!$D:$E,2,FALSE),"")</f>
        <v/>
      </c>
      <c r="M17" t="str">
        <f>_xlfn.IFNA(VLOOKUP($A17&amp;M$1,主线配置!$D:$E,2,FALSE),"")</f>
        <v/>
      </c>
      <c r="N17" t="str">
        <f>_xlfn.IFNA(VLOOKUP($A17&amp;N$1,主线配置!$D:$E,2,FALSE),"")</f>
        <v/>
      </c>
      <c r="O17" t="str">
        <f>_xlfn.IFNA(VLOOKUP($A17&amp;O$1,主线配置!$D:$E,2,FALSE),"")</f>
        <v/>
      </c>
      <c r="P17" t="str">
        <f>_xlfn.IFNA(VLOOKUP($A17&amp;P$1,主线配置!$D:$E,2,FALSE),"")</f>
        <v/>
      </c>
      <c r="Q17" t="str">
        <f>_xlfn.IFNA(VLOOKUP($A17&amp;Q$1,主线配置!$D:$E,2,FALSE),"")</f>
        <v/>
      </c>
      <c r="R17" t="str">
        <f>_xlfn.IFNA(VLOOKUP($A17&amp;R$1,主线配置!$D:$E,2,FALSE),"")</f>
        <v/>
      </c>
      <c r="S17" t="str">
        <f>_xlfn.IFNA(VLOOKUP($A17&amp;S$1,主线配置!$D:$E,2,FALSE),"")</f>
        <v/>
      </c>
      <c r="T17" t="str">
        <f>_xlfn.IFNA(VLOOKUP($A17&amp;T$1,主线配置!$D:$E,2,FALSE),"")</f>
        <v/>
      </c>
      <c r="U17" t="str">
        <f>_xlfn.IFNA(VLOOKUP($A17&amp;U$1,主线配置!$D:$E,2,FALSE),"")</f>
        <v/>
      </c>
    </row>
    <row r="18" spans="1:21" x14ac:dyDescent="0.15">
      <c r="A18">
        <f t="shared" si="0"/>
        <v>1000015</v>
      </c>
      <c r="B18" t="s">
        <v>225</v>
      </c>
      <c r="C18" s="9">
        <v>1</v>
      </c>
      <c r="D18" s="7" t="s">
        <v>204</v>
      </c>
      <c r="E18" s="7" t="s">
        <v>219</v>
      </c>
      <c r="F18" s="6">
        <f>VLOOKUP(A18,主线配置!A:C,2,FALSE)</f>
        <v>1000036</v>
      </c>
      <c r="G18" t="str">
        <f>_xlfn.IFNA(VLOOKUP($A18&amp;G$1,主线配置!$D:$E,2,FALSE),"")</f>
        <v/>
      </c>
      <c r="H18" t="str">
        <f>_xlfn.IFNA(VLOOKUP($A18&amp;H$1,主线配置!$D:$E,2,FALSE),"")</f>
        <v/>
      </c>
      <c r="I18" t="str">
        <f>_xlfn.IFNA(VLOOKUP($A18&amp;I$1,主线配置!$D:$E,2,FALSE),"")</f>
        <v/>
      </c>
      <c r="J18" t="str">
        <f>_xlfn.IFNA(VLOOKUP($A18&amp;J$1,主线配置!$D:$E,2,FALSE),"")</f>
        <v/>
      </c>
      <c r="K18" t="str">
        <f>_xlfn.IFNA(VLOOKUP($A18&amp;K$1,主线配置!$D:$E,2,FALSE),"")</f>
        <v>1000036:20:1</v>
      </c>
      <c r="L18" t="str">
        <f>_xlfn.IFNA(VLOOKUP($A18&amp;L$1,主线配置!$D:$E,2,FALSE),"")</f>
        <v/>
      </c>
      <c r="M18" t="str">
        <f>_xlfn.IFNA(VLOOKUP($A18&amp;M$1,主线配置!$D:$E,2,FALSE),"")</f>
        <v/>
      </c>
      <c r="N18" t="str">
        <f>_xlfn.IFNA(VLOOKUP($A18&amp;N$1,主线配置!$D:$E,2,FALSE),"")</f>
        <v/>
      </c>
      <c r="O18" t="str">
        <f>_xlfn.IFNA(VLOOKUP($A18&amp;O$1,主线配置!$D:$E,2,FALSE),"")</f>
        <v/>
      </c>
      <c r="P18" t="str">
        <f>_xlfn.IFNA(VLOOKUP($A18&amp;P$1,主线配置!$D:$E,2,FALSE),"")</f>
        <v/>
      </c>
      <c r="Q18" t="str">
        <f>_xlfn.IFNA(VLOOKUP($A18&amp;Q$1,主线配置!$D:$E,2,FALSE),"")</f>
        <v/>
      </c>
      <c r="R18" t="str">
        <f>_xlfn.IFNA(VLOOKUP($A18&amp;R$1,主线配置!$D:$E,2,FALSE),"")</f>
        <v/>
      </c>
      <c r="S18" t="str">
        <f>_xlfn.IFNA(VLOOKUP($A18&amp;S$1,主线配置!$D:$E,2,FALSE),"")</f>
        <v/>
      </c>
      <c r="T18" t="str">
        <f>_xlfn.IFNA(VLOOKUP($A18&amp;T$1,主线配置!$D:$E,2,FALSE),"")</f>
        <v/>
      </c>
      <c r="U18" t="str">
        <f>_xlfn.IFNA(VLOOKUP($A18&amp;U$1,主线配置!$D:$E,2,FALSE),"")</f>
        <v/>
      </c>
    </row>
    <row r="19" spans="1:21" x14ac:dyDescent="0.15">
      <c r="A19">
        <f t="shared" si="0"/>
        <v>1000016</v>
      </c>
      <c r="B19" t="s">
        <v>226</v>
      </c>
      <c r="C19" s="9">
        <v>1</v>
      </c>
      <c r="D19" s="7" t="s">
        <v>204</v>
      </c>
      <c r="E19" s="7" t="s">
        <v>219</v>
      </c>
      <c r="F19" s="6">
        <f>VLOOKUP(A19,主线配置!A:C,2,FALSE)</f>
        <v>1000037</v>
      </c>
      <c r="G19" t="str">
        <f>_xlfn.IFNA(VLOOKUP($A19&amp;G$1,主线配置!$D:$E,2,FALSE),"")</f>
        <v/>
      </c>
      <c r="H19" t="str">
        <f>_xlfn.IFNA(VLOOKUP($A19&amp;H$1,主线配置!$D:$E,2,FALSE),"")</f>
        <v/>
      </c>
      <c r="I19" t="str">
        <f>_xlfn.IFNA(VLOOKUP($A19&amp;I$1,主线配置!$D:$E,2,FALSE),"")</f>
        <v/>
      </c>
      <c r="J19" t="str">
        <f>_xlfn.IFNA(VLOOKUP($A19&amp;J$1,主线配置!$D:$E,2,FALSE),"")</f>
        <v/>
      </c>
      <c r="K19" t="str">
        <f>_xlfn.IFNA(VLOOKUP($A19&amp;K$1,主线配置!$D:$E,2,FALSE),"")</f>
        <v>1000037:21:1</v>
      </c>
      <c r="L19" t="str">
        <f>_xlfn.IFNA(VLOOKUP($A19&amp;L$1,主线配置!$D:$E,2,FALSE),"")</f>
        <v/>
      </c>
      <c r="M19" t="str">
        <f>_xlfn.IFNA(VLOOKUP($A19&amp;M$1,主线配置!$D:$E,2,FALSE),"")</f>
        <v/>
      </c>
      <c r="N19" t="str">
        <f>_xlfn.IFNA(VLOOKUP($A19&amp;N$1,主线配置!$D:$E,2,FALSE),"")</f>
        <v/>
      </c>
      <c r="O19" t="str">
        <f>_xlfn.IFNA(VLOOKUP($A19&amp;O$1,主线配置!$D:$E,2,FALSE),"")</f>
        <v/>
      </c>
      <c r="P19" t="str">
        <f>_xlfn.IFNA(VLOOKUP($A19&amp;P$1,主线配置!$D:$E,2,FALSE),"")</f>
        <v/>
      </c>
      <c r="Q19" t="str">
        <f>_xlfn.IFNA(VLOOKUP($A19&amp;Q$1,主线配置!$D:$E,2,FALSE),"")</f>
        <v/>
      </c>
      <c r="R19" t="str">
        <f>_xlfn.IFNA(VLOOKUP($A19&amp;R$1,主线配置!$D:$E,2,FALSE),"")</f>
        <v/>
      </c>
      <c r="S19" t="str">
        <f>_xlfn.IFNA(VLOOKUP($A19&amp;S$1,主线配置!$D:$E,2,FALSE),"")</f>
        <v/>
      </c>
      <c r="T19" t="str">
        <f>_xlfn.IFNA(VLOOKUP($A19&amp;T$1,主线配置!$D:$E,2,FALSE),"")</f>
        <v/>
      </c>
      <c r="U19" t="str">
        <f>_xlfn.IFNA(VLOOKUP($A19&amp;U$1,主线配置!$D:$E,2,FALSE),"")</f>
        <v/>
      </c>
    </row>
    <row r="20" spans="1:21" x14ac:dyDescent="0.15">
      <c r="A20">
        <f t="shared" si="0"/>
        <v>1000017</v>
      </c>
      <c r="B20" t="s">
        <v>227</v>
      </c>
      <c r="C20" s="9">
        <v>1</v>
      </c>
      <c r="D20" s="7" t="s">
        <v>204</v>
      </c>
      <c r="E20" s="7" t="s">
        <v>219</v>
      </c>
      <c r="F20" s="6">
        <f>VLOOKUP(A20,主线配置!A:C,2,FALSE)</f>
        <v>1000038</v>
      </c>
      <c r="G20" t="str">
        <f>_xlfn.IFNA(VLOOKUP($A20&amp;G$1,主线配置!$D:$E,2,FALSE),"")</f>
        <v/>
      </c>
      <c r="H20" t="str">
        <f>_xlfn.IFNA(VLOOKUP($A20&amp;H$1,主线配置!$D:$E,2,FALSE),"")</f>
        <v/>
      </c>
      <c r="I20" t="str">
        <f>_xlfn.IFNA(VLOOKUP($A20&amp;I$1,主线配置!$D:$E,2,FALSE),"")</f>
        <v/>
      </c>
      <c r="J20" t="str">
        <f>_xlfn.IFNA(VLOOKUP($A20&amp;J$1,主线配置!$D:$E,2,FALSE),"")</f>
        <v/>
      </c>
      <c r="K20" t="str">
        <f>_xlfn.IFNA(VLOOKUP($A20&amp;K$1,主线配置!$D:$E,2,FALSE),"")</f>
        <v>1000038:22:1</v>
      </c>
      <c r="L20" t="str">
        <f>_xlfn.IFNA(VLOOKUP($A20&amp;L$1,主线配置!$D:$E,2,FALSE),"")</f>
        <v/>
      </c>
      <c r="M20" t="str">
        <f>_xlfn.IFNA(VLOOKUP($A20&amp;M$1,主线配置!$D:$E,2,FALSE),"")</f>
        <v/>
      </c>
      <c r="N20" t="str">
        <f>_xlfn.IFNA(VLOOKUP($A20&amp;N$1,主线配置!$D:$E,2,FALSE),"")</f>
        <v/>
      </c>
      <c r="O20" t="str">
        <f>_xlfn.IFNA(VLOOKUP($A20&amp;O$1,主线配置!$D:$E,2,FALSE),"")</f>
        <v/>
      </c>
      <c r="P20" t="str">
        <f>_xlfn.IFNA(VLOOKUP($A20&amp;P$1,主线配置!$D:$E,2,FALSE),"")</f>
        <v/>
      </c>
      <c r="Q20" t="str">
        <f>_xlfn.IFNA(VLOOKUP($A20&amp;Q$1,主线配置!$D:$E,2,FALSE),"")</f>
        <v/>
      </c>
      <c r="R20" t="str">
        <f>_xlfn.IFNA(VLOOKUP($A20&amp;R$1,主线配置!$D:$E,2,FALSE),"")</f>
        <v/>
      </c>
      <c r="S20" t="str">
        <f>_xlfn.IFNA(VLOOKUP($A20&amp;S$1,主线配置!$D:$E,2,FALSE),"")</f>
        <v/>
      </c>
      <c r="T20" t="str">
        <f>_xlfn.IFNA(VLOOKUP($A20&amp;T$1,主线配置!$D:$E,2,FALSE),"")</f>
        <v/>
      </c>
      <c r="U20" t="str">
        <f>_xlfn.IFNA(VLOOKUP($A20&amp;U$1,主线配置!$D:$E,2,FALSE),"")</f>
        <v/>
      </c>
    </row>
    <row r="21" spans="1:21" x14ac:dyDescent="0.15">
      <c r="A21">
        <f t="shared" si="0"/>
        <v>1000018</v>
      </c>
      <c r="B21" t="s">
        <v>228</v>
      </c>
      <c r="C21" s="9">
        <v>1</v>
      </c>
      <c r="D21" s="7" t="s">
        <v>204</v>
      </c>
      <c r="E21" s="7" t="s">
        <v>219</v>
      </c>
      <c r="F21" s="6">
        <f>VLOOKUP(A21,主线配置!A:C,2,FALSE)</f>
        <v>1000039</v>
      </c>
      <c r="G21" t="str">
        <f>_xlfn.IFNA(VLOOKUP($A21&amp;G$1,主线配置!$D:$E,2,FALSE),"")</f>
        <v/>
      </c>
      <c r="H21" t="str">
        <f>_xlfn.IFNA(VLOOKUP($A21&amp;H$1,主线配置!$D:$E,2,FALSE),"")</f>
        <v/>
      </c>
      <c r="I21" t="str">
        <f>_xlfn.IFNA(VLOOKUP($A21&amp;I$1,主线配置!$D:$E,2,FALSE),"")</f>
        <v/>
      </c>
      <c r="J21" t="str">
        <f>_xlfn.IFNA(VLOOKUP($A21&amp;J$1,主线配置!$D:$E,2,FALSE),"")</f>
        <v/>
      </c>
      <c r="K21" t="str">
        <f>_xlfn.IFNA(VLOOKUP($A21&amp;K$1,主线配置!$D:$E,2,FALSE),"")</f>
        <v>1000039:23:1</v>
      </c>
      <c r="L21" t="str">
        <f>_xlfn.IFNA(VLOOKUP($A21&amp;L$1,主线配置!$D:$E,2,FALSE),"")</f>
        <v/>
      </c>
      <c r="M21" t="str">
        <f>_xlfn.IFNA(VLOOKUP($A21&amp;M$1,主线配置!$D:$E,2,FALSE),"")</f>
        <v/>
      </c>
      <c r="N21" t="str">
        <f>_xlfn.IFNA(VLOOKUP($A21&amp;N$1,主线配置!$D:$E,2,FALSE),"")</f>
        <v/>
      </c>
      <c r="O21" t="str">
        <f>_xlfn.IFNA(VLOOKUP($A21&amp;O$1,主线配置!$D:$E,2,FALSE),"")</f>
        <v/>
      </c>
      <c r="P21" t="str">
        <f>_xlfn.IFNA(VLOOKUP($A21&amp;P$1,主线配置!$D:$E,2,FALSE),"")</f>
        <v/>
      </c>
      <c r="Q21" t="str">
        <f>_xlfn.IFNA(VLOOKUP($A21&amp;Q$1,主线配置!$D:$E,2,FALSE),"")</f>
        <v/>
      </c>
      <c r="R21" t="str">
        <f>_xlfn.IFNA(VLOOKUP($A21&amp;R$1,主线配置!$D:$E,2,FALSE),"")</f>
        <v/>
      </c>
      <c r="S21" t="str">
        <f>_xlfn.IFNA(VLOOKUP($A21&amp;S$1,主线配置!$D:$E,2,FALSE),"")</f>
        <v/>
      </c>
      <c r="T21" t="str">
        <f>_xlfn.IFNA(VLOOKUP($A21&amp;T$1,主线配置!$D:$E,2,FALSE),"")</f>
        <v/>
      </c>
      <c r="U21" t="str">
        <f>_xlfn.IFNA(VLOOKUP($A21&amp;U$1,主线配置!$D:$E,2,FALSE),"")</f>
        <v/>
      </c>
    </row>
    <row r="22" spans="1:21" x14ac:dyDescent="0.15">
      <c r="A22">
        <f t="shared" si="0"/>
        <v>1000019</v>
      </c>
      <c r="B22" t="s">
        <v>229</v>
      </c>
      <c r="C22" s="9">
        <v>1</v>
      </c>
      <c r="D22" s="7" t="s">
        <v>204</v>
      </c>
      <c r="E22" s="7" t="s">
        <v>219</v>
      </c>
      <c r="F22" s="6">
        <f>VLOOKUP(A22,主线配置!A:C,2,FALSE)</f>
        <v>1000040</v>
      </c>
      <c r="G22" t="str">
        <f>_xlfn.IFNA(VLOOKUP($A22&amp;G$1,主线配置!$D:$E,2,FALSE),"")</f>
        <v/>
      </c>
      <c r="H22" t="str">
        <f>_xlfn.IFNA(VLOOKUP($A22&amp;H$1,主线配置!$D:$E,2,FALSE),"")</f>
        <v/>
      </c>
      <c r="I22" t="str">
        <f>_xlfn.IFNA(VLOOKUP($A22&amp;I$1,主线配置!$D:$E,2,FALSE),"")</f>
        <v/>
      </c>
      <c r="J22" t="str">
        <f>_xlfn.IFNA(VLOOKUP($A22&amp;J$1,主线配置!$D:$E,2,FALSE),"")</f>
        <v/>
      </c>
      <c r="K22" t="str">
        <f>_xlfn.IFNA(VLOOKUP($A22&amp;K$1,主线配置!$D:$E,2,FALSE),"")</f>
        <v>1000040:24:1</v>
      </c>
      <c r="L22" t="str">
        <f>_xlfn.IFNA(VLOOKUP($A22&amp;L$1,主线配置!$D:$E,2,FALSE),"")</f>
        <v/>
      </c>
      <c r="M22" t="str">
        <f>_xlfn.IFNA(VLOOKUP($A22&amp;M$1,主线配置!$D:$E,2,FALSE),"")</f>
        <v/>
      </c>
      <c r="N22" t="str">
        <f>_xlfn.IFNA(VLOOKUP($A22&amp;N$1,主线配置!$D:$E,2,FALSE),"")</f>
        <v/>
      </c>
      <c r="O22" t="str">
        <f>_xlfn.IFNA(VLOOKUP($A22&amp;O$1,主线配置!$D:$E,2,FALSE),"")</f>
        <v/>
      </c>
      <c r="P22" t="str">
        <f>_xlfn.IFNA(VLOOKUP($A22&amp;P$1,主线配置!$D:$E,2,FALSE),"")</f>
        <v/>
      </c>
      <c r="Q22" t="str">
        <f>_xlfn.IFNA(VLOOKUP($A22&amp;Q$1,主线配置!$D:$E,2,FALSE),"")</f>
        <v/>
      </c>
      <c r="R22" t="str">
        <f>_xlfn.IFNA(VLOOKUP($A22&amp;R$1,主线配置!$D:$E,2,FALSE),"")</f>
        <v/>
      </c>
      <c r="S22" t="str">
        <f>_xlfn.IFNA(VLOOKUP($A22&amp;S$1,主线配置!$D:$E,2,FALSE),"")</f>
        <v/>
      </c>
      <c r="T22" t="str">
        <f>_xlfn.IFNA(VLOOKUP($A22&amp;T$1,主线配置!$D:$E,2,FALSE),"")</f>
        <v/>
      </c>
      <c r="U22" t="str">
        <f>_xlfn.IFNA(VLOOKUP($A22&amp;U$1,主线配置!$D:$E,2,FALSE),"")</f>
        <v/>
      </c>
    </row>
    <row r="23" spans="1:21" x14ac:dyDescent="0.15">
      <c r="A23">
        <f t="shared" si="0"/>
        <v>1000020</v>
      </c>
      <c r="B23" t="s">
        <v>230</v>
      </c>
      <c r="C23" s="9">
        <v>1</v>
      </c>
      <c r="D23" s="7" t="s">
        <v>204</v>
      </c>
      <c r="E23" s="7" t="s">
        <v>219</v>
      </c>
      <c r="F23" s="6">
        <f>VLOOKUP(A23,主线配置!A:C,2,FALSE)</f>
        <v>1000041</v>
      </c>
      <c r="G23" t="str">
        <f>_xlfn.IFNA(VLOOKUP($A23&amp;G$1,主线配置!$D:$E,2,FALSE),"")</f>
        <v/>
      </c>
      <c r="H23" t="str">
        <f>_xlfn.IFNA(VLOOKUP($A23&amp;H$1,主线配置!$D:$E,2,FALSE),"")</f>
        <v/>
      </c>
      <c r="I23" t="str">
        <f>_xlfn.IFNA(VLOOKUP($A23&amp;I$1,主线配置!$D:$E,2,FALSE),"")</f>
        <v/>
      </c>
      <c r="J23" t="str">
        <f>_xlfn.IFNA(VLOOKUP($A23&amp;J$1,主线配置!$D:$E,2,FALSE),"")</f>
        <v/>
      </c>
      <c r="K23" t="str">
        <f>_xlfn.IFNA(VLOOKUP($A23&amp;K$1,主线配置!$D:$E,2,FALSE),"")</f>
        <v>1000041:25:1</v>
      </c>
      <c r="L23" t="str">
        <f>_xlfn.IFNA(VLOOKUP($A23&amp;L$1,主线配置!$D:$E,2,FALSE),"")</f>
        <v/>
      </c>
      <c r="M23" t="str">
        <f>_xlfn.IFNA(VLOOKUP($A23&amp;M$1,主线配置!$D:$E,2,FALSE),"")</f>
        <v/>
      </c>
      <c r="N23" t="str">
        <f>_xlfn.IFNA(VLOOKUP($A23&amp;N$1,主线配置!$D:$E,2,FALSE),"")</f>
        <v/>
      </c>
      <c r="O23" t="str">
        <f>_xlfn.IFNA(VLOOKUP($A23&amp;O$1,主线配置!$D:$E,2,FALSE),"")</f>
        <v/>
      </c>
      <c r="P23" t="str">
        <f>_xlfn.IFNA(VLOOKUP($A23&amp;P$1,主线配置!$D:$E,2,FALSE),"")</f>
        <v/>
      </c>
      <c r="Q23" t="str">
        <f>_xlfn.IFNA(VLOOKUP($A23&amp;Q$1,主线配置!$D:$E,2,FALSE),"")</f>
        <v/>
      </c>
      <c r="R23" t="str">
        <f>_xlfn.IFNA(VLOOKUP($A23&amp;R$1,主线配置!$D:$E,2,FALSE),"")</f>
        <v/>
      </c>
      <c r="S23" t="str">
        <f>_xlfn.IFNA(VLOOKUP($A23&amp;S$1,主线配置!$D:$E,2,FALSE),"")</f>
        <v/>
      </c>
      <c r="T23" t="str">
        <f>_xlfn.IFNA(VLOOKUP($A23&amp;T$1,主线配置!$D:$E,2,FALSE),"")</f>
        <v/>
      </c>
      <c r="U23" t="str">
        <f>_xlfn.IFNA(VLOOKUP($A23&amp;U$1,主线配置!$D:$E,2,FALSE),"")</f>
        <v/>
      </c>
    </row>
    <row r="24" spans="1:21" x14ac:dyDescent="0.15">
      <c r="A24">
        <f t="shared" si="0"/>
        <v>1000021</v>
      </c>
      <c r="B24" t="s">
        <v>231</v>
      </c>
      <c r="C24" s="9">
        <v>1</v>
      </c>
      <c r="D24" s="7" t="s">
        <v>204</v>
      </c>
      <c r="E24" s="7" t="s">
        <v>219</v>
      </c>
      <c r="F24" s="6">
        <f>VLOOKUP(A24,主线配置!A:C,2,FALSE)</f>
        <v>1000042</v>
      </c>
      <c r="G24" t="str">
        <f>_xlfn.IFNA(VLOOKUP($A24&amp;G$1,主线配置!$D:$E,2,FALSE),"")</f>
        <v/>
      </c>
      <c r="H24" t="str">
        <f>_xlfn.IFNA(VLOOKUP($A24&amp;H$1,主线配置!$D:$E,2,FALSE),"")</f>
        <v/>
      </c>
      <c r="I24" t="str">
        <f>_xlfn.IFNA(VLOOKUP($A24&amp;I$1,主线配置!$D:$E,2,FALSE),"")</f>
        <v/>
      </c>
      <c r="J24" t="str">
        <f>_xlfn.IFNA(VLOOKUP($A24&amp;J$1,主线配置!$D:$E,2,FALSE),"")</f>
        <v/>
      </c>
      <c r="K24" t="str">
        <f>_xlfn.IFNA(VLOOKUP($A24&amp;K$1,主线配置!$D:$E,2,FALSE),"")</f>
        <v>1000042:26:1</v>
      </c>
      <c r="L24" t="str">
        <f>_xlfn.IFNA(VLOOKUP($A24&amp;L$1,主线配置!$D:$E,2,FALSE),"")</f>
        <v/>
      </c>
      <c r="M24" t="str">
        <f>_xlfn.IFNA(VLOOKUP($A24&amp;M$1,主线配置!$D:$E,2,FALSE),"")</f>
        <v/>
      </c>
      <c r="N24" t="str">
        <f>_xlfn.IFNA(VLOOKUP($A24&amp;N$1,主线配置!$D:$E,2,FALSE),"")</f>
        <v/>
      </c>
      <c r="O24" t="str">
        <f>_xlfn.IFNA(VLOOKUP($A24&amp;O$1,主线配置!$D:$E,2,FALSE),"")</f>
        <v/>
      </c>
      <c r="P24" t="str">
        <f>_xlfn.IFNA(VLOOKUP($A24&amp;P$1,主线配置!$D:$E,2,FALSE),"")</f>
        <v/>
      </c>
      <c r="Q24" t="str">
        <f>_xlfn.IFNA(VLOOKUP($A24&amp;Q$1,主线配置!$D:$E,2,FALSE),"")</f>
        <v/>
      </c>
      <c r="R24" t="str">
        <f>_xlfn.IFNA(VLOOKUP($A24&amp;R$1,主线配置!$D:$E,2,FALSE),"")</f>
        <v/>
      </c>
      <c r="S24" t="str">
        <f>_xlfn.IFNA(VLOOKUP($A24&amp;S$1,主线配置!$D:$E,2,FALSE),"")</f>
        <v/>
      </c>
      <c r="T24" t="str">
        <f>_xlfn.IFNA(VLOOKUP($A24&amp;T$1,主线配置!$D:$E,2,FALSE),"")</f>
        <v/>
      </c>
      <c r="U24" t="str">
        <f>_xlfn.IFNA(VLOOKUP($A24&amp;U$1,主线配置!$D:$E,2,FALSE),"")</f>
        <v/>
      </c>
    </row>
    <row r="25" spans="1:21" x14ac:dyDescent="0.15">
      <c r="A25">
        <f t="shared" si="0"/>
        <v>1000022</v>
      </c>
      <c r="B25" t="s">
        <v>232</v>
      </c>
      <c r="C25" s="9">
        <v>1</v>
      </c>
      <c r="D25" s="7" t="s">
        <v>204</v>
      </c>
      <c r="E25" s="7" t="s">
        <v>219</v>
      </c>
      <c r="F25" s="6">
        <f>VLOOKUP(A25,主线配置!A:C,2,FALSE)</f>
        <v>1000043</v>
      </c>
      <c r="G25" t="str">
        <f>_xlfn.IFNA(VLOOKUP($A25&amp;G$1,主线配置!$D:$E,2,FALSE),"")</f>
        <v/>
      </c>
      <c r="H25" t="str">
        <f>_xlfn.IFNA(VLOOKUP($A25&amp;H$1,主线配置!$D:$E,2,FALSE),"")</f>
        <v/>
      </c>
      <c r="I25" t="str">
        <f>_xlfn.IFNA(VLOOKUP($A25&amp;I$1,主线配置!$D:$E,2,FALSE),"")</f>
        <v/>
      </c>
      <c r="J25" t="str">
        <f>_xlfn.IFNA(VLOOKUP($A25&amp;J$1,主线配置!$D:$E,2,FALSE),"")</f>
        <v/>
      </c>
      <c r="K25" t="str">
        <f>_xlfn.IFNA(VLOOKUP($A25&amp;K$1,主线配置!$D:$E,2,FALSE),"")</f>
        <v>1000043:27:1</v>
      </c>
      <c r="L25" t="str">
        <f>_xlfn.IFNA(VLOOKUP($A25&amp;L$1,主线配置!$D:$E,2,FALSE),"")</f>
        <v/>
      </c>
      <c r="M25" t="str">
        <f>_xlfn.IFNA(VLOOKUP($A25&amp;M$1,主线配置!$D:$E,2,FALSE),"")</f>
        <v/>
      </c>
      <c r="N25" t="str">
        <f>_xlfn.IFNA(VLOOKUP($A25&amp;N$1,主线配置!$D:$E,2,FALSE),"")</f>
        <v/>
      </c>
      <c r="O25" t="str">
        <f>_xlfn.IFNA(VLOOKUP($A25&amp;O$1,主线配置!$D:$E,2,FALSE),"")</f>
        <v/>
      </c>
      <c r="P25" t="str">
        <f>_xlfn.IFNA(VLOOKUP($A25&amp;P$1,主线配置!$D:$E,2,FALSE),"")</f>
        <v/>
      </c>
      <c r="Q25" t="str">
        <f>_xlfn.IFNA(VLOOKUP($A25&amp;Q$1,主线配置!$D:$E,2,FALSE),"")</f>
        <v/>
      </c>
      <c r="R25" t="str">
        <f>_xlfn.IFNA(VLOOKUP($A25&amp;R$1,主线配置!$D:$E,2,FALSE),"")</f>
        <v/>
      </c>
      <c r="S25" t="str">
        <f>_xlfn.IFNA(VLOOKUP($A25&amp;S$1,主线配置!$D:$E,2,FALSE),"")</f>
        <v/>
      </c>
      <c r="T25" t="str">
        <f>_xlfn.IFNA(VLOOKUP($A25&amp;T$1,主线配置!$D:$E,2,FALSE),"")</f>
        <v/>
      </c>
      <c r="U25" t="str">
        <f>_xlfn.IFNA(VLOOKUP($A25&amp;U$1,主线配置!$D:$E,2,FALSE),"")</f>
        <v/>
      </c>
    </row>
    <row r="26" spans="1:21" x14ac:dyDescent="0.15">
      <c r="A26">
        <f t="shared" si="0"/>
        <v>1000023</v>
      </c>
      <c r="B26" t="s">
        <v>233</v>
      </c>
      <c r="C26" s="9">
        <v>1</v>
      </c>
      <c r="D26" s="7" t="s">
        <v>204</v>
      </c>
      <c r="E26" s="7" t="s">
        <v>219</v>
      </c>
      <c r="F26" s="6">
        <f>VLOOKUP(A26,主线配置!A:C,2,FALSE)</f>
        <v>1000044</v>
      </c>
      <c r="G26" t="str">
        <f>_xlfn.IFNA(VLOOKUP($A26&amp;G$1,主线配置!$D:$E,2,FALSE),"")</f>
        <v/>
      </c>
      <c r="H26" t="str">
        <f>_xlfn.IFNA(VLOOKUP($A26&amp;H$1,主线配置!$D:$E,2,FALSE),"")</f>
        <v/>
      </c>
      <c r="I26" t="str">
        <f>_xlfn.IFNA(VLOOKUP($A26&amp;I$1,主线配置!$D:$E,2,FALSE),"")</f>
        <v/>
      </c>
      <c r="J26" t="str">
        <f>_xlfn.IFNA(VLOOKUP($A26&amp;J$1,主线配置!$D:$E,2,FALSE),"")</f>
        <v/>
      </c>
      <c r="K26" t="str">
        <f>_xlfn.IFNA(VLOOKUP($A26&amp;K$1,主线配置!$D:$E,2,FALSE),"")</f>
        <v>1000044:28:1</v>
      </c>
      <c r="L26" t="str">
        <f>_xlfn.IFNA(VLOOKUP($A26&amp;L$1,主线配置!$D:$E,2,FALSE),"")</f>
        <v/>
      </c>
      <c r="M26" t="str">
        <f>_xlfn.IFNA(VLOOKUP($A26&amp;M$1,主线配置!$D:$E,2,FALSE),"")</f>
        <v/>
      </c>
      <c r="N26" t="str">
        <f>_xlfn.IFNA(VLOOKUP($A26&amp;N$1,主线配置!$D:$E,2,FALSE),"")</f>
        <v/>
      </c>
      <c r="O26" t="str">
        <f>_xlfn.IFNA(VLOOKUP($A26&amp;O$1,主线配置!$D:$E,2,FALSE),"")</f>
        <v/>
      </c>
      <c r="P26" t="str">
        <f>_xlfn.IFNA(VLOOKUP($A26&amp;P$1,主线配置!$D:$E,2,FALSE),"")</f>
        <v/>
      </c>
      <c r="Q26" t="str">
        <f>_xlfn.IFNA(VLOOKUP($A26&amp;Q$1,主线配置!$D:$E,2,FALSE),"")</f>
        <v/>
      </c>
      <c r="R26" t="str">
        <f>_xlfn.IFNA(VLOOKUP($A26&amp;R$1,主线配置!$D:$E,2,FALSE),"")</f>
        <v/>
      </c>
      <c r="S26" t="str">
        <f>_xlfn.IFNA(VLOOKUP($A26&amp;S$1,主线配置!$D:$E,2,FALSE),"")</f>
        <v/>
      </c>
      <c r="T26" t="str">
        <f>_xlfn.IFNA(VLOOKUP($A26&amp;T$1,主线配置!$D:$E,2,FALSE),"")</f>
        <v/>
      </c>
      <c r="U26" t="str">
        <f>_xlfn.IFNA(VLOOKUP($A26&amp;U$1,主线配置!$D:$E,2,FALSE),"")</f>
        <v/>
      </c>
    </row>
    <row r="27" spans="1:21" x14ac:dyDescent="0.15">
      <c r="A27">
        <f t="shared" si="0"/>
        <v>1000024</v>
      </c>
      <c r="B27" t="s">
        <v>234</v>
      </c>
      <c r="C27" s="9">
        <v>1</v>
      </c>
      <c r="D27" s="7" t="s">
        <v>204</v>
      </c>
      <c r="E27" s="7" t="s">
        <v>219</v>
      </c>
      <c r="F27" s="6">
        <f>VLOOKUP(A27,主线配置!A:C,2,FALSE)</f>
        <v>1000045</v>
      </c>
      <c r="G27" t="str">
        <f>_xlfn.IFNA(VLOOKUP($A27&amp;G$1,主线配置!$D:$E,2,FALSE),"")</f>
        <v/>
      </c>
      <c r="H27" t="str">
        <f>_xlfn.IFNA(VLOOKUP($A27&amp;H$1,主线配置!$D:$E,2,FALSE),"")</f>
        <v/>
      </c>
      <c r="I27" t="str">
        <f>_xlfn.IFNA(VLOOKUP($A27&amp;I$1,主线配置!$D:$E,2,FALSE),"")</f>
        <v/>
      </c>
      <c r="J27" t="str">
        <f>_xlfn.IFNA(VLOOKUP($A27&amp;J$1,主线配置!$D:$E,2,FALSE),"")</f>
        <v/>
      </c>
      <c r="K27" t="str">
        <f>_xlfn.IFNA(VLOOKUP($A27&amp;K$1,主线配置!$D:$E,2,FALSE),"")</f>
        <v>1000045:29:1</v>
      </c>
      <c r="L27" t="str">
        <f>_xlfn.IFNA(VLOOKUP($A27&amp;L$1,主线配置!$D:$E,2,FALSE),"")</f>
        <v/>
      </c>
      <c r="M27" t="str">
        <f>_xlfn.IFNA(VLOOKUP($A27&amp;M$1,主线配置!$D:$E,2,FALSE),"")</f>
        <v/>
      </c>
      <c r="N27" t="str">
        <f>_xlfn.IFNA(VLOOKUP($A27&amp;N$1,主线配置!$D:$E,2,FALSE),"")</f>
        <v/>
      </c>
      <c r="O27" t="str">
        <f>_xlfn.IFNA(VLOOKUP($A27&amp;O$1,主线配置!$D:$E,2,FALSE),"")</f>
        <v/>
      </c>
      <c r="P27" t="str">
        <f>_xlfn.IFNA(VLOOKUP($A27&amp;P$1,主线配置!$D:$E,2,FALSE),"")</f>
        <v/>
      </c>
      <c r="Q27" t="str">
        <f>_xlfn.IFNA(VLOOKUP($A27&amp;Q$1,主线配置!$D:$E,2,FALSE),"")</f>
        <v/>
      </c>
      <c r="R27" t="str">
        <f>_xlfn.IFNA(VLOOKUP($A27&amp;R$1,主线配置!$D:$E,2,FALSE),"")</f>
        <v/>
      </c>
      <c r="S27" t="str">
        <f>_xlfn.IFNA(VLOOKUP($A27&amp;S$1,主线配置!$D:$E,2,FALSE),"")</f>
        <v/>
      </c>
      <c r="T27" t="str">
        <f>_xlfn.IFNA(VLOOKUP($A27&amp;T$1,主线配置!$D:$E,2,FALSE),"")</f>
        <v/>
      </c>
      <c r="U27" t="str">
        <f>_xlfn.IFNA(VLOOKUP($A27&amp;U$1,主线配置!$D:$E,2,FALSE),"")</f>
        <v/>
      </c>
    </row>
    <row r="28" spans="1:21" x14ac:dyDescent="0.15">
      <c r="A28">
        <f t="shared" si="0"/>
        <v>1000025</v>
      </c>
      <c r="B28" t="s">
        <v>235</v>
      </c>
      <c r="C28" s="9">
        <v>1</v>
      </c>
      <c r="D28" s="7" t="s">
        <v>204</v>
      </c>
      <c r="E28" s="7" t="s">
        <v>219</v>
      </c>
      <c r="F28" s="6">
        <f>VLOOKUP(A28,主线配置!A:C,2,FALSE)</f>
        <v>1000046</v>
      </c>
      <c r="G28" t="str">
        <f>_xlfn.IFNA(VLOOKUP($A28&amp;G$1,主线配置!$D:$E,2,FALSE),"")</f>
        <v/>
      </c>
      <c r="H28" t="str">
        <f>_xlfn.IFNA(VLOOKUP($A28&amp;H$1,主线配置!$D:$E,2,FALSE),"")</f>
        <v/>
      </c>
      <c r="I28" t="str">
        <f>_xlfn.IFNA(VLOOKUP($A28&amp;I$1,主线配置!$D:$E,2,FALSE),"")</f>
        <v/>
      </c>
      <c r="J28" t="str">
        <f>_xlfn.IFNA(VLOOKUP($A28&amp;J$1,主线配置!$D:$E,2,FALSE),"")</f>
        <v/>
      </c>
      <c r="K28" t="str">
        <f>_xlfn.IFNA(VLOOKUP($A28&amp;K$1,主线配置!$D:$E,2,FALSE),"")</f>
        <v>1000046:30:1</v>
      </c>
      <c r="L28" t="str">
        <f>_xlfn.IFNA(VLOOKUP($A28&amp;L$1,主线配置!$D:$E,2,FALSE),"")</f>
        <v/>
      </c>
      <c r="M28" t="str">
        <f>_xlfn.IFNA(VLOOKUP($A28&amp;M$1,主线配置!$D:$E,2,FALSE),"")</f>
        <v/>
      </c>
      <c r="N28" t="str">
        <f>_xlfn.IFNA(VLOOKUP($A28&amp;N$1,主线配置!$D:$E,2,FALSE),"")</f>
        <v/>
      </c>
      <c r="O28" t="str">
        <f>_xlfn.IFNA(VLOOKUP($A28&amp;O$1,主线配置!$D:$E,2,FALSE),"")</f>
        <v/>
      </c>
      <c r="P28" t="str">
        <f>_xlfn.IFNA(VLOOKUP($A28&amp;P$1,主线配置!$D:$E,2,FALSE),"")</f>
        <v/>
      </c>
      <c r="Q28" t="str">
        <f>_xlfn.IFNA(VLOOKUP($A28&amp;Q$1,主线配置!$D:$E,2,FALSE),"")</f>
        <v/>
      </c>
      <c r="R28" t="str">
        <f>_xlfn.IFNA(VLOOKUP($A28&amp;R$1,主线配置!$D:$E,2,FALSE),"")</f>
        <v/>
      </c>
      <c r="S28" t="str">
        <f>_xlfn.IFNA(VLOOKUP($A28&amp;S$1,主线配置!$D:$E,2,FALSE),"")</f>
        <v/>
      </c>
      <c r="T28" t="str">
        <f>_xlfn.IFNA(VLOOKUP($A28&amp;T$1,主线配置!$D:$E,2,FALSE),"")</f>
        <v/>
      </c>
      <c r="U28" t="str">
        <f>_xlfn.IFNA(VLOOKUP($A28&amp;U$1,主线配置!$D:$E,2,FALSE),"")</f>
        <v/>
      </c>
    </row>
    <row r="29" spans="1:21" x14ac:dyDescent="0.15">
      <c r="A29">
        <f t="shared" si="0"/>
        <v>1000026</v>
      </c>
      <c r="B29" t="s">
        <v>236</v>
      </c>
      <c r="C29" s="9">
        <v>1</v>
      </c>
      <c r="D29" s="7" t="s">
        <v>204</v>
      </c>
      <c r="E29" s="7" t="s">
        <v>219</v>
      </c>
      <c r="F29" s="6">
        <f>VLOOKUP(A29,主线配置!A:C,2,FALSE)</f>
        <v>1000047</v>
      </c>
      <c r="G29" t="str">
        <f>_xlfn.IFNA(VLOOKUP($A29&amp;G$1,主线配置!$D:$E,2,FALSE),"")</f>
        <v/>
      </c>
      <c r="H29" t="str">
        <f>_xlfn.IFNA(VLOOKUP($A29&amp;H$1,主线配置!$D:$E,2,FALSE),"")</f>
        <v/>
      </c>
      <c r="I29" t="str">
        <f>_xlfn.IFNA(VLOOKUP($A29&amp;I$1,主线配置!$D:$E,2,FALSE),"")</f>
        <v/>
      </c>
      <c r="J29" t="str">
        <f>_xlfn.IFNA(VLOOKUP($A29&amp;J$1,主线配置!$D:$E,2,FALSE),"")</f>
        <v/>
      </c>
      <c r="K29" t="str">
        <f>_xlfn.IFNA(VLOOKUP($A29&amp;K$1,主线配置!$D:$E,2,FALSE),"")</f>
        <v>1000047:31:1</v>
      </c>
      <c r="L29" t="str">
        <f>_xlfn.IFNA(VLOOKUP($A29&amp;L$1,主线配置!$D:$E,2,FALSE),"")</f>
        <v/>
      </c>
      <c r="M29" t="str">
        <f>_xlfn.IFNA(VLOOKUP($A29&amp;M$1,主线配置!$D:$E,2,FALSE),"")</f>
        <v/>
      </c>
      <c r="N29" t="str">
        <f>_xlfn.IFNA(VLOOKUP($A29&amp;N$1,主线配置!$D:$E,2,FALSE),"")</f>
        <v/>
      </c>
      <c r="O29" t="str">
        <f>_xlfn.IFNA(VLOOKUP($A29&amp;O$1,主线配置!$D:$E,2,FALSE),"")</f>
        <v/>
      </c>
      <c r="P29" t="str">
        <f>_xlfn.IFNA(VLOOKUP($A29&amp;P$1,主线配置!$D:$E,2,FALSE),"")</f>
        <v/>
      </c>
      <c r="Q29" t="str">
        <f>_xlfn.IFNA(VLOOKUP($A29&amp;Q$1,主线配置!$D:$E,2,FALSE),"")</f>
        <v/>
      </c>
      <c r="R29" t="str">
        <f>_xlfn.IFNA(VLOOKUP($A29&amp;R$1,主线配置!$D:$E,2,FALSE),"")</f>
        <v/>
      </c>
      <c r="S29" t="str">
        <f>_xlfn.IFNA(VLOOKUP($A29&amp;S$1,主线配置!$D:$E,2,FALSE),"")</f>
        <v/>
      </c>
      <c r="T29" t="str">
        <f>_xlfn.IFNA(VLOOKUP($A29&amp;T$1,主线配置!$D:$E,2,FALSE),"")</f>
        <v/>
      </c>
      <c r="U29" t="str">
        <f>_xlfn.IFNA(VLOOKUP($A29&amp;U$1,主线配置!$D:$E,2,FALSE),"")</f>
        <v/>
      </c>
    </row>
    <row r="30" spans="1:21" x14ac:dyDescent="0.15">
      <c r="A30">
        <f t="shared" si="0"/>
        <v>1000027</v>
      </c>
      <c r="B30" t="s">
        <v>237</v>
      </c>
      <c r="C30" s="9">
        <v>1</v>
      </c>
      <c r="D30" s="7" t="s">
        <v>204</v>
      </c>
      <c r="E30" s="7" t="s">
        <v>219</v>
      </c>
      <c r="F30" s="6">
        <f>VLOOKUP(A30,主线配置!A:C,2,FALSE)</f>
        <v>1000048</v>
      </c>
      <c r="G30" t="str">
        <f>_xlfn.IFNA(VLOOKUP($A30&amp;G$1,主线配置!$D:$E,2,FALSE),"")</f>
        <v/>
      </c>
      <c r="H30" t="str">
        <f>_xlfn.IFNA(VLOOKUP($A30&amp;H$1,主线配置!$D:$E,2,FALSE),"")</f>
        <v/>
      </c>
      <c r="I30" t="str">
        <f>_xlfn.IFNA(VLOOKUP($A30&amp;I$1,主线配置!$D:$E,2,FALSE),"")</f>
        <v/>
      </c>
      <c r="J30" t="str">
        <f>_xlfn.IFNA(VLOOKUP($A30&amp;J$1,主线配置!$D:$E,2,FALSE),"")</f>
        <v/>
      </c>
      <c r="K30" t="str">
        <f>_xlfn.IFNA(VLOOKUP($A30&amp;K$1,主线配置!$D:$E,2,FALSE),"")</f>
        <v>1000048:32:1</v>
      </c>
      <c r="L30" t="str">
        <f>_xlfn.IFNA(VLOOKUP($A30&amp;L$1,主线配置!$D:$E,2,FALSE),"")</f>
        <v/>
      </c>
      <c r="M30" t="str">
        <f>_xlfn.IFNA(VLOOKUP($A30&amp;M$1,主线配置!$D:$E,2,FALSE),"")</f>
        <v/>
      </c>
      <c r="N30" t="str">
        <f>_xlfn.IFNA(VLOOKUP($A30&amp;N$1,主线配置!$D:$E,2,FALSE),"")</f>
        <v/>
      </c>
      <c r="O30" t="str">
        <f>_xlfn.IFNA(VLOOKUP($A30&amp;O$1,主线配置!$D:$E,2,FALSE),"")</f>
        <v/>
      </c>
      <c r="P30" t="str">
        <f>_xlfn.IFNA(VLOOKUP($A30&amp;P$1,主线配置!$D:$E,2,FALSE),"")</f>
        <v/>
      </c>
      <c r="Q30" t="str">
        <f>_xlfn.IFNA(VLOOKUP($A30&amp;Q$1,主线配置!$D:$E,2,FALSE),"")</f>
        <v/>
      </c>
      <c r="R30" t="str">
        <f>_xlfn.IFNA(VLOOKUP($A30&amp;R$1,主线配置!$D:$E,2,FALSE),"")</f>
        <v/>
      </c>
      <c r="S30" t="str">
        <f>_xlfn.IFNA(VLOOKUP($A30&amp;S$1,主线配置!$D:$E,2,FALSE),"")</f>
        <v/>
      </c>
      <c r="T30" t="str">
        <f>_xlfn.IFNA(VLOOKUP($A30&amp;T$1,主线配置!$D:$E,2,FALSE),"")</f>
        <v/>
      </c>
      <c r="U30" t="str">
        <f>_xlfn.IFNA(VLOOKUP($A30&amp;U$1,主线配置!$D:$E,2,FALSE),"")</f>
        <v/>
      </c>
    </row>
    <row r="31" spans="1:21" x14ac:dyDescent="0.15">
      <c r="A31">
        <f t="shared" si="0"/>
        <v>1000028</v>
      </c>
      <c r="B31" t="s">
        <v>238</v>
      </c>
      <c r="C31" s="9">
        <v>1</v>
      </c>
      <c r="D31" s="7" t="s">
        <v>204</v>
      </c>
      <c r="E31" s="7" t="s">
        <v>219</v>
      </c>
      <c r="F31" s="6">
        <f>VLOOKUP(A31,主线配置!A:C,2,FALSE)</f>
        <v>1000049</v>
      </c>
      <c r="G31" t="str">
        <f>_xlfn.IFNA(VLOOKUP($A31&amp;G$1,主线配置!$D:$E,2,FALSE),"")</f>
        <v/>
      </c>
      <c r="H31" t="str">
        <f>_xlfn.IFNA(VLOOKUP($A31&amp;H$1,主线配置!$D:$E,2,FALSE),"")</f>
        <v/>
      </c>
      <c r="I31" t="str">
        <f>_xlfn.IFNA(VLOOKUP($A31&amp;I$1,主线配置!$D:$E,2,FALSE),"")</f>
        <v/>
      </c>
      <c r="J31" t="str">
        <f>_xlfn.IFNA(VLOOKUP($A31&amp;J$1,主线配置!$D:$E,2,FALSE),"")</f>
        <v/>
      </c>
      <c r="K31" t="str">
        <f>_xlfn.IFNA(VLOOKUP($A31&amp;K$1,主线配置!$D:$E,2,FALSE),"")</f>
        <v>1000049:33:1</v>
      </c>
      <c r="L31" t="str">
        <f>_xlfn.IFNA(VLOOKUP($A31&amp;L$1,主线配置!$D:$E,2,FALSE),"")</f>
        <v/>
      </c>
      <c r="M31" t="str">
        <f>_xlfn.IFNA(VLOOKUP($A31&amp;M$1,主线配置!$D:$E,2,FALSE),"")</f>
        <v/>
      </c>
      <c r="N31" t="str">
        <f>_xlfn.IFNA(VLOOKUP($A31&amp;N$1,主线配置!$D:$E,2,FALSE),"")</f>
        <v/>
      </c>
      <c r="O31" t="str">
        <f>_xlfn.IFNA(VLOOKUP($A31&amp;O$1,主线配置!$D:$E,2,FALSE),"")</f>
        <v/>
      </c>
      <c r="P31" t="str">
        <f>_xlfn.IFNA(VLOOKUP($A31&amp;P$1,主线配置!$D:$E,2,FALSE),"")</f>
        <v/>
      </c>
      <c r="Q31" t="str">
        <f>_xlfn.IFNA(VLOOKUP($A31&amp;Q$1,主线配置!$D:$E,2,FALSE),"")</f>
        <v/>
      </c>
      <c r="R31" t="str">
        <f>_xlfn.IFNA(VLOOKUP($A31&amp;R$1,主线配置!$D:$E,2,FALSE),"")</f>
        <v/>
      </c>
      <c r="S31" t="str">
        <f>_xlfn.IFNA(VLOOKUP($A31&amp;S$1,主线配置!$D:$E,2,FALSE),"")</f>
        <v/>
      </c>
      <c r="T31" t="str">
        <f>_xlfn.IFNA(VLOOKUP($A31&amp;T$1,主线配置!$D:$E,2,FALSE),"")</f>
        <v/>
      </c>
      <c r="U31" t="str">
        <f>_xlfn.IFNA(VLOOKUP($A31&amp;U$1,主线配置!$D:$E,2,FALSE),"")</f>
        <v/>
      </c>
    </row>
    <row r="32" spans="1:21" x14ac:dyDescent="0.15">
      <c r="A32">
        <f t="shared" si="0"/>
        <v>1000029</v>
      </c>
      <c r="B32" t="s">
        <v>239</v>
      </c>
      <c r="C32" s="9">
        <v>1</v>
      </c>
      <c r="D32" s="7" t="s">
        <v>204</v>
      </c>
      <c r="E32" s="7" t="s">
        <v>219</v>
      </c>
      <c r="F32" s="6">
        <f>VLOOKUP(A32,主线配置!A:C,2,FALSE)</f>
        <v>1000050</v>
      </c>
      <c r="G32" t="str">
        <f>_xlfn.IFNA(VLOOKUP($A32&amp;G$1,主线配置!$D:$E,2,FALSE),"")</f>
        <v/>
      </c>
      <c r="H32" t="str">
        <f>_xlfn.IFNA(VLOOKUP($A32&amp;H$1,主线配置!$D:$E,2,FALSE),"")</f>
        <v/>
      </c>
      <c r="I32" t="str">
        <f>_xlfn.IFNA(VLOOKUP($A32&amp;I$1,主线配置!$D:$E,2,FALSE),"")</f>
        <v/>
      </c>
      <c r="J32" t="str">
        <f>_xlfn.IFNA(VLOOKUP($A32&amp;J$1,主线配置!$D:$E,2,FALSE),"")</f>
        <v/>
      </c>
      <c r="K32" t="str">
        <f>_xlfn.IFNA(VLOOKUP($A32&amp;K$1,主线配置!$D:$E,2,FALSE),"")</f>
        <v>1000050:34:1</v>
      </c>
      <c r="L32" t="str">
        <f>_xlfn.IFNA(VLOOKUP($A32&amp;L$1,主线配置!$D:$E,2,FALSE),"")</f>
        <v/>
      </c>
      <c r="M32" t="str">
        <f>_xlfn.IFNA(VLOOKUP($A32&amp;M$1,主线配置!$D:$E,2,FALSE),"")</f>
        <v/>
      </c>
      <c r="N32" t="str">
        <f>_xlfn.IFNA(VLOOKUP($A32&amp;N$1,主线配置!$D:$E,2,FALSE),"")</f>
        <v/>
      </c>
      <c r="O32" t="str">
        <f>_xlfn.IFNA(VLOOKUP($A32&amp;O$1,主线配置!$D:$E,2,FALSE),"")</f>
        <v/>
      </c>
      <c r="P32" t="str">
        <f>_xlfn.IFNA(VLOOKUP($A32&amp;P$1,主线配置!$D:$E,2,FALSE),"")</f>
        <v/>
      </c>
      <c r="Q32" t="str">
        <f>_xlfn.IFNA(VLOOKUP($A32&amp;Q$1,主线配置!$D:$E,2,FALSE),"")</f>
        <v/>
      </c>
      <c r="R32" t="str">
        <f>_xlfn.IFNA(VLOOKUP($A32&amp;R$1,主线配置!$D:$E,2,FALSE),"")</f>
        <v/>
      </c>
      <c r="S32" t="str">
        <f>_xlfn.IFNA(VLOOKUP($A32&amp;S$1,主线配置!$D:$E,2,FALSE),"")</f>
        <v/>
      </c>
      <c r="T32" t="str">
        <f>_xlfn.IFNA(VLOOKUP($A32&amp;T$1,主线配置!$D:$E,2,FALSE),"")</f>
        <v/>
      </c>
      <c r="U32" t="str">
        <f>_xlfn.IFNA(VLOOKUP($A32&amp;U$1,主线配置!$D:$E,2,FALSE),"")</f>
        <v/>
      </c>
    </row>
    <row r="33" spans="1:21" x14ac:dyDescent="0.15">
      <c r="A33">
        <f t="shared" si="0"/>
        <v>1000030</v>
      </c>
      <c r="B33" t="s">
        <v>240</v>
      </c>
      <c r="C33" s="9">
        <v>1</v>
      </c>
      <c r="D33" s="7" t="s">
        <v>204</v>
      </c>
      <c r="E33" s="7" t="s">
        <v>219</v>
      </c>
      <c r="F33" s="6">
        <f>VLOOKUP(A33,主线配置!A:C,2,FALSE)</f>
        <v>1000051</v>
      </c>
      <c r="G33" t="str">
        <f>_xlfn.IFNA(VLOOKUP($A33&amp;G$1,主线配置!$D:$E,2,FALSE),"")</f>
        <v/>
      </c>
      <c r="H33" t="str">
        <f>_xlfn.IFNA(VLOOKUP($A33&amp;H$1,主线配置!$D:$E,2,FALSE),"")</f>
        <v/>
      </c>
      <c r="I33" t="str">
        <f>_xlfn.IFNA(VLOOKUP($A33&amp;I$1,主线配置!$D:$E,2,FALSE),"")</f>
        <v/>
      </c>
      <c r="J33" t="str">
        <f>_xlfn.IFNA(VLOOKUP($A33&amp;J$1,主线配置!$D:$E,2,FALSE),"")</f>
        <v/>
      </c>
      <c r="K33" t="str">
        <f>_xlfn.IFNA(VLOOKUP($A33&amp;K$1,主线配置!$D:$E,2,FALSE),"")</f>
        <v>1000051:35:1</v>
      </c>
      <c r="L33" t="str">
        <f>_xlfn.IFNA(VLOOKUP($A33&amp;L$1,主线配置!$D:$E,2,FALSE),"")</f>
        <v/>
      </c>
      <c r="M33" t="str">
        <f>_xlfn.IFNA(VLOOKUP($A33&amp;M$1,主线配置!$D:$E,2,FALSE),"")</f>
        <v/>
      </c>
      <c r="N33" t="str">
        <f>_xlfn.IFNA(VLOOKUP($A33&amp;N$1,主线配置!$D:$E,2,FALSE),"")</f>
        <v/>
      </c>
      <c r="O33" t="str">
        <f>_xlfn.IFNA(VLOOKUP($A33&amp;O$1,主线配置!$D:$E,2,FALSE),"")</f>
        <v/>
      </c>
      <c r="P33" t="str">
        <f>_xlfn.IFNA(VLOOKUP($A33&amp;P$1,主线配置!$D:$E,2,FALSE),"")</f>
        <v/>
      </c>
      <c r="Q33" t="str">
        <f>_xlfn.IFNA(VLOOKUP($A33&amp;Q$1,主线配置!$D:$E,2,FALSE),"")</f>
        <v/>
      </c>
      <c r="R33" t="str">
        <f>_xlfn.IFNA(VLOOKUP($A33&amp;R$1,主线配置!$D:$E,2,FALSE),"")</f>
        <v/>
      </c>
      <c r="S33" t="str">
        <f>_xlfn.IFNA(VLOOKUP($A33&amp;S$1,主线配置!$D:$E,2,FALSE),"")</f>
        <v/>
      </c>
      <c r="T33" t="str">
        <f>_xlfn.IFNA(VLOOKUP($A33&amp;T$1,主线配置!$D:$E,2,FALSE),"")</f>
        <v/>
      </c>
      <c r="U33" t="str">
        <f>_xlfn.IFNA(VLOOKUP($A33&amp;U$1,主线配置!$D:$E,2,FALSE),"")</f>
        <v/>
      </c>
    </row>
    <row r="34" spans="1:21" x14ac:dyDescent="0.15">
      <c r="A34">
        <f t="shared" si="0"/>
        <v>1000031</v>
      </c>
      <c r="B34" t="s">
        <v>241</v>
      </c>
      <c r="C34" s="9">
        <v>1</v>
      </c>
      <c r="D34" s="7" t="s">
        <v>204</v>
      </c>
      <c r="E34" s="7" t="s">
        <v>219</v>
      </c>
      <c r="F34" s="6">
        <f>VLOOKUP(A34,主线配置!A:C,2,FALSE)</f>
        <v>1000052</v>
      </c>
      <c r="G34" t="str">
        <f>_xlfn.IFNA(VLOOKUP($A34&amp;G$1,主线配置!$D:$E,2,FALSE),"")</f>
        <v/>
      </c>
      <c r="H34" t="str">
        <f>_xlfn.IFNA(VLOOKUP($A34&amp;H$1,主线配置!$D:$E,2,FALSE),"")</f>
        <v/>
      </c>
      <c r="I34" t="str">
        <f>_xlfn.IFNA(VLOOKUP($A34&amp;I$1,主线配置!$D:$E,2,FALSE),"")</f>
        <v/>
      </c>
      <c r="J34" t="str">
        <f>_xlfn.IFNA(VLOOKUP($A34&amp;J$1,主线配置!$D:$E,2,FALSE),"")</f>
        <v/>
      </c>
      <c r="K34" t="str">
        <f>_xlfn.IFNA(VLOOKUP($A34&amp;K$1,主线配置!$D:$E,2,FALSE),"")</f>
        <v>1000052:36:1</v>
      </c>
      <c r="L34" t="str">
        <f>_xlfn.IFNA(VLOOKUP($A34&amp;L$1,主线配置!$D:$E,2,FALSE),"")</f>
        <v/>
      </c>
      <c r="M34" t="str">
        <f>_xlfn.IFNA(VLOOKUP($A34&amp;M$1,主线配置!$D:$E,2,FALSE),"")</f>
        <v/>
      </c>
      <c r="N34" t="str">
        <f>_xlfn.IFNA(VLOOKUP($A34&amp;N$1,主线配置!$D:$E,2,FALSE),"")</f>
        <v/>
      </c>
      <c r="O34" t="str">
        <f>_xlfn.IFNA(VLOOKUP($A34&amp;O$1,主线配置!$D:$E,2,FALSE),"")</f>
        <v/>
      </c>
      <c r="P34" t="str">
        <f>_xlfn.IFNA(VLOOKUP($A34&amp;P$1,主线配置!$D:$E,2,FALSE),"")</f>
        <v/>
      </c>
      <c r="Q34" t="str">
        <f>_xlfn.IFNA(VLOOKUP($A34&amp;Q$1,主线配置!$D:$E,2,FALSE),"")</f>
        <v/>
      </c>
      <c r="R34" t="str">
        <f>_xlfn.IFNA(VLOOKUP($A34&amp;R$1,主线配置!$D:$E,2,FALSE),"")</f>
        <v/>
      </c>
      <c r="S34" t="str">
        <f>_xlfn.IFNA(VLOOKUP($A34&amp;S$1,主线配置!$D:$E,2,FALSE),"")</f>
        <v/>
      </c>
      <c r="T34" t="str">
        <f>_xlfn.IFNA(VLOOKUP($A34&amp;T$1,主线配置!$D:$E,2,FALSE),"")</f>
        <v/>
      </c>
      <c r="U34" t="str">
        <f>_xlfn.IFNA(VLOOKUP($A34&amp;U$1,主线配置!$D:$E,2,FALSE),"")</f>
        <v/>
      </c>
    </row>
    <row r="35" spans="1:21" x14ac:dyDescent="0.15">
      <c r="A35">
        <f t="shared" si="0"/>
        <v>1000032</v>
      </c>
      <c r="B35" t="s">
        <v>242</v>
      </c>
      <c r="C35" s="9">
        <v>1</v>
      </c>
      <c r="D35" s="7" t="s">
        <v>204</v>
      </c>
      <c r="E35" s="7" t="s">
        <v>219</v>
      </c>
      <c r="F35" s="6">
        <f>VLOOKUP(A35,主线配置!A:C,2,FALSE)</f>
        <v>1000053</v>
      </c>
      <c r="G35" t="str">
        <f>_xlfn.IFNA(VLOOKUP($A35&amp;G$1,主线配置!$D:$E,2,FALSE),"")</f>
        <v/>
      </c>
      <c r="H35" t="str">
        <f>_xlfn.IFNA(VLOOKUP($A35&amp;H$1,主线配置!$D:$E,2,FALSE),"")</f>
        <v/>
      </c>
      <c r="I35" t="str">
        <f>_xlfn.IFNA(VLOOKUP($A35&amp;I$1,主线配置!$D:$E,2,FALSE),"")</f>
        <v/>
      </c>
      <c r="J35" t="str">
        <f>_xlfn.IFNA(VLOOKUP($A35&amp;J$1,主线配置!$D:$E,2,FALSE),"")</f>
        <v/>
      </c>
      <c r="K35" t="str">
        <f>_xlfn.IFNA(VLOOKUP($A35&amp;K$1,主线配置!$D:$E,2,FALSE),"")</f>
        <v>1000053:37:1</v>
      </c>
      <c r="L35" t="str">
        <f>_xlfn.IFNA(VLOOKUP($A35&amp;L$1,主线配置!$D:$E,2,FALSE),"")</f>
        <v/>
      </c>
      <c r="M35" t="str">
        <f>_xlfn.IFNA(VLOOKUP($A35&amp;M$1,主线配置!$D:$E,2,FALSE),"")</f>
        <v/>
      </c>
      <c r="N35" t="str">
        <f>_xlfn.IFNA(VLOOKUP($A35&amp;N$1,主线配置!$D:$E,2,FALSE),"")</f>
        <v/>
      </c>
      <c r="O35" t="str">
        <f>_xlfn.IFNA(VLOOKUP($A35&amp;O$1,主线配置!$D:$E,2,FALSE),"")</f>
        <v/>
      </c>
      <c r="P35" t="str">
        <f>_xlfn.IFNA(VLOOKUP($A35&amp;P$1,主线配置!$D:$E,2,FALSE),"")</f>
        <v/>
      </c>
      <c r="Q35" t="str">
        <f>_xlfn.IFNA(VLOOKUP($A35&amp;Q$1,主线配置!$D:$E,2,FALSE),"")</f>
        <v/>
      </c>
      <c r="R35" t="str">
        <f>_xlfn.IFNA(VLOOKUP($A35&amp;R$1,主线配置!$D:$E,2,FALSE),"")</f>
        <v/>
      </c>
      <c r="S35" t="str">
        <f>_xlfn.IFNA(VLOOKUP($A35&amp;S$1,主线配置!$D:$E,2,FALSE),"")</f>
        <v/>
      </c>
      <c r="T35" t="str">
        <f>_xlfn.IFNA(VLOOKUP($A35&amp;T$1,主线配置!$D:$E,2,FALSE),"")</f>
        <v/>
      </c>
      <c r="U35" t="str">
        <f>_xlfn.IFNA(VLOOKUP($A35&amp;U$1,主线配置!$D:$E,2,FALSE),"")</f>
        <v/>
      </c>
    </row>
    <row r="36" spans="1:21" x14ac:dyDescent="0.15">
      <c r="A36">
        <f t="shared" si="0"/>
        <v>1000033</v>
      </c>
      <c r="B36" t="s">
        <v>243</v>
      </c>
      <c r="C36" s="9">
        <v>1</v>
      </c>
      <c r="D36" s="7" t="s">
        <v>204</v>
      </c>
      <c r="E36" s="7" t="s">
        <v>219</v>
      </c>
      <c r="F36" s="6">
        <f>VLOOKUP(A36,主线配置!A:C,2,FALSE)</f>
        <v>1000054</v>
      </c>
      <c r="G36" t="str">
        <f>_xlfn.IFNA(VLOOKUP($A36&amp;G$1,主线配置!$D:$E,2,FALSE),"")</f>
        <v/>
      </c>
      <c r="H36" t="str">
        <f>_xlfn.IFNA(VLOOKUP($A36&amp;H$1,主线配置!$D:$E,2,FALSE),"")</f>
        <v/>
      </c>
      <c r="I36" t="str">
        <f>_xlfn.IFNA(VLOOKUP($A36&amp;I$1,主线配置!$D:$E,2,FALSE),"")</f>
        <v/>
      </c>
      <c r="J36" t="str">
        <f>_xlfn.IFNA(VLOOKUP($A36&amp;J$1,主线配置!$D:$E,2,FALSE),"")</f>
        <v/>
      </c>
      <c r="K36" t="str">
        <f>_xlfn.IFNA(VLOOKUP($A36&amp;K$1,主线配置!$D:$E,2,FALSE),"")</f>
        <v>1000054:38:1</v>
      </c>
      <c r="L36" t="str">
        <f>_xlfn.IFNA(VLOOKUP($A36&amp;L$1,主线配置!$D:$E,2,FALSE),"")</f>
        <v/>
      </c>
      <c r="M36" t="str">
        <f>_xlfn.IFNA(VLOOKUP($A36&amp;M$1,主线配置!$D:$E,2,FALSE),"")</f>
        <v/>
      </c>
      <c r="N36" t="str">
        <f>_xlfn.IFNA(VLOOKUP($A36&amp;N$1,主线配置!$D:$E,2,FALSE),"")</f>
        <v/>
      </c>
      <c r="O36" t="str">
        <f>_xlfn.IFNA(VLOOKUP($A36&amp;O$1,主线配置!$D:$E,2,FALSE),"")</f>
        <v/>
      </c>
      <c r="P36" t="str">
        <f>_xlfn.IFNA(VLOOKUP($A36&amp;P$1,主线配置!$D:$E,2,FALSE),"")</f>
        <v/>
      </c>
      <c r="Q36" t="str">
        <f>_xlfn.IFNA(VLOOKUP($A36&amp;Q$1,主线配置!$D:$E,2,FALSE),"")</f>
        <v/>
      </c>
      <c r="R36" t="str">
        <f>_xlfn.IFNA(VLOOKUP($A36&amp;R$1,主线配置!$D:$E,2,FALSE),"")</f>
        <v/>
      </c>
      <c r="S36" t="str">
        <f>_xlfn.IFNA(VLOOKUP($A36&amp;S$1,主线配置!$D:$E,2,FALSE),"")</f>
        <v/>
      </c>
      <c r="T36" t="str">
        <f>_xlfn.IFNA(VLOOKUP($A36&amp;T$1,主线配置!$D:$E,2,FALSE),"")</f>
        <v/>
      </c>
      <c r="U36" t="str">
        <f>_xlfn.IFNA(VLOOKUP($A36&amp;U$1,主线配置!$D:$E,2,FALSE),"")</f>
        <v/>
      </c>
    </row>
    <row r="37" spans="1:21" x14ac:dyDescent="0.15">
      <c r="A37">
        <f t="shared" si="0"/>
        <v>1000034</v>
      </c>
      <c r="B37" t="s">
        <v>244</v>
      </c>
      <c r="C37" s="9">
        <v>1</v>
      </c>
      <c r="D37" s="7" t="s">
        <v>204</v>
      </c>
      <c r="E37" s="7" t="s">
        <v>219</v>
      </c>
      <c r="F37" s="6">
        <f>VLOOKUP(A37,主线配置!A:C,2,FALSE)</f>
        <v>1000055</v>
      </c>
      <c r="G37" t="str">
        <f>_xlfn.IFNA(VLOOKUP($A37&amp;G$1,主线配置!$D:$E,2,FALSE),"")</f>
        <v/>
      </c>
      <c r="H37" t="str">
        <f>_xlfn.IFNA(VLOOKUP($A37&amp;H$1,主线配置!$D:$E,2,FALSE),"")</f>
        <v/>
      </c>
      <c r="I37" t="str">
        <f>_xlfn.IFNA(VLOOKUP($A37&amp;I$1,主线配置!$D:$E,2,FALSE),"")</f>
        <v/>
      </c>
      <c r="J37" t="str">
        <f>_xlfn.IFNA(VLOOKUP($A37&amp;J$1,主线配置!$D:$E,2,FALSE),"")</f>
        <v/>
      </c>
      <c r="K37" t="str">
        <f>_xlfn.IFNA(VLOOKUP($A37&amp;K$1,主线配置!$D:$E,2,FALSE),"")</f>
        <v>1000055:39:1</v>
      </c>
      <c r="L37" t="str">
        <f>_xlfn.IFNA(VLOOKUP($A37&amp;L$1,主线配置!$D:$E,2,FALSE),"")</f>
        <v/>
      </c>
      <c r="M37" t="str">
        <f>_xlfn.IFNA(VLOOKUP($A37&amp;M$1,主线配置!$D:$E,2,FALSE),"")</f>
        <v/>
      </c>
      <c r="N37" t="str">
        <f>_xlfn.IFNA(VLOOKUP($A37&amp;N$1,主线配置!$D:$E,2,FALSE),"")</f>
        <v/>
      </c>
      <c r="O37" t="str">
        <f>_xlfn.IFNA(VLOOKUP($A37&amp;O$1,主线配置!$D:$E,2,FALSE),"")</f>
        <v/>
      </c>
      <c r="P37" t="str">
        <f>_xlfn.IFNA(VLOOKUP($A37&amp;P$1,主线配置!$D:$E,2,FALSE),"")</f>
        <v/>
      </c>
      <c r="Q37" t="str">
        <f>_xlfn.IFNA(VLOOKUP($A37&amp;Q$1,主线配置!$D:$E,2,FALSE),"")</f>
        <v/>
      </c>
      <c r="R37" t="str">
        <f>_xlfn.IFNA(VLOOKUP($A37&amp;R$1,主线配置!$D:$E,2,FALSE),"")</f>
        <v/>
      </c>
      <c r="S37" t="str">
        <f>_xlfn.IFNA(VLOOKUP($A37&amp;S$1,主线配置!$D:$E,2,FALSE),"")</f>
        <v/>
      </c>
      <c r="T37" t="str">
        <f>_xlfn.IFNA(VLOOKUP($A37&amp;T$1,主线配置!$D:$E,2,FALSE),"")</f>
        <v/>
      </c>
      <c r="U37" t="str">
        <f>_xlfn.IFNA(VLOOKUP($A37&amp;U$1,主线配置!$D:$E,2,FALSE),"")</f>
        <v/>
      </c>
    </row>
    <row r="38" spans="1:21" x14ac:dyDescent="0.15">
      <c r="A38">
        <f t="shared" si="0"/>
        <v>1000035</v>
      </c>
      <c r="B38" t="s">
        <v>245</v>
      </c>
      <c r="C38" s="9">
        <v>1</v>
      </c>
      <c r="D38" s="7" t="s">
        <v>204</v>
      </c>
      <c r="E38" s="7" t="s">
        <v>219</v>
      </c>
      <c r="F38" s="6">
        <f>VLOOKUP(A38,主线配置!A:C,2,FALSE)</f>
        <v>1000056</v>
      </c>
      <c r="G38" t="str">
        <f>_xlfn.IFNA(VLOOKUP($A38&amp;G$1,主线配置!$D:$E,2,FALSE),"")</f>
        <v/>
      </c>
      <c r="H38" t="str">
        <f>_xlfn.IFNA(VLOOKUP($A38&amp;H$1,主线配置!$D:$E,2,FALSE),"")</f>
        <v/>
      </c>
      <c r="I38" t="str">
        <f>_xlfn.IFNA(VLOOKUP($A38&amp;I$1,主线配置!$D:$E,2,FALSE),"")</f>
        <v/>
      </c>
      <c r="J38" t="str">
        <f>_xlfn.IFNA(VLOOKUP($A38&amp;J$1,主线配置!$D:$E,2,FALSE),"")</f>
        <v/>
      </c>
      <c r="K38" t="str">
        <f>_xlfn.IFNA(VLOOKUP($A38&amp;K$1,主线配置!$D:$E,2,FALSE),"")</f>
        <v>1000056:40:1</v>
      </c>
      <c r="L38" t="str">
        <f>_xlfn.IFNA(VLOOKUP($A38&amp;L$1,主线配置!$D:$E,2,FALSE),"")</f>
        <v/>
      </c>
      <c r="M38" t="str">
        <f>_xlfn.IFNA(VLOOKUP($A38&amp;M$1,主线配置!$D:$E,2,FALSE),"")</f>
        <v/>
      </c>
      <c r="N38" t="str">
        <f>_xlfn.IFNA(VLOOKUP($A38&amp;N$1,主线配置!$D:$E,2,FALSE),"")</f>
        <v/>
      </c>
      <c r="O38" t="str">
        <f>_xlfn.IFNA(VLOOKUP($A38&amp;O$1,主线配置!$D:$E,2,FALSE),"")</f>
        <v/>
      </c>
      <c r="P38" t="str">
        <f>_xlfn.IFNA(VLOOKUP($A38&amp;P$1,主线配置!$D:$E,2,FALSE),"")</f>
        <v/>
      </c>
      <c r="Q38" t="str">
        <f>_xlfn.IFNA(VLOOKUP($A38&amp;Q$1,主线配置!$D:$E,2,FALSE),"")</f>
        <v/>
      </c>
      <c r="R38" t="str">
        <f>_xlfn.IFNA(VLOOKUP($A38&amp;R$1,主线配置!$D:$E,2,FALSE),"")</f>
        <v/>
      </c>
      <c r="S38" t="str">
        <f>_xlfn.IFNA(VLOOKUP($A38&amp;S$1,主线配置!$D:$E,2,FALSE),"")</f>
        <v/>
      </c>
      <c r="T38" t="str">
        <f>_xlfn.IFNA(VLOOKUP($A38&amp;T$1,主线配置!$D:$E,2,FALSE),"")</f>
        <v/>
      </c>
      <c r="U38" t="str">
        <f>_xlfn.IFNA(VLOOKUP($A38&amp;U$1,主线配置!$D:$E,2,FALSE),"")</f>
        <v/>
      </c>
    </row>
    <row r="39" spans="1:21" x14ac:dyDescent="0.15">
      <c r="A39">
        <f t="shared" si="0"/>
        <v>1000036</v>
      </c>
      <c r="B39" t="s">
        <v>246</v>
      </c>
      <c r="C39" s="9">
        <v>1</v>
      </c>
      <c r="D39" s="7" t="s">
        <v>204</v>
      </c>
      <c r="E39" s="7" t="s">
        <v>219</v>
      </c>
      <c r="F39" s="6">
        <f>VLOOKUP(A39,主线配置!A:C,2,FALSE)</f>
        <v>1000057</v>
      </c>
      <c r="G39" t="str">
        <f>_xlfn.IFNA(VLOOKUP($A39&amp;G$1,主线配置!$D:$E,2,FALSE),"")</f>
        <v/>
      </c>
      <c r="H39" t="str">
        <f>_xlfn.IFNA(VLOOKUP($A39&amp;H$1,主线配置!$D:$E,2,FALSE),"")</f>
        <v/>
      </c>
      <c r="I39" t="str">
        <f>_xlfn.IFNA(VLOOKUP($A39&amp;I$1,主线配置!$D:$E,2,FALSE),"")</f>
        <v/>
      </c>
      <c r="J39" t="str">
        <f>_xlfn.IFNA(VLOOKUP($A39&amp;J$1,主线配置!$D:$E,2,FALSE),"")</f>
        <v/>
      </c>
      <c r="K39" t="str">
        <f>_xlfn.IFNA(VLOOKUP($A39&amp;K$1,主线配置!$D:$E,2,FALSE),"")</f>
        <v>1000057:41:1</v>
      </c>
      <c r="L39" t="str">
        <f>_xlfn.IFNA(VLOOKUP($A39&amp;L$1,主线配置!$D:$E,2,FALSE),"")</f>
        <v/>
      </c>
      <c r="M39" t="str">
        <f>_xlfn.IFNA(VLOOKUP($A39&amp;M$1,主线配置!$D:$E,2,FALSE),"")</f>
        <v/>
      </c>
      <c r="N39" t="str">
        <f>_xlfn.IFNA(VLOOKUP($A39&amp;N$1,主线配置!$D:$E,2,FALSE),"")</f>
        <v/>
      </c>
      <c r="O39" t="str">
        <f>_xlfn.IFNA(VLOOKUP($A39&amp;O$1,主线配置!$D:$E,2,FALSE),"")</f>
        <v/>
      </c>
      <c r="P39" t="str">
        <f>_xlfn.IFNA(VLOOKUP($A39&amp;P$1,主线配置!$D:$E,2,FALSE),"")</f>
        <v/>
      </c>
      <c r="Q39" t="str">
        <f>_xlfn.IFNA(VLOOKUP($A39&amp;Q$1,主线配置!$D:$E,2,FALSE),"")</f>
        <v/>
      </c>
      <c r="R39" t="str">
        <f>_xlfn.IFNA(VLOOKUP($A39&amp;R$1,主线配置!$D:$E,2,FALSE),"")</f>
        <v/>
      </c>
      <c r="S39" t="str">
        <f>_xlfn.IFNA(VLOOKUP($A39&amp;S$1,主线配置!$D:$E,2,FALSE),"")</f>
        <v/>
      </c>
      <c r="T39" t="str">
        <f>_xlfn.IFNA(VLOOKUP($A39&amp;T$1,主线配置!$D:$E,2,FALSE),"")</f>
        <v/>
      </c>
      <c r="U39" t="str">
        <f>_xlfn.IFNA(VLOOKUP($A39&amp;U$1,主线配置!$D:$E,2,FALSE),"")</f>
        <v/>
      </c>
    </row>
    <row r="40" spans="1:21" x14ac:dyDescent="0.15">
      <c r="A40">
        <f t="shared" si="0"/>
        <v>1000037</v>
      </c>
      <c r="B40" t="s">
        <v>247</v>
      </c>
      <c r="C40" s="9">
        <v>1</v>
      </c>
      <c r="D40" s="7" t="s">
        <v>204</v>
      </c>
      <c r="E40" s="7" t="s">
        <v>219</v>
      </c>
      <c r="F40" s="6">
        <f>VLOOKUP(A40,主线配置!A:C,2,FALSE)</f>
        <v>1000058</v>
      </c>
      <c r="G40" t="str">
        <f>_xlfn.IFNA(VLOOKUP($A40&amp;G$1,主线配置!$D:$E,2,FALSE),"")</f>
        <v/>
      </c>
      <c r="H40" t="str">
        <f>_xlfn.IFNA(VLOOKUP($A40&amp;H$1,主线配置!$D:$E,2,FALSE),"")</f>
        <v/>
      </c>
      <c r="I40" t="str">
        <f>_xlfn.IFNA(VLOOKUP($A40&amp;I$1,主线配置!$D:$E,2,FALSE),"")</f>
        <v/>
      </c>
      <c r="J40" t="str">
        <f>_xlfn.IFNA(VLOOKUP($A40&amp;J$1,主线配置!$D:$E,2,FALSE),"")</f>
        <v/>
      </c>
      <c r="K40" t="str">
        <f>_xlfn.IFNA(VLOOKUP($A40&amp;K$1,主线配置!$D:$E,2,FALSE),"")</f>
        <v>1000058:42:1</v>
      </c>
      <c r="L40" t="str">
        <f>_xlfn.IFNA(VLOOKUP($A40&amp;L$1,主线配置!$D:$E,2,FALSE),"")</f>
        <v/>
      </c>
      <c r="M40" t="str">
        <f>_xlfn.IFNA(VLOOKUP($A40&amp;M$1,主线配置!$D:$E,2,FALSE),"")</f>
        <v/>
      </c>
      <c r="N40" t="str">
        <f>_xlfn.IFNA(VLOOKUP($A40&amp;N$1,主线配置!$D:$E,2,FALSE),"")</f>
        <v/>
      </c>
      <c r="O40" t="str">
        <f>_xlfn.IFNA(VLOOKUP($A40&amp;O$1,主线配置!$D:$E,2,FALSE),"")</f>
        <v/>
      </c>
      <c r="P40" t="str">
        <f>_xlfn.IFNA(VLOOKUP($A40&amp;P$1,主线配置!$D:$E,2,FALSE),"")</f>
        <v/>
      </c>
      <c r="Q40" t="str">
        <f>_xlfn.IFNA(VLOOKUP($A40&amp;Q$1,主线配置!$D:$E,2,FALSE),"")</f>
        <v/>
      </c>
      <c r="R40" t="str">
        <f>_xlfn.IFNA(VLOOKUP($A40&amp;R$1,主线配置!$D:$E,2,FALSE),"")</f>
        <v/>
      </c>
      <c r="S40" t="str">
        <f>_xlfn.IFNA(VLOOKUP($A40&amp;S$1,主线配置!$D:$E,2,FALSE),"")</f>
        <v/>
      </c>
      <c r="T40" t="str">
        <f>_xlfn.IFNA(VLOOKUP($A40&amp;T$1,主线配置!$D:$E,2,FALSE),"")</f>
        <v/>
      </c>
      <c r="U40" t="str">
        <f>_xlfn.IFNA(VLOOKUP($A40&amp;U$1,主线配置!$D:$E,2,FALSE),"")</f>
        <v/>
      </c>
    </row>
    <row r="41" spans="1:21" x14ac:dyDescent="0.15">
      <c r="A41">
        <f t="shared" si="0"/>
        <v>1000038</v>
      </c>
      <c r="B41" t="s">
        <v>248</v>
      </c>
      <c r="C41" s="9">
        <v>1</v>
      </c>
      <c r="D41" s="7" t="s">
        <v>204</v>
      </c>
      <c r="E41" s="7" t="s">
        <v>219</v>
      </c>
      <c r="F41" s="6">
        <f>VLOOKUP(A41,主线配置!A:C,2,FALSE)</f>
        <v>1000059</v>
      </c>
      <c r="G41" t="str">
        <f>_xlfn.IFNA(VLOOKUP($A41&amp;G$1,主线配置!$D:$E,2,FALSE),"")</f>
        <v/>
      </c>
      <c r="H41" t="str">
        <f>_xlfn.IFNA(VLOOKUP($A41&amp;H$1,主线配置!$D:$E,2,FALSE),"")</f>
        <v/>
      </c>
      <c r="I41" t="str">
        <f>_xlfn.IFNA(VLOOKUP($A41&amp;I$1,主线配置!$D:$E,2,FALSE),"")</f>
        <v/>
      </c>
      <c r="J41" t="str">
        <f>_xlfn.IFNA(VLOOKUP($A41&amp;J$1,主线配置!$D:$E,2,FALSE),"")</f>
        <v/>
      </c>
      <c r="K41" t="str">
        <f>_xlfn.IFNA(VLOOKUP($A41&amp;K$1,主线配置!$D:$E,2,FALSE),"")</f>
        <v>1000059:43:1</v>
      </c>
      <c r="L41" t="str">
        <f>_xlfn.IFNA(VLOOKUP($A41&amp;L$1,主线配置!$D:$E,2,FALSE),"")</f>
        <v/>
      </c>
      <c r="M41" t="str">
        <f>_xlfn.IFNA(VLOOKUP($A41&amp;M$1,主线配置!$D:$E,2,FALSE),"")</f>
        <v/>
      </c>
      <c r="N41" t="str">
        <f>_xlfn.IFNA(VLOOKUP($A41&amp;N$1,主线配置!$D:$E,2,FALSE),"")</f>
        <v/>
      </c>
      <c r="O41" t="str">
        <f>_xlfn.IFNA(VLOOKUP($A41&amp;O$1,主线配置!$D:$E,2,FALSE),"")</f>
        <v/>
      </c>
      <c r="P41" t="str">
        <f>_xlfn.IFNA(VLOOKUP($A41&amp;P$1,主线配置!$D:$E,2,FALSE),"")</f>
        <v/>
      </c>
      <c r="Q41" t="str">
        <f>_xlfn.IFNA(VLOOKUP($A41&amp;Q$1,主线配置!$D:$E,2,FALSE),"")</f>
        <v/>
      </c>
      <c r="R41" t="str">
        <f>_xlfn.IFNA(VLOOKUP($A41&amp;R$1,主线配置!$D:$E,2,FALSE),"")</f>
        <v/>
      </c>
      <c r="S41" t="str">
        <f>_xlfn.IFNA(VLOOKUP($A41&amp;S$1,主线配置!$D:$E,2,FALSE),"")</f>
        <v/>
      </c>
      <c r="T41" t="str">
        <f>_xlfn.IFNA(VLOOKUP($A41&amp;T$1,主线配置!$D:$E,2,FALSE),"")</f>
        <v/>
      </c>
      <c r="U41" t="str">
        <f>_xlfn.IFNA(VLOOKUP($A41&amp;U$1,主线配置!$D:$E,2,FALSE),"")</f>
        <v/>
      </c>
    </row>
    <row r="42" spans="1:21" x14ac:dyDescent="0.15">
      <c r="A42">
        <f t="shared" si="0"/>
        <v>1000039</v>
      </c>
      <c r="B42" t="s">
        <v>249</v>
      </c>
      <c r="C42" s="9">
        <v>1</v>
      </c>
      <c r="D42" s="7" t="s">
        <v>204</v>
      </c>
      <c r="E42" s="7" t="s">
        <v>219</v>
      </c>
      <c r="F42" s="6">
        <f>VLOOKUP(A42,主线配置!A:C,2,FALSE)</f>
        <v>1000060</v>
      </c>
      <c r="G42" t="str">
        <f>_xlfn.IFNA(VLOOKUP($A42&amp;G$1,主线配置!$D:$E,2,FALSE),"")</f>
        <v/>
      </c>
      <c r="H42" t="str">
        <f>_xlfn.IFNA(VLOOKUP($A42&amp;H$1,主线配置!$D:$E,2,FALSE),"")</f>
        <v/>
      </c>
      <c r="I42" t="str">
        <f>_xlfn.IFNA(VLOOKUP($A42&amp;I$1,主线配置!$D:$E,2,FALSE),"")</f>
        <v/>
      </c>
      <c r="J42" t="str">
        <f>_xlfn.IFNA(VLOOKUP($A42&amp;J$1,主线配置!$D:$E,2,FALSE),"")</f>
        <v/>
      </c>
      <c r="K42" t="str">
        <f>_xlfn.IFNA(VLOOKUP($A42&amp;K$1,主线配置!$D:$E,2,FALSE),"")</f>
        <v>1000060:44:1</v>
      </c>
      <c r="L42" t="str">
        <f>_xlfn.IFNA(VLOOKUP($A42&amp;L$1,主线配置!$D:$E,2,FALSE),"")</f>
        <v/>
      </c>
      <c r="M42" t="str">
        <f>_xlfn.IFNA(VLOOKUP($A42&amp;M$1,主线配置!$D:$E,2,FALSE),"")</f>
        <v/>
      </c>
      <c r="N42" t="str">
        <f>_xlfn.IFNA(VLOOKUP($A42&amp;N$1,主线配置!$D:$E,2,FALSE),"")</f>
        <v/>
      </c>
      <c r="O42" t="str">
        <f>_xlfn.IFNA(VLOOKUP($A42&amp;O$1,主线配置!$D:$E,2,FALSE),"")</f>
        <v/>
      </c>
      <c r="P42" t="str">
        <f>_xlfn.IFNA(VLOOKUP($A42&amp;P$1,主线配置!$D:$E,2,FALSE),"")</f>
        <v/>
      </c>
      <c r="Q42" t="str">
        <f>_xlfn.IFNA(VLOOKUP($A42&amp;Q$1,主线配置!$D:$E,2,FALSE),"")</f>
        <v/>
      </c>
      <c r="R42" t="str">
        <f>_xlfn.IFNA(VLOOKUP($A42&amp;R$1,主线配置!$D:$E,2,FALSE),"")</f>
        <v/>
      </c>
      <c r="S42" t="str">
        <f>_xlfn.IFNA(VLOOKUP($A42&amp;S$1,主线配置!$D:$E,2,FALSE),"")</f>
        <v/>
      </c>
      <c r="T42" t="str">
        <f>_xlfn.IFNA(VLOOKUP($A42&amp;T$1,主线配置!$D:$E,2,FALSE),"")</f>
        <v/>
      </c>
      <c r="U42" t="str">
        <f>_xlfn.IFNA(VLOOKUP($A42&amp;U$1,主线配置!$D:$E,2,FALSE),"")</f>
        <v/>
      </c>
    </row>
    <row r="43" spans="1:21" x14ac:dyDescent="0.15">
      <c r="A43">
        <f t="shared" si="0"/>
        <v>1000040</v>
      </c>
      <c r="B43" t="s">
        <v>250</v>
      </c>
      <c r="C43" s="9">
        <v>1</v>
      </c>
      <c r="D43" s="7" t="s">
        <v>204</v>
      </c>
      <c r="E43" s="7" t="s">
        <v>219</v>
      </c>
      <c r="F43" s="6">
        <f>VLOOKUP(A43,主线配置!A:C,2,FALSE)</f>
        <v>1000061</v>
      </c>
      <c r="G43" t="str">
        <f>_xlfn.IFNA(VLOOKUP($A43&amp;G$1,主线配置!$D:$E,2,FALSE),"")</f>
        <v/>
      </c>
      <c r="H43" t="str">
        <f>_xlfn.IFNA(VLOOKUP($A43&amp;H$1,主线配置!$D:$E,2,FALSE),"")</f>
        <v/>
      </c>
      <c r="I43" t="str">
        <f>_xlfn.IFNA(VLOOKUP($A43&amp;I$1,主线配置!$D:$E,2,FALSE),"")</f>
        <v/>
      </c>
      <c r="J43" t="str">
        <f>_xlfn.IFNA(VLOOKUP($A43&amp;J$1,主线配置!$D:$E,2,FALSE),"")</f>
        <v/>
      </c>
      <c r="K43" t="str">
        <f>_xlfn.IFNA(VLOOKUP($A43&amp;K$1,主线配置!$D:$E,2,FALSE),"")</f>
        <v>1000061:45:1</v>
      </c>
      <c r="L43" t="str">
        <f>_xlfn.IFNA(VLOOKUP($A43&amp;L$1,主线配置!$D:$E,2,FALSE),"")</f>
        <v/>
      </c>
      <c r="M43" t="str">
        <f>_xlfn.IFNA(VLOOKUP($A43&amp;M$1,主线配置!$D:$E,2,FALSE),"")</f>
        <v/>
      </c>
      <c r="N43" t="str">
        <f>_xlfn.IFNA(VLOOKUP($A43&amp;N$1,主线配置!$D:$E,2,FALSE),"")</f>
        <v/>
      </c>
      <c r="O43" t="str">
        <f>_xlfn.IFNA(VLOOKUP($A43&amp;O$1,主线配置!$D:$E,2,FALSE),"")</f>
        <v/>
      </c>
      <c r="P43" t="str">
        <f>_xlfn.IFNA(VLOOKUP($A43&amp;P$1,主线配置!$D:$E,2,FALSE),"")</f>
        <v/>
      </c>
      <c r="Q43" t="str">
        <f>_xlfn.IFNA(VLOOKUP($A43&amp;Q$1,主线配置!$D:$E,2,FALSE),"")</f>
        <v/>
      </c>
      <c r="R43" t="str">
        <f>_xlfn.IFNA(VLOOKUP($A43&amp;R$1,主线配置!$D:$E,2,FALSE),"")</f>
        <v/>
      </c>
      <c r="S43" t="str">
        <f>_xlfn.IFNA(VLOOKUP($A43&amp;S$1,主线配置!$D:$E,2,FALSE),"")</f>
        <v/>
      </c>
      <c r="T43" t="str">
        <f>_xlfn.IFNA(VLOOKUP($A43&amp;T$1,主线配置!$D:$E,2,FALSE),"")</f>
        <v/>
      </c>
      <c r="U43" t="str">
        <f>_xlfn.IFNA(VLOOKUP($A43&amp;U$1,主线配置!$D:$E,2,FALSE),"")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17" workbookViewId="0">
      <selection activeCell="D50" sqref="D50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1000001</v>
      </c>
      <c r="B4" s="1" t="str">
        <f>VLOOKUP(A4,主线配置!G:I,3,FALSE)</f>
        <v>平均怪</v>
      </c>
      <c r="C4" s="7"/>
      <c r="D4" s="6" t="str">
        <f>VLOOKUP(B4,怪物属性偏向!F:P,11,FALSE)</f>
        <v>m1000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VLOOKUP(VLOOKUP($A4,主线配置!$O:$P,2,FALSE),怪物属性偏向!$E:$O,怪物属性偏向!J$1-1,FALSE)</f>
        <v>20000001</v>
      </c>
      <c r="O4" s="8" t="str">
        <f>VLOOKUP(VLOOKUP($A4,主线配置!$O:$P,2,FALSE),怪物属性偏向!$E:$O,怪物属性偏向!K$1-1,FALSE)</f>
        <v/>
      </c>
      <c r="P4" s="8" t="str">
        <f>VLOOKUP(VLOOKUP($A4,主线配置!$O:$P,2,FALSE),怪物属性偏向!$E:$O,怪物属性偏向!L$1-1,FALSE)</f>
        <v/>
      </c>
      <c r="Q4" s="8" t="str">
        <f>VLOOKUP(VLOOKUP($A4,主线配置!$O:$P,2,FALSE),怪物属性偏向!$E:$O,怪物属性偏向!M$1-1,FALSE)</f>
        <v/>
      </c>
      <c r="R4" s="8" t="str">
        <f>VLOOKUP(VLOOKUP($A4,主线配置!$O:$P,2,FALSE),怪物属性偏向!$E:$O,怪物属性偏向!N$1-1,FALSE)</f>
        <v/>
      </c>
      <c r="S4" s="8" t="str">
        <f>VLOOKUP(VLOOKUP($A4,主线配置!$O:$P,2,FALSE),怪物属性偏向!$E:$O,怪物属性偏向!O$1-1,FALSE)</f>
        <v/>
      </c>
    </row>
    <row r="5" spans="1:19" x14ac:dyDescent="0.15">
      <c r="A5" s="3">
        <f>A4+1</f>
        <v>1000002</v>
      </c>
      <c r="B5" s="1" t="str">
        <f>VLOOKUP(A5,主线配置!G:I,3,FALSE)</f>
        <v>平均怪</v>
      </c>
      <c r="C5" s="7"/>
      <c r="D5" s="6" t="str">
        <f>VLOOKUP(B5,怪物属性偏向!F:P,11,FALSE)</f>
        <v>m1000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VLOOKUP(VLOOKUP($A5,主线配置!$O:$P,2,FALSE),怪物属性偏向!$E:$O,怪物属性偏向!J$1-1,FALSE)</f>
        <v>20000001</v>
      </c>
      <c r="O5" s="8" t="str">
        <f>VLOOKUP(VLOOKUP($A5,主线配置!$O:$P,2,FALSE),怪物属性偏向!$E:$O,怪物属性偏向!K$1-1,FALSE)</f>
        <v/>
      </c>
      <c r="P5" s="8" t="str">
        <f>VLOOKUP(VLOOKUP($A5,主线配置!$O:$P,2,FALSE),怪物属性偏向!$E:$O,怪物属性偏向!L$1-1,FALSE)</f>
        <v/>
      </c>
      <c r="Q5" s="8" t="str">
        <f>VLOOKUP(VLOOKUP($A5,主线配置!$O:$P,2,FALSE),怪物属性偏向!$E:$O,怪物属性偏向!M$1-1,FALSE)</f>
        <v/>
      </c>
      <c r="R5" s="8" t="str">
        <f>VLOOKUP(VLOOKUP($A5,主线配置!$O:$P,2,FALSE),怪物属性偏向!$E:$O,怪物属性偏向!N$1-1,FALSE)</f>
        <v/>
      </c>
      <c r="S5" s="8" t="str">
        <f>VLOOKUP(VLOOKUP($A5,主线配置!$O:$P,2,FALSE),怪物属性偏向!$E:$O,怪物属性偏向!O$1-1,FALSE)</f>
        <v/>
      </c>
    </row>
    <row r="6" spans="1:19" x14ac:dyDescent="0.15">
      <c r="A6" s="3">
        <f t="shared" ref="A6:A64" si="0">A5+1</f>
        <v>1000003</v>
      </c>
      <c r="B6" s="1" t="str">
        <f>VLOOKUP(A6,主线配置!G:I,3,FALSE)</f>
        <v>平均怪</v>
      </c>
      <c r="C6" s="7"/>
      <c r="D6" s="6" t="str">
        <f>VLOOKUP(B6,怪物属性偏向!F:P,11,FALSE)</f>
        <v>m1000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VLOOKUP(VLOOKUP($A6,主线配置!$O:$P,2,FALSE),怪物属性偏向!$E:$O,怪物属性偏向!J$1-1,FALSE)</f>
        <v>20000001</v>
      </c>
      <c r="O6" s="8" t="str">
        <f>VLOOKUP(VLOOKUP($A6,主线配置!$O:$P,2,FALSE),怪物属性偏向!$E:$O,怪物属性偏向!K$1-1,FALSE)</f>
        <v/>
      </c>
      <c r="P6" s="8" t="str">
        <f>VLOOKUP(VLOOKUP($A6,主线配置!$O:$P,2,FALSE),怪物属性偏向!$E:$O,怪物属性偏向!L$1-1,FALSE)</f>
        <v/>
      </c>
      <c r="Q6" s="8" t="str">
        <f>VLOOKUP(VLOOKUP($A6,主线配置!$O:$P,2,FALSE),怪物属性偏向!$E:$O,怪物属性偏向!M$1-1,FALSE)</f>
        <v/>
      </c>
      <c r="R6" s="8" t="str">
        <f>VLOOKUP(VLOOKUP($A6,主线配置!$O:$P,2,FALSE),怪物属性偏向!$E:$O,怪物属性偏向!N$1-1,FALSE)</f>
        <v/>
      </c>
      <c r="S6" s="8" t="str">
        <f>VLOOKUP(VLOOKUP($A6,主线配置!$O:$P,2,FALSE),怪物属性偏向!$E:$O,怪物属性偏向!O$1-1,FALSE)</f>
        <v/>
      </c>
    </row>
    <row r="7" spans="1:19" x14ac:dyDescent="0.15">
      <c r="A7" s="3">
        <f t="shared" si="0"/>
        <v>1000004</v>
      </c>
      <c r="B7" s="1" t="str">
        <f>VLOOKUP(A7,主线配置!G:I,3,FALSE)</f>
        <v>平均怪</v>
      </c>
      <c r="C7" s="7"/>
      <c r="D7" s="6" t="str">
        <f>VLOOKUP(B7,怪物属性偏向!F:P,11,FALSE)</f>
        <v>m1000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VLOOKUP(VLOOKUP($A7,主线配置!$O:$P,2,FALSE),怪物属性偏向!$E:$O,怪物属性偏向!J$1-1,FALSE)</f>
        <v>20000001</v>
      </c>
      <c r="O7" s="8" t="str">
        <f>VLOOKUP(VLOOKUP($A7,主线配置!$O:$P,2,FALSE),怪物属性偏向!$E:$O,怪物属性偏向!K$1-1,FALSE)</f>
        <v/>
      </c>
      <c r="P7" s="8" t="str">
        <f>VLOOKUP(VLOOKUP($A7,主线配置!$O:$P,2,FALSE),怪物属性偏向!$E:$O,怪物属性偏向!L$1-1,FALSE)</f>
        <v/>
      </c>
      <c r="Q7" s="8" t="str">
        <f>VLOOKUP(VLOOKUP($A7,主线配置!$O:$P,2,FALSE),怪物属性偏向!$E:$O,怪物属性偏向!M$1-1,FALSE)</f>
        <v/>
      </c>
      <c r="R7" s="8" t="str">
        <f>VLOOKUP(VLOOKUP($A7,主线配置!$O:$P,2,FALSE),怪物属性偏向!$E:$O,怪物属性偏向!N$1-1,FALSE)</f>
        <v/>
      </c>
      <c r="S7" s="8" t="str">
        <f>VLOOKUP(VLOOKUP($A7,主线配置!$O:$P,2,FALSE),怪物属性偏向!$E:$O,怪物属性偏向!O$1-1,FALSE)</f>
        <v/>
      </c>
    </row>
    <row r="8" spans="1:19" x14ac:dyDescent="0.15">
      <c r="A8" s="3">
        <f t="shared" si="0"/>
        <v>1000005</v>
      </c>
      <c r="B8" s="1" t="str">
        <f>VLOOKUP(A8,主线配置!G:I,3,FALSE)</f>
        <v>平均怪</v>
      </c>
      <c r="C8" s="7"/>
      <c r="D8" s="6" t="str">
        <f>VLOOKUP(B8,怪物属性偏向!F:P,11,FALSE)</f>
        <v>m1000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VLOOKUP(VLOOKUP($A8,主线配置!$O:$P,2,FALSE),怪物属性偏向!$E:$O,怪物属性偏向!J$1-1,FALSE)</f>
        <v>20000001</v>
      </c>
      <c r="O8" s="8" t="str">
        <f>VLOOKUP(VLOOKUP($A8,主线配置!$O:$P,2,FALSE),怪物属性偏向!$E:$O,怪物属性偏向!K$1-1,FALSE)</f>
        <v/>
      </c>
      <c r="P8" s="8" t="str">
        <f>VLOOKUP(VLOOKUP($A8,主线配置!$O:$P,2,FALSE),怪物属性偏向!$E:$O,怪物属性偏向!L$1-1,FALSE)</f>
        <v/>
      </c>
      <c r="Q8" s="8" t="str">
        <f>VLOOKUP(VLOOKUP($A8,主线配置!$O:$P,2,FALSE),怪物属性偏向!$E:$O,怪物属性偏向!M$1-1,FALSE)</f>
        <v/>
      </c>
      <c r="R8" s="8" t="str">
        <f>VLOOKUP(VLOOKUP($A8,主线配置!$O:$P,2,FALSE),怪物属性偏向!$E:$O,怪物属性偏向!N$1-1,FALSE)</f>
        <v/>
      </c>
      <c r="S8" s="8" t="str">
        <f>VLOOKUP(VLOOKUP($A8,主线配置!$O:$P,2,FALSE),怪物属性偏向!$E:$O,怪物属性偏向!O$1-1,FALSE)</f>
        <v/>
      </c>
    </row>
    <row r="9" spans="1:19" x14ac:dyDescent="0.15">
      <c r="A9" s="3">
        <f>A8+1</f>
        <v>1000006</v>
      </c>
      <c r="B9" s="1" t="str">
        <f>VLOOKUP(A9,主线配置!G:I,3,FALSE)</f>
        <v>平均怪</v>
      </c>
      <c r="C9" s="7"/>
      <c r="D9" s="6" t="str">
        <f>VLOOKUP(B9,怪物属性偏向!F:P,11,FALSE)</f>
        <v>m1000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VLOOKUP(VLOOKUP($A9,主线配置!$O:$P,2,FALSE),怪物属性偏向!$E:$O,怪物属性偏向!J$1-1,FALSE)</f>
        <v>20000001</v>
      </c>
      <c r="O9" s="8" t="str">
        <f>VLOOKUP(VLOOKUP($A9,主线配置!$O:$P,2,FALSE),怪物属性偏向!$E:$O,怪物属性偏向!K$1-1,FALSE)</f>
        <v/>
      </c>
      <c r="P9" s="8" t="str">
        <f>VLOOKUP(VLOOKUP($A9,主线配置!$O:$P,2,FALSE),怪物属性偏向!$E:$O,怪物属性偏向!L$1-1,FALSE)</f>
        <v/>
      </c>
      <c r="Q9" s="8" t="str">
        <f>VLOOKUP(VLOOKUP($A9,主线配置!$O:$P,2,FALSE),怪物属性偏向!$E:$O,怪物属性偏向!M$1-1,FALSE)</f>
        <v/>
      </c>
      <c r="R9" s="8" t="str">
        <f>VLOOKUP(VLOOKUP($A9,主线配置!$O:$P,2,FALSE),怪物属性偏向!$E:$O,怪物属性偏向!N$1-1,FALSE)</f>
        <v/>
      </c>
      <c r="S9" s="8" t="str">
        <f>VLOOKUP(VLOOKUP($A9,主线配置!$O:$P,2,FALSE),怪物属性偏向!$E:$O,怪物属性偏向!O$1-1,FALSE)</f>
        <v/>
      </c>
    </row>
    <row r="10" spans="1:19" x14ac:dyDescent="0.15">
      <c r="A10" s="3">
        <f t="shared" si="0"/>
        <v>1000007</v>
      </c>
      <c r="B10" s="1" t="str">
        <f>VLOOKUP(A10,主线配置!G:I,3,FALSE)</f>
        <v>高攻低血</v>
      </c>
      <c r="C10" s="7"/>
      <c r="D10" s="6" t="str">
        <f>VLOOKUP(B10,怪物属性偏向!F:P,11,FALSE)</f>
        <v>m1001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VLOOKUP(VLOOKUP($A10,主线配置!$O:$P,2,FALSE),怪物属性偏向!$E:$O,怪物属性偏向!J$1-1,FALSE)</f>
        <v>20000002</v>
      </c>
      <c r="O10" s="8">
        <f>VLOOKUP(VLOOKUP($A10,主线配置!$O:$P,2,FALSE),怪物属性偏向!$E:$O,怪物属性偏向!K$1-1,FALSE)</f>
        <v>20000003</v>
      </c>
      <c r="P10" s="8" t="str">
        <f>VLOOKUP(VLOOKUP($A10,主线配置!$O:$P,2,FALSE),怪物属性偏向!$E:$O,怪物属性偏向!L$1-1,FALSE)</f>
        <v/>
      </c>
      <c r="Q10" s="8" t="str">
        <f>VLOOKUP(VLOOKUP($A10,主线配置!$O:$P,2,FALSE),怪物属性偏向!$E:$O,怪物属性偏向!M$1-1,FALSE)</f>
        <v/>
      </c>
      <c r="R10" s="8" t="str">
        <f>VLOOKUP(VLOOKUP($A10,主线配置!$O:$P,2,FALSE),怪物属性偏向!$E:$O,怪物属性偏向!N$1-1,FALSE)</f>
        <v/>
      </c>
      <c r="S10" s="8" t="str">
        <f>VLOOKUP(VLOOKUP($A10,主线配置!$O:$P,2,FALSE),怪物属性偏向!$E:$O,怪物属性偏向!O$1-1,FALSE)</f>
        <v/>
      </c>
    </row>
    <row r="11" spans="1:19" x14ac:dyDescent="0.15">
      <c r="A11" s="3">
        <f t="shared" si="0"/>
        <v>1000008</v>
      </c>
      <c r="B11" s="1" t="str">
        <f>VLOOKUP(A11,主线配置!G:I,3,FALSE)</f>
        <v>高攻低血</v>
      </c>
      <c r="C11" s="7"/>
      <c r="D11" s="6" t="str">
        <f>VLOOKUP(B11,怪物属性偏向!F:P,11,FALSE)</f>
        <v>m1001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VLOOKUP(VLOOKUP($A11,主线配置!$O:$P,2,FALSE),怪物属性偏向!$E:$O,怪物属性偏向!J$1-1,FALSE)</f>
        <v>20000002</v>
      </c>
      <c r="O11" s="8">
        <f>VLOOKUP(VLOOKUP($A11,主线配置!$O:$P,2,FALSE),怪物属性偏向!$E:$O,怪物属性偏向!K$1-1,FALSE)</f>
        <v>20000003</v>
      </c>
      <c r="P11" s="8" t="str">
        <f>VLOOKUP(VLOOKUP($A11,主线配置!$O:$P,2,FALSE),怪物属性偏向!$E:$O,怪物属性偏向!L$1-1,FALSE)</f>
        <v/>
      </c>
      <c r="Q11" s="8" t="str">
        <f>VLOOKUP(VLOOKUP($A11,主线配置!$O:$P,2,FALSE),怪物属性偏向!$E:$O,怪物属性偏向!M$1-1,FALSE)</f>
        <v/>
      </c>
      <c r="R11" s="8" t="str">
        <f>VLOOKUP(VLOOKUP($A11,主线配置!$O:$P,2,FALSE),怪物属性偏向!$E:$O,怪物属性偏向!N$1-1,FALSE)</f>
        <v/>
      </c>
      <c r="S11" s="8" t="str">
        <f>VLOOKUP(VLOOKUP($A11,主线配置!$O:$P,2,FALSE),怪物属性偏向!$E:$O,怪物属性偏向!O$1-1,FALSE)</f>
        <v/>
      </c>
    </row>
    <row r="12" spans="1:19" x14ac:dyDescent="0.15">
      <c r="A12" s="3">
        <f t="shared" si="0"/>
        <v>1000009</v>
      </c>
      <c r="B12" s="1" t="str">
        <f>VLOOKUP(A12,主线配置!G:I,3,FALSE)</f>
        <v>平均怪</v>
      </c>
      <c r="C12" s="7"/>
      <c r="D12" s="6" t="str">
        <f>VLOOKUP(B12,怪物属性偏向!F:P,11,FALSE)</f>
        <v>m1000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VLOOKUP(VLOOKUP($A12,主线配置!$O:$P,2,FALSE),怪物属性偏向!$E:$O,怪物属性偏向!J$1-1,FALSE)</f>
        <v>20000001</v>
      </c>
      <c r="O12" s="8" t="str">
        <f>VLOOKUP(VLOOKUP($A12,主线配置!$O:$P,2,FALSE),怪物属性偏向!$E:$O,怪物属性偏向!K$1-1,FALSE)</f>
        <v/>
      </c>
      <c r="P12" s="8" t="str">
        <f>VLOOKUP(VLOOKUP($A12,主线配置!$O:$P,2,FALSE),怪物属性偏向!$E:$O,怪物属性偏向!L$1-1,FALSE)</f>
        <v/>
      </c>
      <c r="Q12" s="8" t="str">
        <f>VLOOKUP(VLOOKUP($A12,主线配置!$O:$P,2,FALSE),怪物属性偏向!$E:$O,怪物属性偏向!M$1-1,FALSE)</f>
        <v/>
      </c>
      <c r="R12" s="8" t="str">
        <f>VLOOKUP(VLOOKUP($A12,主线配置!$O:$P,2,FALSE),怪物属性偏向!$E:$O,怪物属性偏向!N$1-1,FALSE)</f>
        <v/>
      </c>
      <c r="S12" s="8" t="str">
        <f>VLOOKUP(VLOOKUP($A12,主线配置!$O:$P,2,FALSE),怪物属性偏向!$E:$O,怪物属性偏向!O$1-1,FALSE)</f>
        <v/>
      </c>
    </row>
    <row r="13" spans="1:19" x14ac:dyDescent="0.15">
      <c r="A13" s="3">
        <f t="shared" si="0"/>
        <v>1000010</v>
      </c>
      <c r="B13" s="1" t="str">
        <f>VLOOKUP(A13,主线配置!G:I,3,FALSE)</f>
        <v>平均怪</v>
      </c>
      <c r="C13" s="7"/>
      <c r="D13" s="6" t="str">
        <f>VLOOKUP(B13,怪物属性偏向!F:P,11,FALSE)</f>
        <v>m1000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VLOOKUP(VLOOKUP($A13,主线配置!$O:$P,2,FALSE),怪物属性偏向!$E:$O,怪物属性偏向!J$1-1,FALSE)</f>
        <v>20000001</v>
      </c>
      <c r="O13" s="8" t="str">
        <f>VLOOKUP(VLOOKUP($A13,主线配置!$O:$P,2,FALSE),怪物属性偏向!$E:$O,怪物属性偏向!K$1-1,FALSE)</f>
        <v/>
      </c>
      <c r="P13" s="8" t="str">
        <f>VLOOKUP(VLOOKUP($A13,主线配置!$O:$P,2,FALSE),怪物属性偏向!$E:$O,怪物属性偏向!L$1-1,FALSE)</f>
        <v/>
      </c>
      <c r="Q13" s="8" t="str">
        <f>VLOOKUP(VLOOKUP($A13,主线配置!$O:$P,2,FALSE),怪物属性偏向!$E:$O,怪物属性偏向!M$1-1,FALSE)</f>
        <v/>
      </c>
      <c r="R13" s="8" t="str">
        <f>VLOOKUP(VLOOKUP($A13,主线配置!$O:$P,2,FALSE),怪物属性偏向!$E:$O,怪物属性偏向!N$1-1,FALSE)</f>
        <v/>
      </c>
      <c r="S13" s="8" t="str">
        <f>VLOOKUP(VLOOKUP($A13,主线配置!$O:$P,2,FALSE),怪物属性偏向!$E:$O,怪物属性偏向!O$1-1,FALSE)</f>
        <v/>
      </c>
    </row>
    <row r="14" spans="1:19" x14ac:dyDescent="0.15">
      <c r="A14" s="3">
        <f t="shared" si="0"/>
        <v>1000011</v>
      </c>
      <c r="B14" s="1" t="str">
        <f>VLOOKUP(A14,主线配置!G:I,3,FALSE)</f>
        <v>高攻低血</v>
      </c>
      <c r="C14" s="7"/>
      <c r="D14" s="6" t="str">
        <f>VLOOKUP(B14,怪物属性偏向!F:P,11,FALSE)</f>
        <v>m1001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VLOOKUP(VLOOKUP($A14,主线配置!$O:$P,2,FALSE),怪物属性偏向!$E:$O,怪物属性偏向!J$1-1,FALSE)</f>
        <v>20000002</v>
      </c>
      <c r="O14" s="8">
        <f>VLOOKUP(VLOOKUP($A14,主线配置!$O:$P,2,FALSE),怪物属性偏向!$E:$O,怪物属性偏向!K$1-1,FALSE)</f>
        <v>20000003</v>
      </c>
      <c r="P14" s="8" t="str">
        <f>VLOOKUP(VLOOKUP($A14,主线配置!$O:$P,2,FALSE),怪物属性偏向!$E:$O,怪物属性偏向!L$1-1,FALSE)</f>
        <v/>
      </c>
      <c r="Q14" s="8" t="str">
        <f>VLOOKUP(VLOOKUP($A14,主线配置!$O:$P,2,FALSE),怪物属性偏向!$E:$O,怪物属性偏向!M$1-1,FALSE)</f>
        <v/>
      </c>
      <c r="R14" s="8" t="str">
        <f>VLOOKUP(VLOOKUP($A14,主线配置!$O:$P,2,FALSE),怪物属性偏向!$E:$O,怪物属性偏向!N$1-1,FALSE)</f>
        <v/>
      </c>
      <c r="S14" s="8" t="str">
        <f>VLOOKUP(VLOOKUP($A14,主线配置!$O:$P,2,FALSE),怪物属性偏向!$E:$O,怪物属性偏向!O$1-1,FALSE)</f>
        <v/>
      </c>
    </row>
    <row r="15" spans="1:19" x14ac:dyDescent="0.15">
      <c r="A15" s="3">
        <f t="shared" si="0"/>
        <v>1000012</v>
      </c>
      <c r="B15" s="1" t="str">
        <f>VLOOKUP(A15,主线配置!G:I,3,FALSE)</f>
        <v>高攻低血</v>
      </c>
      <c r="C15" s="7"/>
      <c r="D15" s="6" t="str">
        <f>VLOOKUP(B15,怪物属性偏向!F:P,11,FALSE)</f>
        <v>m1001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VLOOKUP(VLOOKUP($A15,主线配置!$O:$P,2,FALSE),怪物属性偏向!$E:$O,怪物属性偏向!J$1-1,FALSE)</f>
        <v>20000002</v>
      </c>
      <c r="O15" s="8">
        <f>VLOOKUP(VLOOKUP($A15,主线配置!$O:$P,2,FALSE),怪物属性偏向!$E:$O,怪物属性偏向!K$1-1,FALSE)</f>
        <v>20000003</v>
      </c>
      <c r="P15" s="8" t="str">
        <f>VLOOKUP(VLOOKUP($A15,主线配置!$O:$P,2,FALSE),怪物属性偏向!$E:$O,怪物属性偏向!L$1-1,FALSE)</f>
        <v/>
      </c>
      <c r="Q15" s="8" t="str">
        <f>VLOOKUP(VLOOKUP($A15,主线配置!$O:$P,2,FALSE),怪物属性偏向!$E:$O,怪物属性偏向!M$1-1,FALSE)</f>
        <v/>
      </c>
      <c r="R15" s="8" t="str">
        <f>VLOOKUP(VLOOKUP($A15,主线配置!$O:$P,2,FALSE),怪物属性偏向!$E:$O,怪物属性偏向!N$1-1,FALSE)</f>
        <v/>
      </c>
      <c r="S15" s="8" t="str">
        <f>VLOOKUP(VLOOKUP($A15,主线配置!$O:$P,2,FALSE),怪物属性偏向!$E:$O,怪物属性偏向!O$1-1,FALSE)</f>
        <v/>
      </c>
    </row>
    <row r="16" spans="1:19" x14ac:dyDescent="0.15">
      <c r="A16" s="3">
        <f t="shared" si="0"/>
        <v>1000013</v>
      </c>
      <c r="B16" s="1" t="str">
        <f>VLOOKUP(A16,主线配置!G:I,3,FALSE)</f>
        <v>攻低血高</v>
      </c>
      <c r="C16" s="7"/>
      <c r="D16" s="6" t="str">
        <f>VLOOKUP(B16,怪物属性偏向!F:P,11,FALSE)</f>
        <v>m1002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VLOOKUP(VLOOKUP($A16,主线配置!$O:$P,2,FALSE),怪物属性偏向!$E:$O,怪物属性偏向!J$1-1,FALSE)</f>
        <v>20000004</v>
      </c>
      <c r="O16" s="8" t="str">
        <f>VLOOKUP(VLOOKUP($A16,主线配置!$O:$P,2,FALSE),怪物属性偏向!$E:$O,怪物属性偏向!K$1-1,FALSE)</f>
        <v/>
      </c>
      <c r="P16" s="8" t="str">
        <f>VLOOKUP(VLOOKUP($A16,主线配置!$O:$P,2,FALSE),怪物属性偏向!$E:$O,怪物属性偏向!L$1-1,FALSE)</f>
        <v/>
      </c>
      <c r="Q16" s="8">
        <f>VLOOKUP(VLOOKUP($A16,主线配置!$O:$P,2,FALSE),怪物属性偏向!$E:$O,怪物属性偏向!M$1-1,FALSE)</f>
        <v>200001</v>
      </c>
      <c r="R16" s="8" t="str">
        <f>VLOOKUP(VLOOKUP($A16,主线配置!$O:$P,2,FALSE),怪物属性偏向!$E:$O,怪物属性偏向!N$1-1,FALSE)</f>
        <v/>
      </c>
      <c r="S16" s="8" t="str">
        <f>VLOOKUP(VLOOKUP($A16,主线配置!$O:$P,2,FALSE),怪物属性偏向!$E:$O,怪物属性偏向!O$1-1,FALSE)</f>
        <v/>
      </c>
    </row>
    <row r="17" spans="1:19" x14ac:dyDescent="0.15">
      <c r="A17" s="3">
        <f t="shared" si="0"/>
        <v>1000014</v>
      </c>
      <c r="B17" s="1" t="str">
        <f>VLOOKUP(A17,主线配置!G:I,3,FALSE)</f>
        <v>平均怪</v>
      </c>
      <c r="C17" s="7"/>
      <c r="D17" s="6" t="str">
        <f>VLOOKUP(B17,怪物属性偏向!F:P,11,FALSE)</f>
        <v>m1000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VLOOKUP(VLOOKUP($A17,主线配置!$O:$P,2,FALSE),怪物属性偏向!$E:$O,怪物属性偏向!J$1-1,FALSE)</f>
        <v>20000001</v>
      </c>
      <c r="O17" s="8" t="str">
        <f>VLOOKUP(VLOOKUP($A17,主线配置!$O:$P,2,FALSE),怪物属性偏向!$E:$O,怪物属性偏向!K$1-1,FALSE)</f>
        <v/>
      </c>
      <c r="P17" s="8" t="str">
        <f>VLOOKUP(VLOOKUP($A17,主线配置!$O:$P,2,FALSE),怪物属性偏向!$E:$O,怪物属性偏向!L$1-1,FALSE)</f>
        <v/>
      </c>
      <c r="Q17" s="8" t="str">
        <f>VLOOKUP(VLOOKUP($A17,主线配置!$O:$P,2,FALSE),怪物属性偏向!$E:$O,怪物属性偏向!M$1-1,FALSE)</f>
        <v/>
      </c>
      <c r="R17" s="8" t="str">
        <f>VLOOKUP(VLOOKUP($A17,主线配置!$O:$P,2,FALSE),怪物属性偏向!$E:$O,怪物属性偏向!N$1-1,FALSE)</f>
        <v/>
      </c>
      <c r="S17" s="8" t="str">
        <f>VLOOKUP(VLOOKUP($A17,主线配置!$O:$P,2,FALSE),怪物属性偏向!$E:$O,怪物属性偏向!O$1-1,FALSE)</f>
        <v/>
      </c>
    </row>
    <row r="18" spans="1:19" x14ac:dyDescent="0.15">
      <c r="A18" s="3">
        <f t="shared" si="0"/>
        <v>1000015</v>
      </c>
      <c r="B18" s="1" t="str">
        <f>VLOOKUP(A18,主线配置!G:I,3,FALSE)</f>
        <v>平均怪</v>
      </c>
      <c r="C18" s="7"/>
      <c r="D18" s="6" t="str">
        <f>VLOOKUP(B18,怪物属性偏向!F:P,11,FALSE)</f>
        <v>m1000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VLOOKUP(VLOOKUP($A18,主线配置!$O:$P,2,FALSE),怪物属性偏向!$E:$O,怪物属性偏向!J$1-1,FALSE)</f>
        <v>20000001</v>
      </c>
      <c r="O18" s="8" t="str">
        <f>VLOOKUP(VLOOKUP($A18,主线配置!$O:$P,2,FALSE),怪物属性偏向!$E:$O,怪物属性偏向!K$1-1,FALSE)</f>
        <v/>
      </c>
      <c r="P18" s="8" t="str">
        <f>VLOOKUP(VLOOKUP($A18,主线配置!$O:$P,2,FALSE),怪物属性偏向!$E:$O,怪物属性偏向!L$1-1,FALSE)</f>
        <v/>
      </c>
      <c r="Q18" s="8" t="str">
        <f>VLOOKUP(VLOOKUP($A18,主线配置!$O:$P,2,FALSE),怪物属性偏向!$E:$O,怪物属性偏向!M$1-1,FALSE)</f>
        <v/>
      </c>
      <c r="R18" s="8" t="str">
        <f>VLOOKUP(VLOOKUP($A18,主线配置!$O:$P,2,FALSE),怪物属性偏向!$E:$O,怪物属性偏向!N$1-1,FALSE)</f>
        <v/>
      </c>
      <c r="S18" s="8" t="str">
        <f>VLOOKUP(VLOOKUP($A18,主线配置!$O:$P,2,FALSE),怪物属性偏向!$E:$O,怪物属性偏向!O$1-1,FALSE)</f>
        <v/>
      </c>
    </row>
    <row r="19" spans="1:19" x14ac:dyDescent="0.15">
      <c r="A19" s="3">
        <f t="shared" si="0"/>
        <v>1000016</v>
      </c>
      <c r="B19" s="1" t="str">
        <f>VLOOKUP(A19,主线配置!G:I,3,FALSE)</f>
        <v>高攻低血</v>
      </c>
      <c r="C19" s="7"/>
      <c r="D19" s="6" t="str">
        <f>VLOOKUP(B19,怪物属性偏向!F:P,11,FALSE)</f>
        <v>m1001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VLOOKUP(VLOOKUP($A19,主线配置!$O:$P,2,FALSE),怪物属性偏向!$E:$O,怪物属性偏向!J$1-1,FALSE)</f>
        <v>20000002</v>
      </c>
      <c r="O19" s="8">
        <f>VLOOKUP(VLOOKUP($A19,主线配置!$O:$P,2,FALSE),怪物属性偏向!$E:$O,怪物属性偏向!K$1-1,FALSE)</f>
        <v>20000003</v>
      </c>
      <c r="P19" s="8" t="str">
        <f>VLOOKUP(VLOOKUP($A19,主线配置!$O:$P,2,FALSE),怪物属性偏向!$E:$O,怪物属性偏向!L$1-1,FALSE)</f>
        <v/>
      </c>
      <c r="Q19" s="8" t="str">
        <f>VLOOKUP(VLOOKUP($A19,主线配置!$O:$P,2,FALSE),怪物属性偏向!$E:$O,怪物属性偏向!M$1-1,FALSE)</f>
        <v/>
      </c>
      <c r="R19" s="8" t="str">
        <f>VLOOKUP(VLOOKUP($A19,主线配置!$O:$P,2,FALSE),怪物属性偏向!$E:$O,怪物属性偏向!N$1-1,FALSE)</f>
        <v/>
      </c>
      <c r="S19" s="8" t="str">
        <f>VLOOKUP(VLOOKUP($A19,主线配置!$O:$P,2,FALSE),怪物属性偏向!$E:$O,怪物属性偏向!O$1-1,FALSE)</f>
        <v/>
      </c>
    </row>
    <row r="20" spans="1:19" x14ac:dyDescent="0.15">
      <c r="A20" s="3">
        <f t="shared" si="0"/>
        <v>1000017</v>
      </c>
      <c r="B20" s="1" t="str">
        <f>VLOOKUP(A20,主线配置!G:I,3,FALSE)</f>
        <v>高攻低血</v>
      </c>
      <c r="C20" s="7"/>
      <c r="D20" s="6" t="str">
        <f>VLOOKUP(B20,怪物属性偏向!F:P,11,FALSE)</f>
        <v>m1001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VLOOKUP(VLOOKUP($A20,主线配置!$O:$P,2,FALSE),怪物属性偏向!$E:$O,怪物属性偏向!J$1-1,FALSE)</f>
        <v>20000002</v>
      </c>
      <c r="O20" s="8">
        <f>VLOOKUP(VLOOKUP($A20,主线配置!$O:$P,2,FALSE),怪物属性偏向!$E:$O,怪物属性偏向!K$1-1,FALSE)</f>
        <v>20000003</v>
      </c>
      <c r="P20" s="8" t="str">
        <f>VLOOKUP(VLOOKUP($A20,主线配置!$O:$P,2,FALSE),怪物属性偏向!$E:$O,怪物属性偏向!L$1-1,FALSE)</f>
        <v/>
      </c>
      <c r="Q20" s="8" t="str">
        <f>VLOOKUP(VLOOKUP($A20,主线配置!$O:$P,2,FALSE),怪物属性偏向!$E:$O,怪物属性偏向!M$1-1,FALSE)</f>
        <v/>
      </c>
      <c r="R20" s="8" t="str">
        <f>VLOOKUP(VLOOKUP($A20,主线配置!$O:$P,2,FALSE),怪物属性偏向!$E:$O,怪物属性偏向!N$1-1,FALSE)</f>
        <v/>
      </c>
      <c r="S20" s="8" t="str">
        <f>VLOOKUP(VLOOKUP($A20,主线配置!$O:$P,2,FALSE),怪物属性偏向!$E:$O,怪物属性偏向!O$1-1,FALSE)</f>
        <v/>
      </c>
    </row>
    <row r="21" spans="1:19" x14ac:dyDescent="0.15">
      <c r="A21" s="3">
        <f t="shared" si="0"/>
        <v>1000018</v>
      </c>
      <c r="B21" s="1" t="str">
        <f>VLOOKUP(A21,主线配置!G:I,3,FALSE)</f>
        <v>高攻低血</v>
      </c>
      <c r="C21" s="7"/>
      <c r="D21" s="6" t="str">
        <f>VLOOKUP(B21,怪物属性偏向!F:P,11,FALSE)</f>
        <v>m1001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VLOOKUP(VLOOKUP($A21,主线配置!$O:$P,2,FALSE),怪物属性偏向!$E:$O,怪物属性偏向!J$1-1,FALSE)</f>
        <v>20000002</v>
      </c>
      <c r="O21" s="8">
        <f>VLOOKUP(VLOOKUP($A21,主线配置!$O:$P,2,FALSE),怪物属性偏向!$E:$O,怪物属性偏向!K$1-1,FALSE)</f>
        <v>20000003</v>
      </c>
      <c r="P21" s="8" t="str">
        <f>VLOOKUP(VLOOKUP($A21,主线配置!$O:$P,2,FALSE),怪物属性偏向!$E:$O,怪物属性偏向!L$1-1,FALSE)</f>
        <v/>
      </c>
      <c r="Q21" s="8" t="str">
        <f>VLOOKUP(VLOOKUP($A21,主线配置!$O:$P,2,FALSE),怪物属性偏向!$E:$O,怪物属性偏向!M$1-1,FALSE)</f>
        <v/>
      </c>
      <c r="R21" s="8" t="str">
        <f>VLOOKUP(VLOOKUP($A21,主线配置!$O:$P,2,FALSE),怪物属性偏向!$E:$O,怪物属性偏向!N$1-1,FALSE)</f>
        <v/>
      </c>
      <c r="S21" s="8" t="str">
        <f>VLOOKUP(VLOOKUP($A21,主线配置!$O:$P,2,FALSE),怪物属性偏向!$E:$O,怪物属性偏向!O$1-1,FALSE)</f>
        <v/>
      </c>
    </row>
    <row r="22" spans="1:19" x14ac:dyDescent="0.15">
      <c r="A22" s="3">
        <f t="shared" si="0"/>
        <v>1000019</v>
      </c>
      <c r="B22" s="1" t="str">
        <f>VLOOKUP(A22,主线配置!G:I,3,FALSE)</f>
        <v>攻低血高</v>
      </c>
      <c r="C22" s="7"/>
      <c r="D22" s="6" t="str">
        <f>VLOOKUP(B22,怪物属性偏向!F:P,11,FALSE)</f>
        <v>m1002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VLOOKUP(VLOOKUP($A22,主线配置!$O:$P,2,FALSE),怪物属性偏向!$E:$O,怪物属性偏向!J$1-1,FALSE)</f>
        <v>20000004</v>
      </c>
      <c r="O22" s="8" t="str">
        <f>VLOOKUP(VLOOKUP($A22,主线配置!$O:$P,2,FALSE),怪物属性偏向!$E:$O,怪物属性偏向!K$1-1,FALSE)</f>
        <v/>
      </c>
      <c r="P22" s="8" t="str">
        <f>VLOOKUP(VLOOKUP($A22,主线配置!$O:$P,2,FALSE),怪物属性偏向!$E:$O,怪物属性偏向!L$1-1,FALSE)</f>
        <v/>
      </c>
      <c r="Q22" s="8">
        <f>VLOOKUP(VLOOKUP($A22,主线配置!$O:$P,2,FALSE),怪物属性偏向!$E:$O,怪物属性偏向!M$1-1,FALSE)</f>
        <v>200001</v>
      </c>
      <c r="R22" s="8" t="str">
        <f>VLOOKUP(VLOOKUP($A22,主线配置!$O:$P,2,FALSE),怪物属性偏向!$E:$O,怪物属性偏向!N$1-1,FALSE)</f>
        <v/>
      </c>
      <c r="S22" s="8" t="str">
        <f>VLOOKUP(VLOOKUP($A22,主线配置!$O:$P,2,FALSE),怪物属性偏向!$E:$O,怪物属性偏向!O$1-1,FALSE)</f>
        <v/>
      </c>
    </row>
    <row r="23" spans="1:19" x14ac:dyDescent="0.15">
      <c r="A23" s="3">
        <f t="shared" si="0"/>
        <v>1000020</v>
      </c>
      <c r="B23" s="1" t="str">
        <f>VLOOKUP(A23,主线配置!G:I,3,FALSE)</f>
        <v>高攻低血</v>
      </c>
      <c r="C23" s="7"/>
      <c r="D23" s="6" t="str">
        <f>VLOOKUP(B23,怪物属性偏向!F:P,11,FALSE)</f>
        <v>m1001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VLOOKUP(VLOOKUP($A23,主线配置!$O:$P,2,FALSE),怪物属性偏向!$E:$O,怪物属性偏向!J$1-1,FALSE)</f>
        <v>20000002</v>
      </c>
      <c r="O23" s="8">
        <f>VLOOKUP(VLOOKUP($A23,主线配置!$O:$P,2,FALSE),怪物属性偏向!$E:$O,怪物属性偏向!K$1-1,FALSE)</f>
        <v>20000003</v>
      </c>
      <c r="P23" s="8" t="str">
        <f>VLOOKUP(VLOOKUP($A23,主线配置!$O:$P,2,FALSE),怪物属性偏向!$E:$O,怪物属性偏向!L$1-1,FALSE)</f>
        <v/>
      </c>
      <c r="Q23" s="8" t="str">
        <f>VLOOKUP(VLOOKUP($A23,主线配置!$O:$P,2,FALSE),怪物属性偏向!$E:$O,怪物属性偏向!M$1-1,FALSE)</f>
        <v/>
      </c>
      <c r="R23" s="8" t="str">
        <f>VLOOKUP(VLOOKUP($A23,主线配置!$O:$P,2,FALSE),怪物属性偏向!$E:$O,怪物属性偏向!N$1-1,FALSE)</f>
        <v/>
      </c>
      <c r="S23" s="8" t="str">
        <f>VLOOKUP(VLOOKUP($A23,主线配置!$O:$P,2,FALSE),怪物属性偏向!$E:$O,怪物属性偏向!O$1-1,FALSE)</f>
        <v/>
      </c>
    </row>
    <row r="24" spans="1:19" x14ac:dyDescent="0.15">
      <c r="A24" s="3">
        <f t="shared" si="0"/>
        <v>1000021</v>
      </c>
      <c r="B24" s="1" t="str">
        <f>VLOOKUP(A24,主线配置!G:I,3,FALSE)</f>
        <v>高攻低血</v>
      </c>
      <c r="C24" s="7"/>
      <c r="D24" s="6" t="str">
        <f>VLOOKUP(B24,怪物属性偏向!F:P,11,FALSE)</f>
        <v>m1001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VLOOKUP(VLOOKUP($A24,主线配置!$O:$P,2,FALSE),怪物属性偏向!$E:$O,怪物属性偏向!J$1-1,FALSE)</f>
        <v>20000002</v>
      </c>
      <c r="O24" s="8">
        <f>VLOOKUP(VLOOKUP($A24,主线配置!$O:$P,2,FALSE),怪物属性偏向!$E:$O,怪物属性偏向!K$1-1,FALSE)</f>
        <v>20000003</v>
      </c>
      <c r="P24" s="8" t="str">
        <f>VLOOKUP(VLOOKUP($A24,主线配置!$O:$P,2,FALSE),怪物属性偏向!$E:$O,怪物属性偏向!L$1-1,FALSE)</f>
        <v/>
      </c>
      <c r="Q24" s="8" t="str">
        <f>VLOOKUP(VLOOKUP($A24,主线配置!$O:$P,2,FALSE),怪物属性偏向!$E:$O,怪物属性偏向!M$1-1,FALSE)</f>
        <v/>
      </c>
      <c r="R24" s="8" t="str">
        <f>VLOOKUP(VLOOKUP($A24,主线配置!$O:$P,2,FALSE),怪物属性偏向!$E:$O,怪物属性偏向!N$1-1,FALSE)</f>
        <v/>
      </c>
      <c r="S24" s="8" t="str">
        <f>VLOOKUP(VLOOKUP($A24,主线配置!$O:$P,2,FALSE),怪物属性偏向!$E:$O,怪物属性偏向!O$1-1,FALSE)</f>
        <v/>
      </c>
    </row>
    <row r="25" spans="1:19" x14ac:dyDescent="0.15">
      <c r="A25" s="3">
        <f t="shared" si="0"/>
        <v>1000022</v>
      </c>
      <c r="B25" s="1" t="str">
        <f>VLOOKUP(A25,主线配置!G:I,3,FALSE)</f>
        <v>攻低血高</v>
      </c>
      <c r="C25" s="7"/>
      <c r="D25" s="6" t="str">
        <f>VLOOKUP(B25,怪物属性偏向!F:P,11,FALSE)</f>
        <v>m1002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VLOOKUP(VLOOKUP($A25,主线配置!$O:$P,2,FALSE),怪物属性偏向!$E:$O,怪物属性偏向!J$1-1,FALSE)</f>
        <v>20000004</v>
      </c>
      <c r="O25" s="8" t="str">
        <f>VLOOKUP(VLOOKUP($A25,主线配置!$O:$P,2,FALSE),怪物属性偏向!$E:$O,怪物属性偏向!K$1-1,FALSE)</f>
        <v/>
      </c>
      <c r="P25" s="8" t="str">
        <f>VLOOKUP(VLOOKUP($A25,主线配置!$O:$P,2,FALSE),怪物属性偏向!$E:$O,怪物属性偏向!L$1-1,FALSE)</f>
        <v/>
      </c>
      <c r="Q25" s="8">
        <f>VLOOKUP(VLOOKUP($A25,主线配置!$O:$P,2,FALSE),怪物属性偏向!$E:$O,怪物属性偏向!M$1-1,FALSE)</f>
        <v>200001</v>
      </c>
      <c r="R25" s="8" t="str">
        <f>VLOOKUP(VLOOKUP($A25,主线配置!$O:$P,2,FALSE),怪物属性偏向!$E:$O,怪物属性偏向!N$1-1,FALSE)</f>
        <v/>
      </c>
      <c r="S25" s="8" t="str">
        <f>VLOOKUP(VLOOKUP($A25,主线配置!$O:$P,2,FALSE),怪物属性偏向!$E:$O,怪物属性偏向!O$1-1,FALSE)</f>
        <v/>
      </c>
    </row>
    <row r="26" spans="1:19" x14ac:dyDescent="0.15">
      <c r="A26" s="3">
        <f t="shared" si="0"/>
        <v>1000023</v>
      </c>
      <c r="B26" s="1" t="str">
        <f>VLOOKUP(A26,主线配置!G:I,3,FALSE)</f>
        <v>攻低血高</v>
      </c>
      <c r="C26" s="7"/>
      <c r="D26" s="6" t="str">
        <f>VLOOKUP(B26,怪物属性偏向!F:P,11,FALSE)</f>
        <v>m1002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VLOOKUP(VLOOKUP($A26,主线配置!$O:$P,2,FALSE),怪物属性偏向!$E:$O,怪物属性偏向!J$1-1,FALSE)</f>
        <v>20000004</v>
      </c>
      <c r="O26" s="8" t="str">
        <f>VLOOKUP(VLOOKUP($A26,主线配置!$O:$P,2,FALSE),怪物属性偏向!$E:$O,怪物属性偏向!K$1-1,FALSE)</f>
        <v/>
      </c>
      <c r="P26" s="8" t="str">
        <f>VLOOKUP(VLOOKUP($A26,主线配置!$O:$P,2,FALSE),怪物属性偏向!$E:$O,怪物属性偏向!L$1-1,FALSE)</f>
        <v/>
      </c>
      <c r="Q26" s="8">
        <f>VLOOKUP(VLOOKUP($A26,主线配置!$O:$P,2,FALSE),怪物属性偏向!$E:$O,怪物属性偏向!M$1-1,FALSE)</f>
        <v>200001</v>
      </c>
      <c r="R26" s="8" t="str">
        <f>VLOOKUP(VLOOKUP($A26,主线配置!$O:$P,2,FALSE),怪物属性偏向!$E:$O,怪物属性偏向!N$1-1,FALSE)</f>
        <v/>
      </c>
      <c r="S26" s="8" t="str">
        <f>VLOOKUP(VLOOKUP($A26,主线配置!$O:$P,2,FALSE),怪物属性偏向!$E:$O,怪物属性偏向!O$1-1,FALSE)</f>
        <v/>
      </c>
    </row>
    <row r="27" spans="1:19" x14ac:dyDescent="0.15">
      <c r="A27" s="3">
        <f t="shared" si="0"/>
        <v>1000024</v>
      </c>
      <c r="B27" s="1" t="str">
        <f>VLOOKUP(A27,主线配置!G:I,3,FALSE)</f>
        <v>攻低血高</v>
      </c>
      <c r="C27" s="7"/>
      <c r="D27" s="6" t="str">
        <f>VLOOKUP(B27,怪物属性偏向!F:P,11,FALSE)</f>
        <v>m1002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VLOOKUP(VLOOKUP($A27,主线配置!$O:$P,2,FALSE),怪物属性偏向!$E:$O,怪物属性偏向!J$1-1,FALSE)</f>
        <v>20000004</v>
      </c>
      <c r="O27" s="8" t="str">
        <f>VLOOKUP(VLOOKUP($A27,主线配置!$O:$P,2,FALSE),怪物属性偏向!$E:$O,怪物属性偏向!K$1-1,FALSE)</f>
        <v/>
      </c>
      <c r="P27" s="8" t="str">
        <f>VLOOKUP(VLOOKUP($A27,主线配置!$O:$P,2,FALSE),怪物属性偏向!$E:$O,怪物属性偏向!L$1-1,FALSE)</f>
        <v/>
      </c>
      <c r="Q27" s="8">
        <f>VLOOKUP(VLOOKUP($A27,主线配置!$O:$P,2,FALSE),怪物属性偏向!$E:$O,怪物属性偏向!M$1-1,FALSE)</f>
        <v>200001</v>
      </c>
      <c r="R27" s="8" t="str">
        <f>VLOOKUP(VLOOKUP($A27,主线配置!$O:$P,2,FALSE),怪物属性偏向!$E:$O,怪物属性偏向!N$1-1,FALSE)</f>
        <v/>
      </c>
      <c r="S27" s="8" t="str">
        <f>VLOOKUP(VLOOKUP($A27,主线配置!$O:$P,2,FALSE),怪物属性偏向!$E:$O,怪物属性偏向!O$1-1,FALSE)</f>
        <v/>
      </c>
    </row>
    <row r="28" spans="1:19" x14ac:dyDescent="0.15">
      <c r="A28" s="3">
        <f t="shared" si="0"/>
        <v>1000025</v>
      </c>
      <c r="B28" s="1" t="str">
        <f>VLOOKUP(A28,主线配置!G:I,3,FALSE)</f>
        <v>高攻低血</v>
      </c>
      <c r="C28" s="7"/>
      <c r="D28" s="6" t="str">
        <f>VLOOKUP(B28,怪物属性偏向!F:P,11,FALSE)</f>
        <v>m1001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VLOOKUP(VLOOKUP($A28,主线配置!$O:$P,2,FALSE),怪物属性偏向!$E:$O,怪物属性偏向!J$1-1,FALSE)</f>
        <v>20000002</v>
      </c>
      <c r="O28" s="8">
        <f>VLOOKUP(VLOOKUP($A28,主线配置!$O:$P,2,FALSE),怪物属性偏向!$E:$O,怪物属性偏向!K$1-1,FALSE)</f>
        <v>20000003</v>
      </c>
      <c r="P28" s="8" t="str">
        <f>VLOOKUP(VLOOKUP($A28,主线配置!$O:$P,2,FALSE),怪物属性偏向!$E:$O,怪物属性偏向!L$1-1,FALSE)</f>
        <v/>
      </c>
      <c r="Q28" s="8" t="str">
        <f>VLOOKUP(VLOOKUP($A28,主线配置!$O:$P,2,FALSE),怪物属性偏向!$E:$O,怪物属性偏向!M$1-1,FALSE)</f>
        <v/>
      </c>
      <c r="R28" s="8" t="str">
        <f>VLOOKUP(VLOOKUP($A28,主线配置!$O:$P,2,FALSE),怪物属性偏向!$E:$O,怪物属性偏向!N$1-1,FALSE)</f>
        <v/>
      </c>
      <c r="S28" s="8" t="str">
        <f>VLOOKUP(VLOOKUP($A28,主线配置!$O:$P,2,FALSE),怪物属性偏向!$E:$O,怪物属性偏向!O$1-1,FALSE)</f>
        <v/>
      </c>
    </row>
    <row r="29" spans="1:19" x14ac:dyDescent="0.15">
      <c r="A29" s="3">
        <f t="shared" si="0"/>
        <v>1000026</v>
      </c>
      <c r="B29" s="1" t="str">
        <f>VLOOKUP(A29,主线配置!G:I,3,FALSE)</f>
        <v>高攻低血</v>
      </c>
      <c r="C29" s="7"/>
      <c r="D29" s="6" t="str">
        <f>VLOOKUP(B29,怪物属性偏向!F:P,11,FALSE)</f>
        <v>m1001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VLOOKUP(VLOOKUP($A29,主线配置!$O:$P,2,FALSE),怪物属性偏向!$E:$O,怪物属性偏向!J$1-1,FALSE)</f>
        <v>20000002</v>
      </c>
      <c r="O29" s="8">
        <f>VLOOKUP(VLOOKUP($A29,主线配置!$O:$P,2,FALSE),怪物属性偏向!$E:$O,怪物属性偏向!K$1-1,FALSE)</f>
        <v>20000003</v>
      </c>
      <c r="P29" s="8" t="str">
        <f>VLOOKUP(VLOOKUP($A29,主线配置!$O:$P,2,FALSE),怪物属性偏向!$E:$O,怪物属性偏向!L$1-1,FALSE)</f>
        <v/>
      </c>
      <c r="Q29" s="8" t="str">
        <f>VLOOKUP(VLOOKUP($A29,主线配置!$O:$P,2,FALSE),怪物属性偏向!$E:$O,怪物属性偏向!M$1-1,FALSE)</f>
        <v/>
      </c>
      <c r="R29" s="8" t="str">
        <f>VLOOKUP(VLOOKUP($A29,主线配置!$O:$P,2,FALSE),怪物属性偏向!$E:$O,怪物属性偏向!N$1-1,FALSE)</f>
        <v/>
      </c>
      <c r="S29" s="8" t="str">
        <f>VLOOKUP(VLOOKUP($A29,主线配置!$O:$P,2,FALSE),怪物属性偏向!$E:$O,怪物属性偏向!O$1-1,FALSE)</f>
        <v/>
      </c>
    </row>
    <row r="30" spans="1:19" x14ac:dyDescent="0.15">
      <c r="A30" s="3">
        <f t="shared" si="0"/>
        <v>1000027</v>
      </c>
      <c r="B30" s="1" t="str">
        <f>VLOOKUP(A30,主线配置!G:I,3,FALSE)</f>
        <v>高攻低血</v>
      </c>
      <c r="C30" s="7"/>
      <c r="D30" s="6" t="str">
        <f>VLOOKUP(B30,怪物属性偏向!F:P,11,FALSE)</f>
        <v>m1001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VLOOKUP(VLOOKUP($A30,主线配置!$O:$P,2,FALSE),怪物属性偏向!$E:$O,怪物属性偏向!J$1-1,FALSE)</f>
        <v>20000002</v>
      </c>
      <c r="O30" s="8">
        <f>VLOOKUP(VLOOKUP($A30,主线配置!$O:$P,2,FALSE),怪物属性偏向!$E:$O,怪物属性偏向!K$1-1,FALSE)</f>
        <v>20000003</v>
      </c>
      <c r="P30" s="8" t="str">
        <f>VLOOKUP(VLOOKUP($A30,主线配置!$O:$P,2,FALSE),怪物属性偏向!$E:$O,怪物属性偏向!L$1-1,FALSE)</f>
        <v/>
      </c>
      <c r="Q30" s="8" t="str">
        <f>VLOOKUP(VLOOKUP($A30,主线配置!$O:$P,2,FALSE),怪物属性偏向!$E:$O,怪物属性偏向!M$1-1,FALSE)</f>
        <v/>
      </c>
      <c r="R30" s="8" t="str">
        <f>VLOOKUP(VLOOKUP($A30,主线配置!$O:$P,2,FALSE),怪物属性偏向!$E:$O,怪物属性偏向!N$1-1,FALSE)</f>
        <v/>
      </c>
      <c r="S30" s="8" t="str">
        <f>VLOOKUP(VLOOKUP($A30,主线配置!$O:$P,2,FALSE),怪物属性偏向!$E:$O,怪物属性偏向!O$1-1,FALSE)</f>
        <v/>
      </c>
    </row>
    <row r="31" spans="1:19" x14ac:dyDescent="0.15">
      <c r="A31" s="3">
        <f t="shared" si="0"/>
        <v>1000028</v>
      </c>
      <c r="B31" s="1" t="str">
        <f>VLOOKUP(A31,主线配置!G:I,3,FALSE)</f>
        <v>高攻低血</v>
      </c>
      <c r="C31" s="7"/>
      <c r="D31" s="6" t="str">
        <f>VLOOKUP(B31,怪物属性偏向!F:P,11,FALSE)</f>
        <v>m1001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VLOOKUP(VLOOKUP($A31,主线配置!$O:$P,2,FALSE),怪物属性偏向!$E:$O,怪物属性偏向!J$1-1,FALSE)</f>
        <v>20000002</v>
      </c>
      <c r="O31" s="8">
        <f>VLOOKUP(VLOOKUP($A31,主线配置!$O:$P,2,FALSE),怪物属性偏向!$E:$O,怪物属性偏向!K$1-1,FALSE)</f>
        <v>20000003</v>
      </c>
      <c r="P31" s="8" t="str">
        <f>VLOOKUP(VLOOKUP($A31,主线配置!$O:$P,2,FALSE),怪物属性偏向!$E:$O,怪物属性偏向!L$1-1,FALSE)</f>
        <v/>
      </c>
      <c r="Q31" s="8" t="str">
        <f>VLOOKUP(VLOOKUP($A31,主线配置!$O:$P,2,FALSE),怪物属性偏向!$E:$O,怪物属性偏向!M$1-1,FALSE)</f>
        <v/>
      </c>
      <c r="R31" s="8" t="str">
        <f>VLOOKUP(VLOOKUP($A31,主线配置!$O:$P,2,FALSE),怪物属性偏向!$E:$O,怪物属性偏向!N$1-1,FALSE)</f>
        <v/>
      </c>
      <c r="S31" s="8" t="str">
        <f>VLOOKUP(VLOOKUP($A31,主线配置!$O:$P,2,FALSE),怪物属性偏向!$E:$O,怪物属性偏向!O$1-1,FALSE)</f>
        <v/>
      </c>
    </row>
    <row r="32" spans="1:19" x14ac:dyDescent="0.15">
      <c r="A32" s="3">
        <f t="shared" si="0"/>
        <v>1000029</v>
      </c>
      <c r="B32" s="1" t="str">
        <f>VLOOKUP(A32,主线配置!G:I,3,FALSE)</f>
        <v>bosss</v>
      </c>
      <c r="C32" s="7"/>
      <c r="D32" s="6" t="str">
        <f>VLOOKUP(B32,怪物属性偏向!F:P,11,FALSE)</f>
        <v>m1003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VLOOKUP(VLOOKUP($A32,主线配置!$O:$P,2,FALSE),怪物属性偏向!$E:$O,怪物属性偏向!J$1-1,FALSE)</f>
        <v>20000005</v>
      </c>
      <c r="O32" s="8" t="str">
        <f>VLOOKUP(VLOOKUP($A32,主线配置!$O:$P,2,FALSE),怪物属性偏向!$E:$O,怪物属性偏向!K$1-1,FALSE)</f>
        <v/>
      </c>
      <c r="P32" s="8" t="str">
        <f>VLOOKUP(VLOOKUP($A32,主线配置!$O:$P,2,FALSE),怪物属性偏向!$E:$O,怪物属性偏向!L$1-1,FALSE)</f>
        <v/>
      </c>
      <c r="Q32" s="8">
        <f>VLOOKUP(VLOOKUP($A32,主线配置!$O:$P,2,FALSE),怪物属性偏向!$E:$O,怪物属性偏向!M$1-1,FALSE)</f>
        <v>200002</v>
      </c>
      <c r="R32" s="8" t="str">
        <f>VLOOKUP(VLOOKUP($A32,主线配置!$O:$P,2,FALSE),怪物属性偏向!$E:$O,怪物属性偏向!N$1-1,FALSE)</f>
        <v/>
      </c>
      <c r="S32" s="8" t="str">
        <f>VLOOKUP(VLOOKUP($A32,主线配置!$O:$P,2,FALSE),怪物属性偏向!$E:$O,怪物属性偏向!O$1-1,FALSE)</f>
        <v/>
      </c>
    </row>
    <row r="33" spans="1:19" x14ac:dyDescent="0.15">
      <c r="A33" s="3">
        <f t="shared" si="0"/>
        <v>1000030</v>
      </c>
      <c r="B33" s="1" t="str">
        <f>VLOOKUP(A33,主线配置!G:I,3,FALSE)</f>
        <v>bosss</v>
      </c>
      <c r="C33" s="7"/>
      <c r="D33" s="6" t="str">
        <f>VLOOKUP(B33,怪物属性偏向!F:P,11,FALSE)</f>
        <v>m1003</v>
      </c>
      <c r="E33" s="9">
        <v>2</v>
      </c>
      <c r="F33" s="9">
        <v>1</v>
      </c>
      <c r="G33" s="7" t="s">
        <v>251</v>
      </c>
      <c r="H33" s="9">
        <v>123</v>
      </c>
      <c r="I33" s="9">
        <v>2</v>
      </c>
      <c r="J33" s="9">
        <v>8</v>
      </c>
      <c r="K33" s="9">
        <v>21</v>
      </c>
      <c r="L33" s="9">
        <v>2</v>
      </c>
      <c r="M33" s="9">
        <v>2</v>
      </c>
      <c r="N33" s="8">
        <f>VLOOKUP(VLOOKUP($A33,主线配置!$O:$P,2,FALSE),怪物属性偏向!$E:$O,怪物属性偏向!J$1-1,FALSE)</f>
        <v>20000005</v>
      </c>
      <c r="O33" s="8" t="str">
        <f>VLOOKUP(VLOOKUP($A33,主线配置!$O:$P,2,FALSE),怪物属性偏向!$E:$O,怪物属性偏向!K$1-1,FALSE)</f>
        <v/>
      </c>
      <c r="P33" s="8" t="str">
        <f>VLOOKUP(VLOOKUP($A33,主线配置!$O:$P,2,FALSE),怪物属性偏向!$E:$O,怪物属性偏向!L$1-1,FALSE)</f>
        <v/>
      </c>
      <c r="Q33" s="8">
        <f>VLOOKUP(VLOOKUP($A33,主线配置!$O:$P,2,FALSE),怪物属性偏向!$E:$O,怪物属性偏向!M$1-1,FALSE)</f>
        <v>200002</v>
      </c>
      <c r="R33" s="8" t="str">
        <f>VLOOKUP(VLOOKUP($A33,主线配置!$O:$P,2,FALSE),怪物属性偏向!$E:$O,怪物属性偏向!N$1-1,FALSE)</f>
        <v/>
      </c>
      <c r="S33" s="8" t="str">
        <f>VLOOKUP(VLOOKUP($A33,主线配置!$O:$P,2,FALSE),怪物属性偏向!$E:$O,怪物属性偏向!O$1-1,FALSE)</f>
        <v/>
      </c>
    </row>
    <row r="34" spans="1:19" x14ac:dyDescent="0.15">
      <c r="A34" s="3">
        <f t="shared" si="0"/>
        <v>1000031</v>
      </c>
      <c r="B34" s="1" t="str">
        <f>VLOOKUP(A34,主线配置!G:I,3,FALSE)</f>
        <v>bosss</v>
      </c>
      <c r="C34" s="7"/>
      <c r="D34" s="6" t="str">
        <f>VLOOKUP(B34,怪物属性偏向!F:P,11,FALSE)</f>
        <v>m1003</v>
      </c>
      <c r="E34" s="9">
        <v>3</v>
      </c>
      <c r="F34" s="9">
        <v>2</v>
      </c>
      <c r="G34" s="7" t="s">
        <v>252</v>
      </c>
      <c r="H34" s="9">
        <v>124</v>
      </c>
      <c r="I34" s="9">
        <v>3</v>
      </c>
      <c r="J34" s="9">
        <v>9</v>
      </c>
      <c r="K34" s="9">
        <v>22</v>
      </c>
      <c r="L34" s="9">
        <v>3</v>
      </c>
      <c r="M34" s="9">
        <v>3</v>
      </c>
      <c r="N34" s="8">
        <f>VLOOKUP(VLOOKUP($A34,主线配置!$O:$P,2,FALSE),怪物属性偏向!$E:$O,怪物属性偏向!J$1-1,FALSE)</f>
        <v>20000005</v>
      </c>
      <c r="O34" s="8" t="str">
        <f>VLOOKUP(VLOOKUP($A34,主线配置!$O:$P,2,FALSE),怪物属性偏向!$E:$O,怪物属性偏向!K$1-1,FALSE)</f>
        <v/>
      </c>
      <c r="P34" s="8" t="str">
        <f>VLOOKUP(VLOOKUP($A34,主线配置!$O:$P,2,FALSE),怪物属性偏向!$E:$O,怪物属性偏向!L$1-1,FALSE)</f>
        <v/>
      </c>
      <c r="Q34" s="8">
        <f>VLOOKUP(VLOOKUP($A34,主线配置!$O:$P,2,FALSE),怪物属性偏向!$E:$O,怪物属性偏向!M$1-1,FALSE)</f>
        <v>200002</v>
      </c>
      <c r="R34" s="8" t="str">
        <f>VLOOKUP(VLOOKUP($A34,主线配置!$O:$P,2,FALSE),怪物属性偏向!$E:$O,怪物属性偏向!N$1-1,FALSE)</f>
        <v/>
      </c>
      <c r="S34" s="8" t="str">
        <f>VLOOKUP(VLOOKUP($A34,主线配置!$O:$P,2,FALSE),怪物属性偏向!$E:$O,怪物属性偏向!O$1-1,FALSE)</f>
        <v/>
      </c>
    </row>
    <row r="35" spans="1:19" x14ac:dyDescent="0.15">
      <c r="A35" s="3">
        <f t="shared" si="0"/>
        <v>1000032</v>
      </c>
      <c r="B35" s="1" t="str">
        <f>VLOOKUP(A35,主线配置!G:I,3,FALSE)</f>
        <v>bosss</v>
      </c>
      <c r="C35" s="7"/>
      <c r="D35" s="6" t="str">
        <f>VLOOKUP(B35,怪物属性偏向!F:P,11,FALSE)</f>
        <v>m1003</v>
      </c>
      <c r="E35" s="9">
        <v>4</v>
      </c>
      <c r="F35" s="9">
        <v>3</v>
      </c>
      <c r="G35" s="7" t="s">
        <v>253</v>
      </c>
      <c r="H35" s="9">
        <v>125</v>
      </c>
      <c r="I35" s="9">
        <v>4</v>
      </c>
      <c r="J35" s="9">
        <v>10</v>
      </c>
      <c r="K35" s="9">
        <v>23</v>
      </c>
      <c r="L35" s="9">
        <v>4</v>
      </c>
      <c r="M35" s="9">
        <v>4</v>
      </c>
      <c r="N35" s="8">
        <f>VLOOKUP(VLOOKUP($A35,主线配置!$O:$P,2,FALSE),怪物属性偏向!$E:$O,怪物属性偏向!J$1-1,FALSE)</f>
        <v>20000005</v>
      </c>
      <c r="O35" s="8" t="str">
        <f>VLOOKUP(VLOOKUP($A35,主线配置!$O:$P,2,FALSE),怪物属性偏向!$E:$O,怪物属性偏向!K$1-1,FALSE)</f>
        <v/>
      </c>
      <c r="P35" s="8" t="str">
        <f>VLOOKUP(VLOOKUP($A35,主线配置!$O:$P,2,FALSE),怪物属性偏向!$E:$O,怪物属性偏向!L$1-1,FALSE)</f>
        <v/>
      </c>
      <c r="Q35" s="8">
        <f>VLOOKUP(VLOOKUP($A35,主线配置!$O:$P,2,FALSE),怪物属性偏向!$E:$O,怪物属性偏向!M$1-1,FALSE)</f>
        <v>200002</v>
      </c>
      <c r="R35" s="8" t="str">
        <f>VLOOKUP(VLOOKUP($A35,主线配置!$O:$P,2,FALSE),怪物属性偏向!$E:$O,怪物属性偏向!N$1-1,FALSE)</f>
        <v/>
      </c>
      <c r="S35" s="8" t="str">
        <f>VLOOKUP(VLOOKUP($A35,主线配置!$O:$P,2,FALSE),怪物属性偏向!$E:$O,怪物属性偏向!O$1-1,FALSE)</f>
        <v/>
      </c>
    </row>
    <row r="36" spans="1:19" x14ac:dyDescent="0.15">
      <c r="A36" s="3">
        <f t="shared" si="0"/>
        <v>1000033</v>
      </c>
      <c r="B36" s="1" t="str">
        <f>VLOOKUP(A36,主线配置!G:I,3,FALSE)</f>
        <v>bosss</v>
      </c>
      <c r="C36" s="7"/>
      <c r="D36" s="6" t="str">
        <f>VLOOKUP(B36,怪物属性偏向!F:P,11,FALSE)</f>
        <v>m1003</v>
      </c>
      <c r="E36" s="9">
        <v>5</v>
      </c>
      <c r="F36" s="9">
        <v>4</v>
      </c>
      <c r="G36" s="7" t="s">
        <v>254</v>
      </c>
      <c r="H36" s="9">
        <v>126</v>
      </c>
      <c r="I36" s="9">
        <v>5</v>
      </c>
      <c r="J36" s="9">
        <v>11</v>
      </c>
      <c r="K36" s="9">
        <v>24</v>
      </c>
      <c r="L36" s="9">
        <v>5</v>
      </c>
      <c r="M36" s="9">
        <v>5</v>
      </c>
      <c r="N36" s="8">
        <f>VLOOKUP(VLOOKUP($A36,主线配置!$O:$P,2,FALSE),怪物属性偏向!$E:$O,怪物属性偏向!J$1-1,FALSE)</f>
        <v>20000005</v>
      </c>
      <c r="O36" s="8" t="str">
        <f>VLOOKUP(VLOOKUP($A36,主线配置!$O:$P,2,FALSE),怪物属性偏向!$E:$O,怪物属性偏向!K$1-1,FALSE)</f>
        <v/>
      </c>
      <c r="P36" s="8" t="str">
        <f>VLOOKUP(VLOOKUP($A36,主线配置!$O:$P,2,FALSE),怪物属性偏向!$E:$O,怪物属性偏向!L$1-1,FALSE)</f>
        <v/>
      </c>
      <c r="Q36" s="8">
        <f>VLOOKUP(VLOOKUP($A36,主线配置!$O:$P,2,FALSE),怪物属性偏向!$E:$O,怪物属性偏向!M$1-1,FALSE)</f>
        <v>200002</v>
      </c>
      <c r="R36" s="8" t="str">
        <f>VLOOKUP(VLOOKUP($A36,主线配置!$O:$P,2,FALSE),怪物属性偏向!$E:$O,怪物属性偏向!N$1-1,FALSE)</f>
        <v/>
      </c>
      <c r="S36" s="8" t="str">
        <f>VLOOKUP(VLOOKUP($A36,主线配置!$O:$P,2,FALSE),怪物属性偏向!$E:$O,怪物属性偏向!O$1-1,FALSE)</f>
        <v/>
      </c>
    </row>
    <row r="37" spans="1:19" x14ac:dyDescent="0.15">
      <c r="A37" s="3">
        <f t="shared" si="0"/>
        <v>1000034</v>
      </c>
      <c r="B37" s="1" t="str">
        <f>VLOOKUP(A37,主线配置!G:I,3,FALSE)</f>
        <v>bosss</v>
      </c>
      <c r="C37" s="7"/>
      <c r="D37" s="6" t="str">
        <f>VLOOKUP(B37,怪物属性偏向!F:P,11,FALSE)</f>
        <v>m1003</v>
      </c>
      <c r="E37" s="9">
        <v>6</v>
      </c>
      <c r="F37" s="9">
        <v>5</v>
      </c>
      <c r="G37" s="7" t="s">
        <v>255</v>
      </c>
      <c r="H37" s="9">
        <v>127</v>
      </c>
      <c r="I37" s="9">
        <v>6</v>
      </c>
      <c r="J37" s="9">
        <v>12</v>
      </c>
      <c r="K37" s="9">
        <v>25</v>
      </c>
      <c r="L37" s="9">
        <v>6</v>
      </c>
      <c r="M37" s="9">
        <v>6</v>
      </c>
      <c r="N37" s="8">
        <f>VLOOKUP(VLOOKUP($A37,主线配置!$O:$P,2,FALSE),怪物属性偏向!$E:$O,怪物属性偏向!J$1-1,FALSE)</f>
        <v>20000005</v>
      </c>
      <c r="O37" s="8" t="str">
        <f>VLOOKUP(VLOOKUP($A37,主线配置!$O:$P,2,FALSE),怪物属性偏向!$E:$O,怪物属性偏向!K$1-1,FALSE)</f>
        <v/>
      </c>
      <c r="P37" s="8" t="str">
        <f>VLOOKUP(VLOOKUP($A37,主线配置!$O:$P,2,FALSE),怪物属性偏向!$E:$O,怪物属性偏向!L$1-1,FALSE)</f>
        <v/>
      </c>
      <c r="Q37" s="8">
        <f>VLOOKUP(VLOOKUP($A37,主线配置!$O:$P,2,FALSE),怪物属性偏向!$E:$O,怪物属性偏向!M$1-1,FALSE)</f>
        <v>200002</v>
      </c>
      <c r="R37" s="8" t="str">
        <f>VLOOKUP(VLOOKUP($A37,主线配置!$O:$P,2,FALSE),怪物属性偏向!$E:$O,怪物属性偏向!N$1-1,FALSE)</f>
        <v/>
      </c>
      <c r="S37" s="8" t="str">
        <f>VLOOKUP(VLOOKUP($A37,主线配置!$O:$P,2,FALSE),怪物属性偏向!$E:$O,怪物属性偏向!O$1-1,FALSE)</f>
        <v/>
      </c>
    </row>
    <row r="38" spans="1:19" x14ac:dyDescent="0.15">
      <c r="A38" s="3">
        <f t="shared" si="0"/>
        <v>1000035</v>
      </c>
      <c r="B38" s="1" t="str">
        <f>VLOOKUP(A38,主线配置!G:I,3,FALSE)</f>
        <v>bosss</v>
      </c>
      <c r="C38" s="7"/>
      <c r="D38" s="6" t="str">
        <f>VLOOKUP(B38,怪物属性偏向!F:P,11,FALSE)</f>
        <v>m1003</v>
      </c>
      <c r="E38" s="9">
        <v>7</v>
      </c>
      <c r="F38" s="9">
        <v>6</v>
      </c>
      <c r="G38" s="7" t="s">
        <v>256</v>
      </c>
      <c r="H38" s="9">
        <v>128</v>
      </c>
      <c r="I38" s="9">
        <v>7</v>
      </c>
      <c r="J38" s="9">
        <v>13</v>
      </c>
      <c r="K38" s="9">
        <v>26</v>
      </c>
      <c r="L38" s="9">
        <v>7</v>
      </c>
      <c r="M38" s="9">
        <v>7</v>
      </c>
      <c r="N38" s="8">
        <f>VLOOKUP(VLOOKUP($A38,主线配置!$O:$P,2,FALSE),怪物属性偏向!$E:$O,怪物属性偏向!J$1-1,FALSE)</f>
        <v>20000005</v>
      </c>
      <c r="O38" s="8" t="str">
        <f>VLOOKUP(VLOOKUP($A38,主线配置!$O:$P,2,FALSE),怪物属性偏向!$E:$O,怪物属性偏向!K$1-1,FALSE)</f>
        <v/>
      </c>
      <c r="P38" s="8" t="str">
        <f>VLOOKUP(VLOOKUP($A38,主线配置!$O:$P,2,FALSE),怪物属性偏向!$E:$O,怪物属性偏向!L$1-1,FALSE)</f>
        <v/>
      </c>
      <c r="Q38" s="8">
        <f>VLOOKUP(VLOOKUP($A38,主线配置!$O:$P,2,FALSE),怪物属性偏向!$E:$O,怪物属性偏向!M$1-1,FALSE)</f>
        <v>200002</v>
      </c>
      <c r="R38" s="8" t="str">
        <f>VLOOKUP(VLOOKUP($A38,主线配置!$O:$P,2,FALSE),怪物属性偏向!$E:$O,怪物属性偏向!N$1-1,FALSE)</f>
        <v/>
      </c>
      <c r="S38" s="8" t="str">
        <f>VLOOKUP(VLOOKUP($A38,主线配置!$O:$P,2,FALSE),怪物属性偏向!$E:$O,怪物属性偏向!O$1-1,FALSE)</f>
        <v/>
      </c>
    </row>
    <row r="39" spans="1:19" x14ac:dyDescent="0.15">
      <c r="A39" s="3">
        <f t="shared" si="0"/>
        <v>1000036</v>
      </c>
      <c r="B39" s="1" t="str">
        <f>VLOOKUP(A39,主线配置!G:I,3,FALSE)</f>
        <v>bosss</v>
      </c>
      <c r="C39" s="7"/>
      <c r="D39" s="6" t="str">
        <f>VLOOKUP(B39,怪物属性偏向!F:P,11,FALSE)</f>
        <v>m1003</v>
      </c>
      <c r="E39" s="9">
        <v>8</v>
      </c>
      <c r="F39" s="9">
        <v>7</v>
      </c>
      <c r="G39" s="7" t="s">
        <v>257</v>
      </c>
      <c r="H39" s="9">
        <v>129</v>
      </c>
      <c r="I39" s="9">
        <v>8</v>
      </c>
      <c r="J39" s="9">
        <v>14</v>
      </c>
      <c r="K39" s="9">
        <v>27</v>
      </c>
      <c r="L39" s="9">
        <v>8</v>
      </c>
      <c r="M39" s="9">
        <v>8</v>
      </c>
      <c r="N39" s="8">
        <f>VLOOKUP(VLOOKUP($A39,主线配置!$O:$P,2,FALSE),怪物属性偏向!$E:$O,怪物属性偏向!J$1-1,FALSE)</f>
        <v>20000005</v>
      </c>
      <c r="O39" s="8" t="str">
        <f>VLOOKUP(VLOOKUP($A39,主线配置!$O:$P,2,FALSE),怪物属性偏向!$E:$O,怪物属性偏向!K$1-1,FALSE)</f>
        <v/>
      </c>
      <c r="P39" s="8" t="str">
        <f>VLOOKUP(VLOOKUP($A39,主线配置!$O:$P,2,FALSE),怪物属性偏向!$E:$O,怪物属性偏向!L$1-1,FALSE)</f>
        <v/>
      </c>
      <c r="Q39" s="8">
        <f>VLOOKUP(VLOOKUP($A39,主线配置!$O:$P,2,FALSE),怪物属性偏向!$E:$O,怪物属性偏向!M$1-1,FALSE)</f>
        <v>200002</v>
      </c>
      <c r="R39" s="8" t="str">
        <f>VLOOKUP(VLOOKUP($A39,主线配置!$O:$P,2,FALSE),怪物属性偏向!$E:$O,怪物属性偏向!N$1-1,FALSE)</f>
        <v/>
      </c>
      <c r="S39" s="8" t="str">
        <f>VLOOKUP(VLOOKUP($A39,主线配置!$O:$P,2,FALSE),怪物属性偏向!$E:$O,怪物属性偏向!O$1-1,FALSE)</f>
        <v/>
      </c>
    </row>
    <row r="40" spans="1:19" x14ac:dyDescent="0.15">
      <c r="A40" s="3">
        <f t="shared" si="0"/>
        <v>1000037</v>
      </c>
      <c r="B40" s="1" t="str">
        <f>VLOOKUP(A40,主线配置!G:I,3,FALSE)</f>
        <v>bosss</v>
      </c>
      <c r="C40" s="7"/>
      <c r="D40" s="6" t="str">
        <f>VLOOKUP(B40,怪物属性偏向!F:P,11,FALSE)</f>
        <v>m1003</v>
      </c>
      <c r="E40" s="9">
        <v>9</v>
      </c>
      <c r="F40" s="9">
        <v>8</v>
      </c>
      <c r="G40" s="7" t="s">
        <v>258</v>
      </c>
      <c r="H40" s="9">
        <v>130</v>
      </c>
      <c r="I40" s="9">
        <v>9</v>
      </c>
      <c r="J40" s="9">
        <v>15</v>
      </c>
      <c r="K40" s="9">
        <v>28</v>
      </c>
      <c r="L40" s="9">
        <v>9</v>
      </c>
      <c r="M40" s="9">
        <v>9</v>
      </c>
      <c r="N40" s="8">
        <f>VLOOKUP(VLOOKUP($A40,主线配置!$O:$P,2,FALSE),怪物属性偏向!$E:$O,怪物属性偏向!J$1-1,FALSE)</f>
        <v>20000005</v>
      </c>
      <c r="O40" s="8" t="str">
        <f>VLOOKUP(VLOOKUP($A40,主线配置!$O:$P,2,FALSE),怪物属性偏向!$E:$O,怪物属性偏向!K$1-1,FALSE)</f>
        <v/>
      </c>
      <c r="P40" s="8" t="str">
        <f>VLOOKUP(VLOOKUP($A40,主线配置!$O:$P,2,FALSE),怪物属性偏向!$E:$O,怪物属性偏向!L$1-1,FALSE)</f>
        <v/>
      </c>
      <c r="Q40" s="8">
        <f>VLOOKUP(VLOOKUP($A40,主线配置!$O:$P,2,FALSE),怪物属性偏向!$E:$O,怪物属性偏向!M$1-1,FALSE)</f>
        <v>200002</v>
      </c>
      <c r="R40" s="8" t="str">
        <f>VLOOKUP(VLOOKUP($A40,主线配置!$O:$P,2,FALSE),怪物属性偏向!$E:$O,怪物属性偏向!N$1-1,FALSE)</f>
        <v/>
      </c>
      <c r="S40" s="8" t="str">
        <f>VLOOKUP(VLOOKUP($A40,主线配置!$O:$P,2,FALSE),怪物属性偏向!$E:$O,怪物属性偏向!O$1-1,FALSE)</f>
        <v/>
      </c>
    </row>
    <row r="41" spans="1:19" x14ac:dyDescent="0.15">
      <c r="A41" s="3">
        <f t="shared" si="0"/>
        <v>1000038</v>
      </c>
      <c r="B41" s="1" t="str">
        <f>VLOOKUP(A41,主线配置!G:I,3,FALSE)</f>
        <v>bosss</v>
      </c>
      <c r="C41" s="7"/>
      <c r="D41" s="6" t="str">
        <f>VLOOKUP(B41,怪物属性偏向!F:P,11,FALSE)</f>
        <v>m1003</v>
      </c>
      <c r="E41" s="9">
        <v>10</v>
      </c>
      <c r="F41" s="9">
        <v>9</v>
      </c>
      <c r="G41" s="7" t="s">
        <v>259</v>
      </c>
      <c r="H41" s="9">
        <v>131</v>
      </c>
      <c r="I41" s="9">
        <v>10</v>
      </c>
      <c r="J41" s="9">
        <v>16</v>
      </c>
      <c r="K41" s="9">
        <v>29</v>
      </c>
      <c r="L41" s="9">
        <v>10</v>
      </c>
      <c r="M41" s="9">
        <v>10</v>
      </c>
      <c r="N41" s="8">
        <f>VLOOKUP(VLOOKUP($A41,主线配置!$O:$P,2,FALSE),怪物属性偏向!$E:$O,怪物属性偏向!J$1-1,FALSE)</f>
        <v>20000005</v>
      </c>
      <c r="O41" s="8" t="str">
        <f>VLOOKUP(VLOOKUP($A41,主线配置!$O:$P,2,FALSE),怪物属性偏向!$E:$O,怪物属性偏向!K$1-1,FALSE)</f>
        <v/>
      </c>
      <c r="P41" s="8" t="str">
        <f>VLOOKUP(VLOOKUP($A41,主线配置!$O:$P,2,FALSE),怪物属性偏向!$E:$O,怪物属性偏向!L$1-1,FALSE)</f>
        <v/>
      </c>
      <c r="Q41" s="8">
        <f>VLOOKUP(VLOOKUP($A41,主线配置!$O:$P,2,FALSE),怪物属性偏向!$E:$O,怪物属性偏向!M$1-1,FALSE)</f>
        <v>200002</v>
      </c>
      <c r="R41" s="8" t="str">
        <f>VLOOKUP(VLOOKUP($A41,主线配置!$O:$P,2,FALSE),怪物属性偏向!$E:$O,怪物属性偏向!N$1-1,FALSE)</f>
        <v/>
      </c>
      <c r="S41" s="8" t="str">
        <f>VLOOKUP(VLOOKUP($A41,主线配置!$O:$P,2,FALSE),怪物属性偏向!$E:$O,怪物属性偏向!O$1-1,FALSE)</f>
        <v/>
      </c>
    </row>
    <row r="42" spans="1:19" x14ac:dyDescent="0.15">
      <c r="A42" s="3">
        <f t="shared" si="0"/>
        <v>1000039</v>
      </c>
      <c r="B42" s="1" t="str">
        <f>VLOOKUP(A42,主线配置!G:I,3,FALSE)</f>
        <v>bosss</v>
      </c>
      <c r="C42" s="7"/>
      <c r="D42" s="6" t="str">
        <f>VLOOKUP(B42,怪物属性偏向!F:P,11,FALSE)</f>
        <v>m1003</v>
      </c>
      <c r="E42" s="9">
        <v>11</v>
      </c>
      <c r="F42" s="9">
        <v>10</v>
      </c>
      <c r="G42" s="7" t="s">
        <v>260</v>
      </c>
      <c r="H42" s="9">
        <v>132</v>
      </c>
      <c r="I42" s="9">
        <v>11</v>
      </c>
      <c r="J42" s="9">
        <v>17</v>
      </c>
      <c r="K42" s="9">
        <v>30</v>
      </c>
      <c r="L42" s="9">
        <v>11</v>
      </c>
      <c r="M42" s="9">
        <v>11</v>
      </c>
      <c r="N42" s="8">
        <f>VLOOKUP(VLOOKUP($A42,主线配置!$O:$P,2,FALSE),怪物属性偏向!$E:$O,怪物属性偏向!J$1-1,FALSE)</f>
        <v>20000005</v>
      </c>
      <c r="O42" s="8" t="str">
        <f>VLOOKUP(VLOOKUP($A42,主线配置!$O:$P,2,FALSE),怪物属性偏向!$E:$O,怪物属性偏向!K$1-1,FALSE)</f>
        <v/>
      </c>
      <c r="P42" s="8" t="str">
        <f>VLOOKUP(VLOOKUP($A42,主线配置!$O:$P,2,FALSE),怪物属性偏向!$E:$O,怪物属性偏向!L$1-1,FALSE)</f>
        <v/>
      </c>
      <c r="Q42" s="8">
        <f>VLOOKUP(VLOOKUP($A42,主线配置!$O:$P,2,FALSE),怪物属性偏向!$E:$O,怪物属性偏向!M$1-1,FALSE)</f>
        <v>200002</v>
      </c>
      <c r="R42" s="8" t="str">
        <f>VLOOKUP(VLOOKUP($A42,主线配置!$O:$P,2,FALSE),怪物属性偏向!$E:$O,怪物属性偏向!N$1-1,FALSE)</f>
        <v/>
      </c>
      <c r="S42" s="8" t="str">
        <f>VLOOKUP(VLOOKUP($A42,主线配置!$O:$P,2,FALSE),怪物属性偏向!$E:$O,怪物属性偏向!O$1-1,FALSE)</f>
        <v/>
      </c>
    </row>
    <row r="43" spans="1:19" x14ac:dyDescent="0.15">
      <c r="A43" s="3">
        <f t="shared" si="0"/>
        <v>1000040</v>
      </c>
      <c r="B43" s="1" t="str">
        <f>VLOOKUP(A43,主线配置!G:I,3,FALSE)</f>
        <v>bosss</v>
      </c>
      <c r="C43" s="7"/>
      <c r="D43" s="6" t="str">
        <f>VLOOKUP(B43,怪物属性偏向!F:P,11,FALSE)</f>
        <v>m1003</v>
      </c>
      <c r="E43" s="9">
        <v>12</v>
      </c>
      <c r="F43" s="9">
        <v>11</v>
      </c>
      <c r="G43" s="7" t="s">
        <v>261</v>
      </c>
      <c r="H43" s="9">
        <v>133</v>
      </c>
      <c r="I43" s="9">
        <v>12</v>
      </c>
      <c r="J43" s="9">
        <v>18</v>
      </c>
      <c r="K43" s="9">
        <v>31</v>
      </c>
      <c r="L43" s="9">
        <v>12</v>
      </c>
      <c r="M43" s="9">
        <v>12</v>
      </c>
      <c r="N43" s="8">
        <f>VLOOKUP(VLOOKUP($A43,主线配置!$O:$P,2,FALSE),怪物属性偏向!$E:$O,怪物属性偏向!J$1-1,FALSE)</f>
        <v>20000005</v>
      </c>
      <c r="O43" s="8" t="str">
        <f>VLOOKUP(VLOOKUP($A43,主线配置!$O:$P,2,FALSE),怪物属性偏向!$E:$O,怪物属性偏向!K$1-1,FALSE)</f>
        <v/>
      </c>
      <c r="P43" s="8" t="str">
        <f>VLOOKUP(VLOOKUP($A43,主线配置!$O:$P,2,FALSE),怪物属性偏向!$E:$O,怪物属性偏向!L$1-1,FALSE)</f>
        <v/>
      </c>
      <c r="Q43" s="8">
        <f>VLOOKUP(VLOOKUP($A43,主线配置!$O:$P,2,FALSE),怪物属性偏向!$E:$O,怪物属性偏向!M$1-1,FALSE)</f>
        <v>200002</v>
      </c>
      <c r="R43" s="8" t="str">
        <f>VLOOKUP(VLOOKUP($A43,主线配置!$O:$P,2,FALSE),怪物属性偏向!$E:$O,怪物属性偏向!N$1-1,FALSE)</f>
        <v/>
      </c>
      <c r="S43" s="8" t="str">
        <f>VLOOKUP(VLOOKUP($A43,主线配置!$O:$P,2,FALSE),怪物属性偏向!$E:$O,怪物属性偏向!O$1-1,FALSE)</f>
        <v/>
      </c>
    </row>
    <row r="44" spans="1:19" x14ac:dyDescent="0.15">
      <c r="A44" s="3">
        <f t="shared" si="0"/>
        <v>1000041</v>
      </c>
      <c r="B44" s="1" t="str">
        <f>VLOOKUP(A44,主线配置!G:I,3,FALSE)</f>
        <v>bosss</v>
      </c>
      <c r="C44" s="7"/>
      <c r="D44" s="6" t="str">
        <f>VLOOKUP(B44,怪物属性偏向!F:P,11,FALSE)</f>
        <v>m1003</v>
      </c>
      <c r="E44" s="9">
        <v>13</v>
      </c>
      <c r="F44" s="9">
        <v>12</v>
      </c>
      <c r="G44" s="7" t="s">
        <v>262</v>
      </c>
      <c r="H44" s="9">
        <v>134</v>
      </c>
      <c r="I44" s="9">
        <v>13</v>
      </c>
      <c r="J44" s="9">
        <v>19</v>
      </c>
      <c r="K44" s="9">
        <v>32</v>
      </c>
      <c r="L44" s="9">
        <v>13</v>
      </c>
      <c r="M44" s="9">
        <v>13</v>
      </c>
      <c r="N44" s="8">
        <f>VLOOKUP(VLOOKUP($A44,主线配置!$O:$P,2,FALSE),怪物属性偏向!$E:$O,怪物属性偏向!J$1-1,FALSE)</f>
        <v>20000005</v>
      </c>
      <c r="O44" s="8" t="str">
        <f>VLOOKUP(VLOOKUP($A44,主线配置!$O:$P,2,FALSE),怪物属性偏向!$E:$O,怪物属性偏向!K$1-1,FALSE)</f>
        <v/>
      </c>
      <c r="P44" s="8" t="str">
        <f>VLOOKUP(VLOOKUP($A44,主线配置!$O:$P,2,FALSE),怪物属性偏向!$E:$O,怪物属性偏向!L$1-1,FALSE)</f>
        <v/>
      </c>
      <c r="Q44" s="8">
        <f>VLOOKUP(VLOOKUP($A44,主线配置!$O:$P,2,FALSE),怪物属性偏向!$E:$O,怪物属性偏向!M$1-1,FALSE)</f>
        <v>200002</v>
      </c>
      <c r="R44" s="8" t="str">
        <f>VLOOKUP(VLOOKUP($A44,主线配置!$O:$P,2,FALSE),怪物属性偏向!$E:$O,怪物属性偏向!N$1-1,FALSE)</f>
        <v/>
      </c>
      <c r="S44" s="8" t="str">
        <f>VLOOKUP(VLOOKUP($A44,主线配置!$O:$P,2,FALSE),怪物属性偏向!$E:$O,怪物属性偏向!O$1-1,FALSE)</f>
        <v/>
      </c>
    </row>
    <row r="45" spans="1:19" x14ac:dyDescent="0.15">
      <c r="A45" s="3">
        <f t="shared" si="0"/>
        <v>1000042</v>
      </c>
      <c r="B45" s="1" t="str">
        <f>VLOOKUP(A45,主线配置!G:I,3,FALSE)</f>
        <v>bosss</v>
      </c>
      <c r="C45" s="7"/>
      <c r="D45" s="6" t="str">
        <f>VLOOKUP(B45,怪物属性偏向!F:P,11,FALSE)</f>
        <v>m1003</v>
      </c>
      <c r="E45" s="9">
        <v>14</v>
      </c>
      <c r="F45" s="9">
        <v>13</v>
      </c>
      <c r="G45" s="7" t="s">
        <v>263</v>
      </c>
      <c r="H45" s="9">
        <v>135</v>
      </c>
      <c r="I45" s="9">
        <v>14</v>
      </c>
      <c r="J45" s="9">
        <v>20</v>
      </c>
      <c r="K45" s="9">
        <v>33</v>
      </c>
      <c r="L45" s="9">
        <v>14</v>
      </c>
      <c r="M45" s="9">
        <v>14</v>
      </c>
      <c r="N45" s="8">
        <f>VLOOKUP(VLOOKUP($A45,主线配置!$O:$P,2,FALSE),怪物属性偏向!$E:$O,怪物属性偏向!J$1-1,FALSE)</f>
        <v>20000005</v>
      </c>
      <c r="O45" s="8" t="str">
        <f>VLOOKUP(VLOOKUP($A45,主线配置!$O:$P,2,FALSE),怪物属性偏向!$E:$O,怪物属性偏向!K$1-1,FALSE)</f>
        <v/>
      </c>
      <c r="P45" s="8" t="str">
        <f>VLOOKUP(VLOOKUP($A45,主线配置!$O:$P,2,FALSE),怪物属性偏向!$E:$O,怪物属性偏向!L$1-1,FALSE)</f>
        <v/>
      </c>
      <c r="Q45" s="8">
        <f>VLOOKUP(VLOOKUP($A45,主线配置!$O:$P,2,FALSE),怪物属性偏向!$E:$O,怪物属性偏向!M$1-1,FALSE)</f>
        <v>200002</v>
      </c>
      <c r="R45" s="8" t="str">
        <f>VLOOKUP(VLOOKUP($A45,主线配置!$O:$P,2,FALSE),怪物属性偏向!$E:$O,怪物属性偏向!N$1-1,FALSE)</f>
        <v/>
      </c>
      <c r="S45" s="8" t="str">
        <f>VLOOKUP(VLOOKUP($A45,主线配置!$O:$P,2,FALSE),怪物属性偏向!$E:$O,怪物属性偏向!O$1-1,FALSE)</f>
        <v/>
      </c>
    </row>
    <row r="46" spans="1:19" x14ac:dyDescent="0.15">
      <c r="A46" s="3">
        <f t="shared" si="0"/>
        <v>1000043</v>
      </c>
      <c r="B46" s="1" t="str">
        <f>VLOOKUP(A46,主线配置!G:I,3,FALSE)</f>
        <v>bosss</v>
      </c>
      <c r="C46" s="7"/>
      <c r="D46" s="6" t="str">
        <f>VLOOKUP(B46,怪物属性偏向!F:P,11,FALSE)</f>
        <v>m1003</v>
      </c>
      <c r="E46" s="9">
        <v>15</v>
      </c>
      <c r="F46" s="9">
        <v>14</v>
      </c>
      <c r="G46" s="7" t="s">
        <v>264</v>
      </c>
      <c r="H46" s="9">
        <v>136</v>
      </c>
      <c r="I46" s="9">
        <v>15</v>
      </c>
      <c r="J46" s="9">
        <v>21</v>
      </c>
      <c r="K46" s="9">
        <v>34</v>
      </c>
      <c r="L46" s="9">
        <v>15</v>
      </c>
      <c r="M46" s="9">
        <v>15</v>
      </c>
      <c r="N46" s="8">
        <f>VLOOKUP(VLOOKUP($A46,主线配置!$O:$P,2,FALSE),怪物属性偏向!$E:$O,怪物属性偏向!J$1-1,FALSE)</f>
        <v>20000005</v>
      </c>
      <c r="O46" s="8" t="str">
        <f>VLOOKUP(VLOOKUP($A46,主线配置!$O:$P,2,FALSE),怪物属性偏向!$E:$O,怪物属性偏向!K$1-1,FALSE)</f>
        <v/>
      </c>
      <c r="P46" s="8" t="str">
        <f>VLOOKUP(VLOOKUP($A46,主线配置!$O:$P,2,FALSE),怪物属性偏向!$E:$O,怪物属性偏向!L$1-1,FALSE)</f>
        <v/>
      </c>
      <c r="Q46" s="8">
        <f>VLOOKUP(VLOOKUP($A46,主线配置!$O:$P,2,FALSE),怪物属性偏向!$E:$O,怪物属性偏向!M$1-1,FALSE)</f>
        <v>200002</v>
      </c>
      <c r="R46" s="8" t="str">
        <f>VLOOKUP(VLOOKUP($A46,主线配置!$O:$P,2,FALSE),怪物属性偏向!$E:$O,怪物属性偏向!N$1-1,FALSE)</f>
        <v/>
      </c>
      <c r="S46" s="8" t="str">
        <f>VLOOKUP(VLOOKUP($A46,主线配置!$O:$P,2,FALSE),怪物属性偏向!$E:$O,怪物属性偏向!O$1-1,FALSE)</f>
        <v/>
      </c>
    </row>
    <row r="47" spans="1:19" x14ac:dyDescent="0.15">
      <c r="A47" s="3">
        <f t="shared" si="0"/>
        <v>1000044</v>
      </c>
      <c r="B47" s="1" t="str">
        <f>VLOOKUP(A47,主线配置!G:I,3,FALSE)</f>
        <v>bosss</v>
      </c>
      <c r="C47" s="7"/>
      <c r="D47" s="6" t="str">
        <f>VLOOKUP(B47,怪物属性偏向!F:P,11,FALSE)</f>
        <v>m1003</v>
      </c>
      <c r="E47" s="9">
        <v>16</v>
      </c>
      <c r="F47" s="9">
        <v>15</v>
      </c>
      <c r="G47" s="7" t="s">
        <v>265</v>
      </c>
      <c r="H47" s="9">
        <v>137</v>
      </c>
      <c r="I47" s="9">
        <v>16</v>
      </c>
      <c r="J47" s="9">
        <v>22</v>
      </c>
      <c r="K47" s="9">
        <v>35</v>
      </c>
      <c r="L47" s="9">
        <v>16</v>
      </c>
      <c r="M47" s="9">
        <v>16</v>
      </c>
      <c r="N47" s="8">
        <f>VLOOKUP(VLOOKUP($A47,主线配置!$O:$P,2,FALSE),怪物属性偏向!$E:$O,怪物属性偏向!J$1-1,FALSE)</f>
        <v>20000005</v>
      </c>
      <c r="O47" s="8" t="str">
        <f>VLOOKUP(VLOOKUP($A47,主线配置!$O:$P,2,FALSE),怪物属性偏向!$E:$O,怪物属性偏向!K$1-1,FALSE)</f>
        <v/>
      </c>
      <c r="P47" s="8" t="str">
        <f>VLOOKUP(VLOOKUP($A47,主线配置!$O:$P,2,FALSE),怪物属性偏向!$E:$O,怪物属性偏向!L$1-1,FALSE)</f>
        <v/>
      </c>
      <c r="Q47" s="8">
        <f>VLOOKUP(VLOOKUP($A47,主线配置!$O:$P,2,FALSE),怪物属性偏向!$E:$O,怪物属性偏向!M$1-1,FALSE)</f>
        <v>200002</v>
      </c>
      <c r="R47" s="8" t="str">
        <f>VLOOKUP(VLOOKUP($A47,主线配置!$O:$P,2,FALSE),怪物属性偏向!$E:$O,怪物属性偏向!N$1-1,FALSE)</f>
        <v/>
      </c>
      <c r="S47" s="8" t="str">
        <f>VLOOKUP(VLOOKUP($A47,主线配置!$O:$P,2,FALSE),怪物属性偏向!$E:$O,怪物属性偏向!O$1-1,FALSE)</f>
        <v/>
      </c>
    </row>
    <row r="48" spans="1:19" x14ac:dyDescent="0.15">
      <c r="A48" s="3">
        <f t="shared" si="0"/>
        <v>1000045</v>
      </c>
      <c r="B48" s="1" t="str">
        <f>VLOOKUP(A48,主线配置!G:I,3,FALSE)</f>
        <v>bosss</v>
      </c>
      <c r="C48" s="7"/>
      <c r="D48" s="6" t="str">
        <f>VLOOKUP(B48,怪物属性偏向!F:P,11,FALSE)</f>
        <v>m1003</v>
      </c>
      <c r="E48" s="9">
        <v>17</v>
      </c>
      <c r="F48" s="9">
        <v>16</v>
      </c>
      <c r="G48" s="7" t="s">
        <v>266</v>
      </c>
      <c r="H48" s="9">
        <v>138</v>
      </c>
      <c r="I48" s="9">
        <v>17</v>
      </c>
      <c r="J48" s="9">
        <v>23</v>
      </c>
      <c r="K48" s="9">
        <v>36</v>
      </c>
      <c r="L48" s="9">
        <v>17</v>
      </c>
      <c r="M48" s="9">
        <v>17</v>
      </c>
      <c r="N48" s="8">
        <f>VLOOKUP(VLOOKUP($A48,主线配置!$O:$P,2,FALSE),怪物属性偏向!$E:$O,怪物属性偏向!J$1-1,FALSE)</f>
        <v>20000005</v>
      </c>
      <c r="O48" s="8" t="str">
        <f>VLOOKUP(VLOOKUP($A48,主线配置!$O:$P,2,FALSE),怪物属性偏向!$E:$O,怪物属性偏向!K$1-1,FALSE)</f>
        <v/>
      </c>
      <c r="P48" s="8" t="str">
        <f>VLOOKUP(VLOOKUP($A48,主线配置!$O:$P,2,FALSE),怪物属性偏向!$E:$O,怪物属性偏向!L$1-1,FALSE)</f>
        <v/>
      </c>
      <c r="Q48" s="8">
        <f>VLOOKUP(VLOOKUP($A48,主线配置!$O:$P,2,FALSE),怪物属性偏向!$E:$O,怪物属性偏向!M$1-1,FALSE)</f>
        <v>200002</v>
      </c>
      <c r="R48" s="8" t="str">
        <f>VLOOKUP(VLOOKUP($A48,主线配置!$O:$P,2,FALSE),怪物属性偏向!$E:$O,怪物属性偏向!N$1-1,FALSE)</f>
        <v/>
      </c>
      <c r="S48" s="8" t="str">
        <f>VLOOKUP(VLOOKUP($A48,主线配置!$O:$P,2,FALSE),怪物属性偏向!$E:$O,怪物属性偏向!O$1-1,FALSE)</f>
        <v/>
      </c>
    </row>
    <row r="49" spans="1:19" x14ac:dyDescent="0.15">
      <c r="A49" s="3">
        <f t="shared" si="0"/>
        <v>1000046</v>
      </c>
      <c r="B49" s="1" t="str">
        <f>VLOOKUP(A49,主线配置!G:I,3,FALSE)</f>
        <v>bosss</v>
      </c>
      <c r="C49" s="7"/>
      <c r="D49" s="6" t="str">
        <f>VLOOKUP(B49,怪物属性偏向!F:P,11,FALSE)</f>
        <v>m1003</v>
      </c>
      <c r="E49" s="9">
        <v>18</v>
      </c>
      <c r="F49" s="9">
        <v>17</v>
      </c>
      <c r="G49" s="7" t="s">
        <v>267</v>
      </c>
      <c r="H49" s="9">
        <v>139</v>
      </c>
      <c r="I49" s="9">
        <v>18</v>
      </c>
      <c r="J49" s="9">
        <v>24</v>
      </c>
      <c r="K49" s="9">
        <v>37</v>
      </c>
      <c r="L49" s="9">
        <v>18</v>
      </c>
      <c r="M49" s="9">
        <v>18</v>
      </c>
      <c r="N49" s="8">
        <f>VLOOKUP(VLOOKUP($A49,主线配置!$O:$P,2,FALSE),怪物属性偏向!$E:$O,怪物属性偏向!J$1-1,FALSE)</f>
        <v>20000005</v>
      </c>
      <c r="O49" s="8" t="str">
        <f>VLOOKUP(VLOOKUP($A49,主线配置!$O:$P,2,FALSE),怪物属性偏向!$E:$O,怪物属性偏向!K$1-1,FALSE)</f>
        <v/>
      </c>
      <c r="P49" s="8" t="str">
        <f>VLOOKUP(VLOOKUP($A49,主线配置!$O:$P,2,FALSE),怪物属性偏向!$E:$O,怪物属性偏向!L$1-1,FALSE)</f>
        <v/>
      </c>
      <c r="Q49" s="8">
        <f>VLOOKUP(VLOOKUP($A49,主线配置!$O:$P,2,FALSE),怪物属性偏向!$E:$O,怪物属性偏向!M$1-1,FALSE)</f>
        <v>200002</v>
      </c>
      <c r="R49" s="8" t="str">
        <f>VLOOKUP(VLOOKUP($A49,主线配置!$O:$P,2,FALSE),怪物属性偏向!$E:$O,怪物属性偏向!N$1-1,FALSE)</f>
        <v/>
      </c>
      <c r="S49" s="8" t="str">
        <f>VLOOKUP(VLOOKUP($A49,主线配置!$O:$P,2,FALSE),怪物属性偏向!$E:$O,怪物属性偏向!O$1-1,FALSE)</f>
        <v/>
      </c>
    </row>
    <row r="50" spans="1:19" x14ac:dyDescent="0.15">
      <c r="A50" s="3">
        <f t="shared" si="0"/>
        <v>1000047</v>
      </c>
      <c r="B50" s="1" t="str">
        <f>VLOOKUP(A50,主线配置!G:I,3,FALSE)</f>
        <v>bosss</v>
      </c>
      <c r="C50" s="7"/>
      <c r="D50" s="6" t="str">
        <f>VLOOKUP(B50,怪物属性偏向!F:P,11,FALSE)</f>
        <v>m1003</v>
      </c>
      <c r="E50" s="9">
        <v>19</v>
      </c>
      <c r="F50" s="9">
        <v>18</v>
      </c>
      <c r="G50" s="7" t="s">
        <v>268</v>
      </c>
      <c r="H50" s="9">
        <v>140</v>
      </c>
      <c r="I50" s="9">
        <v>19</v>
      </c>
      <c r="J50" s="9">
        <v>25</v>
      </c>
      <c r="K50" s="9">
        <v>38</v>
      </c>
      <c r="L50" s="9">
        <v>19</v>
      </c>
      <c r="M50" s="9">
        <v>19</v>
      </c>
      <c r="N50" s="8">
        <f>VLOOKUP(VLOOKUP($A50,主线配置!$O:$P,2,FALSE),怪物属性偏向!$E:$O,怪物属性偏向!J$1-1,FALSE)</f>
        <v>20000005</v>
      </c>
      <c r="O50" s="8" t="str">
        <f>VLOOKUP(VLOOKUP($A50,主线配置!$O:$P,2,FALSE),怪物属性偏向!$E:$O,怪物属性偏向!K$1-1,FALSE)</f>
        <v/>
      </c>
      <c r="P50" s="8" t="str">
        <f>VLOOKUP(VLOOKUP($A50,主线配置!$O:$P,2,FALSE),怪物属性偏向!$E:$O,怪物属性偏向!L$1-1,FALSE)</f>
        <v/>
      </c>
      <c r="Q50" s="8">
        <f>VLOOKUP(VLOOKUP($A50,主线配置!$O:$P,2,FALSE),怪物属性偏向!$E:$O,怪物属性偏向!M$1-1,FALSE)</f>
        <v>200002</v>
      </c>
      <c r="R50" s="8" t="str">
        <f>VLOOKUP(VLOOKUP($A50,主线配置!$O:$P,2,FALSE),怪物属性偏向!$E:$O,怪物属性偏向!N$1-1,FALSE)</f>
        <v/>
      </c>
      <c r="S50" s="8" t="str">
        <f>VLOOKUP(VLOOKUP($A50,主线配置!$O:$P,2,FALSE),怪物属性偏向!$E:$O,怪物属性偏向!O$1-1,FALSE)</f>
        <v/>
      </c>
    </row>
    <row r="51" spans="1:19" x14ac:dyDescent="0.15">
      <c r="A51" s="3">
        <f t="shared" si="0"/>
        <v>1000048</v>
      </c>
      <c r="B51" s="1" t="str">
        <f>VLOOKUP(A51,主线配置!G:I,3,FALSE)</f>
        <v>bosss</v>
      </c>
      <c r="C51" s="7"/>
      <c r="D51" s="6" t="str">
        <f>VLOOKUP(B51,怪物属性偏向!F:P,11,FALSE)</f>
        <v>m1003</v>
      </c>
      <c r="E51" s="9">
        <v>20</v>
      </c>
      <c r="F51" s="9">
        <v>19</v>
      </c>
      <c r="G51" s="7" t="s">
        <v>269</v>
      </c>
      <c r="H51" s="9">
        <v>141</v>
      </c>
      <c r="I51" s="9">
        <v>20</v>
      </c>
      <c r="J51" s="9">
        <v>26</v>
      </c>
      <c r="K51" s="9">
        <v>39</v>
      </c>
      <c r="L51" s="9">
        <v>20</v>
      </c>
      <c r="M51" s="9">
        <v>20</v>
      </c>
      <c r="N51" s="8">
        <f>VLOOKUP(VLOOKUP($A51,主线配置!$O:$P,2,FALSE),怪物属性偏向!$E:$O,怪物属性偏向!J$1-1,FALSE)</f>
        <v>20000005</v>
      </c>
      <c r="O51" s="8" t="str">
        <f>VLOOKUP(VLOOKUP($A51,主线配置!$O:$P,2,FALSE),怪物属性偏向!$E:$O,怪物属性偏向!K$1-1,FALSE)</f>
        <v/>
      </c>
      <c r="P51" s="8" t="str">
        <f>VLOOKUP(VLOOKUP($A51,主线配置!$O:$P,2,FALSE),怪物属性偏向!$E:$O,怪物属性偏向!L$1-1,FALSE)</f>
        <v/>
      </c>
      <c r="Q51" s="8">
        <f>VLOOKUP(VLOOKUP($A51,主线配置!$O:$P,2,FALSE),怪物属性偏向!$E:$O,怪物属性偏向!M$1-1,FALSE)</f>
        <v>200002</v>
      </c>
      <c r="R51" s="8" t="str">
        <f>VLOOKUP(VLOOKUP($A51,主线配置!$O:$P,2,FALSE),怪物属性偏向!$E:$O,怪物属性偏向!N$1-1,FALSE)</f>
        <v/>
      </c>
      <c r="S51" s="8" t="str">
        <f>VLOOKUP(VLOOKUP($A51,主线配置!$O:$P,2,FALSE),怪物属性偏向!$E:$O,怪物属性偏向!O$1-1,FALSE)</f>
        <v/>
      </c>
    </row>
    <row r="52" spans="1:19" x14ac:dyDescent="0.15">
      <c r="A52" s="3">
        <f t="shared" si="0"/>
        <v>1000049</v>
      </c>
      <c r="B52" s="1" t="str">
        <f>VLOOKUP(A52,主线配置!G:I,3,FALSE)</f>
        <v>bosss</v>
      </c>
      <c r="C52" s="7"/>
      <c r="D52" s="6" t="str">
        <f>VLOOKUP(B52,怪物属性偏向!F:P,11,FALSE)</f>
        <v>m1003</v>
      </c>
      <c r="E52" s="9">
        <v>21</v>
      </c>
      <c r="F52" s="9">
        <v>20</v>
      </c>
      <c r="G52" s="7" t="s">
        <v>270</v>
      </c>
      <c r="H52" s="9">
        <v>142</v>
      </c>
      <c r="I52" s="9">
        <v>21</v>
      </c>
      <c r="J52" s="9">
        <v>27</v>
      </c>
      <c r="K52" s="9">
        <v>40</v>
      </c>
      <c r="L52" s="9">
        <v>21</v>
      </c>
      <c r="M52" s="9">
        <v>21</v>
      </c>
      <c r="N52" s="8">
        <f>VLOOKUP(VLOOKUP($A52,主线配置!$O:$P,2,FALSE),怪物属性偏向!$E:$O,怪物属性偏向!J$1-1,FALSE)</f>
        <v>20000005</v>
      </c>
      <c r="O52" s="8" t="str">
        <f>VLOOKUP(VLOOKUP($A52,主线配置!$O:$P,2,FALSE),怪物属性偏向!$E:$O,怪物属性偏向!K$1-1,FALSE)</f>
        <v/>
      </c>
      <c r="P52" s="8" t="str">
        <f>VLOOKUP(VLOOKUP($A52,主线配置!$O:$P,2,FALSE),怪物属性偏向!$E:$O,怪物属性偏向!L$1-1,FALSE)</f>
        <v/>
      </c>
      <c r="Q52" s="8">
        <f>VLOOKUP(VLOOKUP($A52,主线配置!$O:$P,2,FALSE),怪物属性偏向!$E:$O,怪物属性偏向!M$1-1,FALSE)</f>
        <v>200002</v>
      </c>
      <c r="R52" s="8" t="str">
        <f>VLOOKUP(VLOOKUP($A52,主线配置!$O:$P,2,FALSE),怪物属性偏向!$E:$O,怪物属性偏向!N$1-1,FALSE)</f>
        <v/>
      </c>
      <c r="S52" s="8" t="str">
        <f>VLOOKUP(VLOOKUP($A52,主线配置!$O:$P,2,FALSE),怪物属性偏向!$E:$O,怪物属性偏向!O$1-1,FALSE)</f>
        <v/>
      </c>
    </row>
    <row r="53" spans="1:19" x14ac:dyDescent="0.15">
      <c r="A53" s="3">
        <f t="shared" si="0"/>
        <v>1000050</v>
      </c>
      <c r="B53" s="1" t="str">
        <f>VLOOKUP(A53,主线配置!G:I,3,FALSE)</f>
        <v>bosss</v>
      </c>
      <c r="C53" s="7"/>
      <c r="D53" s="6" t="str">
        <f>VLOOKUP(B53,怪物属性偏向!F:P,11,FALSE)</f>
        <v>m1003</v>
      </c>
      <c r="E53" s="9">
        <v>22</v>
      </c>
      <c r="F53" s="9">
        <v>21</v>
      </c>
      <c r="G53" s="7" t="s">
        <v>271</v>
      </c>
      <c r="H53" s="9">
        <v>143</v>
      </c>
      <c r="I53" s="9">
        <v>22</v>
      </c>
      <c r="J53" s="9">
        <v>28</v>
      </c>
      <c r="K53" s="9">
        <v>41</v>
      </c>
      <c r="L53" s="9">
        <v>22</v>
      </c>
      <c r="M53" s="9">
        <v>22</v>
      </c>
      <c r="N53" s="8">
        <f>VLOOKUP(VLOOKUP($A53,主线配置!$O:$P,2,FALSE),怪物属性偏向!$E:$O,怪物属性偏向!J$1-1,FALSE)</f>
        <v>20000005</v>
      </c>
      <c r="O53" s="8" t="str">
        <f>VLOOKUP(VLOOKUP($A53,主线配置!$O:$P,2,FALSE),怪物属性偏向!$E:$O,怪物属性偏向!K$1-1,FALSE)</f>
        <v/>
      </c>
      <c r="P53" s="8" t="str">
        <f>VLOOKUP(VLOOKUP($A53,主线配置!$O:$P,2,FALSE),怪物属性偏向!$E:$O,怪物属性偏向!L$1-1,FALSE)</f>
        <v/>
      </c>
      <c r="Q53" s="8">
        <f>VLOOKUP(VLOOKUP($A53,主线配置!$O:$P,2,FALSE),怪物属性偏向!$E:$O,怪物属性偏向!M$1-1,FALSE)</f>
        <v>200002</v>
      </c>
      <c r="R53" s="8" t="str">
        <f>VLOOKUP(VLOOKUP($A53,主线配置!$O:$P,2,FALSE),怪物属性偏向!$E:$O,怪物属性偏向!N$1-1,FALSE)</f>
        <v/>
      </c>
      <c r="S53" s="8" t="str">
        <f>VLOOKUP(VLOOKUP($A53,主线配置!$O:$P,2,FALSE),怪物属性偏向!$E:$O,怪物属性偏向!O$1-1,FALSE)</f>
        <v/>
      </c>
    </row>
    <row r="54" spans="1:19" x14ac:dyDescent="0.15">
      <c r="A54" s="3">
        <f t="shared" si="0"/>
        <v>1000051</v>
      </c>
      <c r="B54" s="1" t="str">
        <f>VLOOKUP(A54,主线配置!G:I,3,FALSE)</f>
        <v>bosss</v>
      </c>
      <c r="C54" s="7"/>
      <c r="D54" s="6" t="str">
        <f>VLOOKUP(B54,怪物属性偏向!F:P,11,FALSE)</f>
        <v>m1003</v>
      </c>
      <c r="E54" s="9">
        <v>23</v>
      </c>
      <c r="F54" s="9">
        <v>22</v>
      </c>
      <c r="G54" s="7" t="s">
        <v>272</v>
      </c>
      <c r="H54" s="9">
        <v>144</v>
      </c>
      <c r="I54" s="9">
        <v>23</v>
      </c>
      <c r="J54" s="9">
        <v>29</v>
      </c>
      <c r="K54" s="9">
        <v>42</v>
      </c>
      <c r="L54" s="9">
        <v>23</v>
      </c>
      <c r="M54" s="9">
        <v>23</v>
      </c>
      <c r="N54" s="8">
        <f>VLOOKUP(VLOOKUP($A54,主线配置!$O:$P,2,FALSE),怪物属性偏向!$E:$O,怪物属性偏向!J$1-1,FALSE)</f>
        <v>20000005</v>
      </c>
      <c r="O54" s="8" t="str">
        <f>VLOOKUP(VLOOKUP($A54,主线配置!$O:$P,2,FALSE),怪物属性偏向!$E:$O,怪物属性偏向!K$1-1,FALSE)</f>
        <v/>
      </c>
      <c r="P54" s="8" t="str">
        <f>VLOOKUP(VLOOKUP($A54,主线配置!$O:$P,2,FALSE),怪物属性偏向!$E:$O,怪物属性偏向!L$1-1,FALSE)</f>
        <v/>
      </c>
      <c r="Q54" s="8">
        <f>VLOOKUP(VLOOKUP($A54,主线配置!$O:$P,2,FALSE),怪物属性偏向!$E:$O,怪物属性偏向!M$1-1,FALSE)</f>
        <v>200002</v>
      </c>
      <c r="R54" s="8" t="str">
        <f>VLOOKUP(VLOOKUP($A54,主线配置!$O:$P,2,FALSE),怪物属性偏向!$E:$O,怪物属性偏向!N$1-1,FALSE)</f>
        <v/>
      </c>
      <c r="S54" s="8" t="str">
        <f>VLOOKUP(VLOOKUP($A54,主线配置!$O:$P,2,FALSE),怪物属性偏向!$E:$O,怪物属性偏向!O$1-1,FALSE)</f>
        <v/>
      </c>
    </row>
    <row r="55" spans="1:19" x14ac:dyDescent="0.15">
      <c r="A55" s="3">
        <f t="shared" si="0"/>
        <v>1000052</v>
      </c>
      <c r="B55" s="1" t="str">
        <f>VLOOKUP(A55,主线配置!G:I,3,FALSE)</f>
        <v>bosss</v>
      </c>
      <c r="C55" s="7"/>
      <c r="D55" s="6" t="str">
        <f>VLOOKUP(B55,怪物属性偏向!F:P,11,FALSE)</f>
        <v>m1003</v>
      </c>
      <c r="E55" s="9">
        <v>24</v>
      </c>
      <c r="F55" s="9">
        <v>23</v>
      </c>
      <c r="G55" s="7" t="s">
        <v>273</v>
      </c>
      <c r="H55" s="9">
        <v>145</v>
      </c>
      <c r="I55" s="9">
        <v>24</v>
      </c>
      <c r="J55" s="9">
        <v>30</v>
      </c>
      <c r="K55" s="9">
        <v>43</v>
      </c>
      <c r="L55" s="9">
        <v>24</v>
      </c>
      <c r="M55" s="9">
        <v>24</v>
      </c>
      <c r="N55" s="8">
        <f>VLOOKUP(VLOOKUP($A55,主线配置!$O:$P,2,FALSE),怪物属性偏向!$E:$O,怪物属性偏向!J$1-1,FALSE)</f>
        <v>20000005</v>
      </c>
      <c r="O55" s="8" t="str">
        <f>VLOOKUP(VLOOKUP($A55,主线配置!$O:$P,2,FALSE),怪物属性偏向!$E:$O,怪物属性偏向!K$1-1,FALSE)</f>
        <v/>
      </c>
      <c r="P55" s="8" t="str">
        <f>VLOOKUP(VLOOKUP($A55,主线配置!$O:$P,2,FALSE),怪物属性偏向!$E:$O,怪物属性偏向!L$1-1,FALSE)</f>
        <v/>
      </c>
      <c r="Q55" s="8">
        <f>VLOOKUP(VLOOKUP($A55,主线配置!$O:$P,2,FALSE),怪物属性偏向!$E:$O,怪物属性偏向!M$1-1,FALSE)</f>
        <v>200002</v>
      </c>
      <c r="R55" s="8" t="str">
        <f>VLOOKUP(VLOOKUP($A55,主线配置!$O:$P,2,FALSE),怪物属性偏向!$E:$O,怪物属性偏向!N$1-1,FALSE)</f>
        <v/>
      </c>
      <c r="S55" s="8" t="str">
        <f>VLOOKUP(VLOOKUP($A55,主线配置!$O:$P,2,FALSE),怪物属性偏向!$E:$O,怪物属性偏向!O$1-1,FALSE)</f>
        <v/>
      </c>
    </row>
    <row r="56" spans="1:19" x14ac:dyDescent="0.15">
      <c r="A56" s="3">
        <f t="shared" si="0"/>
        <v>1000053</v>
      </c>
      <c r="B56" s="1" t="str">
        <f>VLOOKUP(A56,主线配置!G:I,3,FALSE)</f>
        <v>bosss</v>
      </c>
      <c r="C56" s="7"/>
      <c r="D56" s="6" t="str">
        <f>VLOOKUP(B56,怪物属性偏向!F:P,11,FALSE)</f>
        <v>m1003</v>
      </c>
      <c r="E56" s="9">
        <v>25</v>
      </c>
      <c r="F56" s="9">
        <v>24</v>
      </c>
      <c r="G56" s="7" t="s">
        <v>274</v>
      </c>
      <c r="H56" s="9">
        <v>146</v>
      </c>
      <c r="I56" s="9">
        <v>25</v>
      </c>
      <c r="J56" s="9">
        <v>31</v>
      </c>
      <c r="K56" s="9">
        <v>44</v>
      </c>
      <c r="L56" s="9">
        <v>25</v>
      </c>
      <c r="M56" s="9">
        <v>25</v>
      </c>
      <c r="N56" s="8">
        <f>VLOOKUP(VLOOKUP($A56,主线配置!$O:$P,2,FALSE),怪物属性偏向!$E:$O,怪物属性偏向!J$1-1,FALSE)</f>
        <v>20000005</v>
      </c>
      <c r="O56" s="8" t="str">
        <f>VLOOKUP(VLOOKUP($A56,主线配置!$O:$P,2,FALSE),怪物属性偏向!$E:$O,怪物属性偏向!K$1-1,FALSE)</f>
        <v/>
      </c>
      <c r="P56" s="8" t="str">
        <f>VLOOKUP(VLOOKUP($A56,主线配置!$O:$P,2,FALSE),怪物属性偏向!$E:$O,怪物属性偏向!L$1-1,FALSE)</f>
        <v/>
      </c>
      <c r="Q56" s="8">
        <f>VLOOKUP(VLOOKUP($A56,主线配置!$O:$P,2,FALSE),怪物属性偏向!$E:$O,怪物属性偏向!M$1-1,FALSE)</f>
        <v>200002</v>
      </c>
      <c r="R56" s="8" t="str">
        <f>VLOOKUP(VLOOKUP($A56,主线配置!$O:$P,2,FALSE),怪物属性偏向!$E:$O,怪物属性偏向!N$1-1,FALSE)</f>
        <v/>
      </c>
      <c r="S56" s="8" t="str">
        <f>VLOOKUP(VLOOKUP($A56,主线配置!$O:$P,2,FALSE),怪物属性偏向!$E:$O,怪物属性偏向!O$1-1,FALSE)</f>
        <v/>
      </c>
    </row>
    <row r="57" spans="1:19" x14ac:dyDescent="0.15">
      <c r="A57" s="3">
        <f t="shared" si="0"/>
        <v>1000054</v>
      </c>
      <c r="B57" s="1" t="str">
        <f>VLOOKUP(A57,主线配置!G:I,3,FALSE)</f>
        <v>bosss</v>
      </c>
      <c r="C57" s="7"/>
      <c r="D57" s="6" t="str">
        <f>VLOOKUP(B57,怪物属性偏向!F:P,11,FALSE)</f>
        <v>m1003</v>
      </c>
      <c r="E57" s="9">
        <v>26</v>
      </c>
      <c r="F57" s="9">
        <v>25</v>
      </c>
      <c r="G57" s="7" t="s">
        <v>275</v>
      </c>
      <c r="H57" s="9">
        <v>147</v>
      </c>
      <c r="I57" s="9">
        <v>26</v>
      </c>
      <c r="J57" s="9">
        <v>32</v>
      </c>
      <c r="K57" s="9">
        <v>45</v>
      </c>
      <c r="L57" s="9">
        <v>26</v>
      </c>
      <c r="M57" s="9">
        <v>26</v>
      </c>
      <c r="N57" s="8">
        <f>VLOOKUP(VLOOKUP($A57,主线配置!$O:$P,2,FALSE),怪物属性偏向!$E:$O,怪物属性偏向!J$1-1,FALSE)</f>
        <v>20000005</v>
      </c>
      <c r="O57" s="8" t="str">
        <f>VLOOKUP(VLOOKUP($A57,主线配置!$O:$P,2,FALSE),怪物属性偏向!$E:$O,怪物属性偏向!K$1-1,FALSE)</f>
        <v/>
      </c>
      <c r="P57" s="8" t="str">
        <f>VLOOKUP(VLOOKUP($A57,主线配置!$O:$P,2,FALSE),怪物属性偏向!$E:$O,怪物属性偏向!L$1-1,FALSE)</f>
        <v/>
      </c>
      <c r="Q57" s="8">
        <f>VLOOKUP(VLOOKUP($A57,主线配置!$O:$P,2,FALSE),怪物属性偏向!$E:$O,怪物属性偏向!M$1-1,FALSE)</f>
        <v>200002</v>
      </c>
      <c r="R57" s="8" t="str">
        <f>VLOOKUP(VLOOKUP($A57,主线配置!$O:$P,2,FALSE),怪物属性偏向!$E:$O,怪物属性偏向!N$1-1,FALSE)</f>
        <v/>
      </c>
      <c r="S57" s="8" t="str">
        <f>VLOOKUP(VLOOKUP($A57,主线配置!$O:$P,2,FALSE),怪物属性偏向!$E:$O,怪物属性偏向!O$1-1,FALSE)</f>
        <v/>
      </c>
    </row>
    <row r="58" spans="1:19" x14ac:dyDescent="0.15">
      <c r="A58" s="3">
        <f t="shared" si="0"/>
        <v>1000055</v>
      </c>
      <c r="B58" s="1" t="str">
        <f>VLOOKUP(A58,主线配置!G:I,3,FALSE)</f>
        <v>bosss</v>
      </c>
      <c r="C58" s="7"/>
      <c r="D58" s="6" t="str">
        <f>VLOOKUP(B58,怪物属性偏向!F:P,11,FALSE)</f>
        <v>m1003</v>
      </c>
      <c r="E58" s="9">
        <v>27</v>
      </c>
      <c r="F58" s="9">
        <v>26</v>
      </c>
      <c r="G58" s="7" t="s">
        <v>276</v>
      </c>
      <c r="H58" s="9">
        <v>148</v>
      </c>
      <c r="I58" s="9">
        <v>27</v>
      </c>
      <c r="J58" s="9">
        <v>33</v>
      </c>
      <c r="K58" s="9">
        <v>46</v>
      </c>
      <c r="L58" s="9">
        <v>27</v>
      </c>
      <c r="M58" s="9">
        <v>27</v>
      </c>
      <c r="N58" s="8">
        <f>VLOOKUP(VLOOKUP($A58,主线配置!$O:$P,2,FALSE),怪物属性偏向!$E:$O,怪物属性偏向!J$1-1,FALSE)</f>
        <v>20000005</v>
      </c>
      <c r="O58" s="8" t="str">
        <f>VLOOKUP(VLOOKUP($A58,主线配置!$O:$P,2,FALSE),怪物属性偏向!$E:$O,怪物属性偏向!K$1-1,FALSE)</f>
        <v/>
      </c>
      <c r="P58" s="8" t="str">
        <f>VLOOKUP(VLOOKUP($A58,主线配置!$O:$P,2,FALSE),怪物属性偏向!$E:$O,怪物属性偏向!L$1-1,FALSE)</f>
        <v/>
      </c>
      <c r="Q58" s="8">
        <f>VLOOKUP(VLOOKUP($A58,主线配置!$O:$P,2,FALSE),怪物属性偏向!$E:$O,怪物属性偏向!M$1-1,FALSE)</f>
        <v>200002</v>
      </c>
      <c r="R58" s="8" t="str">
        <f>VLOOKUP(VLOOKUP($A58,主线配置!$O:$P,2,FALSE),怪物属性偏向!$E:$O,怪物属性偏向!N$1-1,FALSE)</f>
        <v/>
      </c>
      <c r="S58" s="8" t="str">
        <f>VLOOKUP(VLOOKUP($A58,主线配置!$O:$P,2,FALSE),怪物属性偏向!$E:$O,怪物属性偏向!O$1-1,FALSE)</f>
        <v/>
      </c>
    </row>
    <row r="59" spans="1:19" x14ac:dyDescent="0.15">
      <c r="A59" s="3">
        <f t="shared" si="0"/>
        <v>1000056</v>
      </c>
      <c r="B59" s="1" t="str">
        <f>VLOOKUP(A59,主线配置!G:I,3,FALSE)</f>
        <v>bosss</v>
      </c>
      <c r="C59" s="7"/>
      <c r="D59" s="6" t="str">
        <f>VLOOKUP(B59,怪物属性偏向!F:P,11,FALSE)</f>
        <v>m1003</v>
      </c>
      <c r="E59" s="9">
        <v>28</v>
      </c>
      <c r="F59" s="9">
        <v>27</v>
      </c>
      <c r="G59" s="7" t="s">
        <v>277</v>
      </c>
      <c r="H59" s="9">
        <v>149</v>
      </c>
      <c r="I59" s="9">
        <v>28</v>
      </c>
      <c r="J59" s="9">
        <v>34</v>
      </c>
      <c r="K59" s="9">
        <v>47</v>
      </c>
      <c r="L59" s="9">
        <v>28</v>
      </c>
      <c r="M59" s="9">
        <v>28</v>
      </c>
      <c r="N59" s="8">
        <f>VLOOKUP(VLOOKUP($A59,主线配置!$O:$P,2,FALSE),怪物属性偏向!$E:$O,怪物属性偏向!J$1-1,FALSE)</f>
        <v>20000005</v>
      </c>
      <c r="O59" s="8" t="str">
        <f>VLOOKUP(VLOOKUP($A59,主线配置!$O:$P,2,FALSE),怪物属性偏向!$E:$O,怪物属性偏向!K$1-1,FALSE)</f>
        <v/>
      </c>
      <c r="P59" s="8" t="str">
        <f>VLOOKUP(VLOOKUP($A59,主线配置!$O:$P,2,FALSE),怪物属性偏向!$E:$O,怪物属性偏向!L$1-1,FALSE)</f>
        <v/>
      </c>
      <c r="Q59" s="8">
        <f>VLOOKUP(VLOOKUP($A59,主线配置!$O:$P,2,FALSE),怪物属性偏向!$E:$O,怪物属性偏向!M$1-1,FALSE)</f>
        <v>200002</v>
      </c>
      <c r="R59" s="8" t="str">
        <f>VLOOKUP(VLOOKUP($A59,主线配置!$O:$P,2,FALSE),怪物属性偏向!$E:$O,怪物属性偏向!N$1-1,FALSE)</f>
        <v/>
      </c>
      <c r="S59" s="8" t="str">
        <f>VLOOKUP(VLOOKUP($A59,主线配置!$O:$P,2,FALSE),怪物属性偏向!$E:$O,怪物属性偏向!O$1-1,FALSE)</f>
        <v/>
      </c>
    </row>
    <row r="60" spans="1:19" x14ac:dyDescent="0.15">
      <c r="A60" s="3">
        <f t="shared" si="0"/>
        <v>1000057</v>
      </c>
      <c r="B60" s="1" t="str">
        <f>VLOOKUP(A60,主线配置!G:I,3,FALSE)</f>
        <v>bosss</v>
      </c>
      <c r="C60" s="7"/>
      <c r="D60" s="6" t="str">
        <f>VLOOKUP(B60,怪物属性偏向!F:P,11,FALSE)</f>
        <v>m1003</v>
      </c>
      <c r="E60" s="9">
        <v>29</v>
      </c>
      <c r="F60" s="9">
        <v>28</v>
      </c>
      <c r="G60" s="7" t="s">
        <v>278</v>
      </c>
      <c r="H60" s="9">
        <v>150</v>
      </c>
      <c r="I60" s="9">
        <v>29</v>
      </c>
      <c r="J60" s="9">
        <v>35</v>
      </c>
      <c r="K60" s="9">
        <v>48</v>
      </c>
      <c r="L60" s="9">
        <v>29</v>
      </c>
      <c r="M60" s="9">
        <v>29</v>
      </c>
      <c r="N60" s="8">
        <f>VLOOKUP(VLOOKUP($A60,主线配置!$O:$P,2,FALSE),怪物属性偏向!$E:$O,怪物属性偏向!J$1-1,FALSE)</f>
        <v>20000005</v>
      </c>
      <c r="O60" s="8" t="str">
        <f>VLOOKUP(VLOOKUP($A60,主线配置!$O:$P,2,FALSE),怪物属性偏向!$E:$O,怪物属性偏向!K$1-1,FALSE)</f>
        <v/>
      </c>
      <c r="P60" s="8" t="str">
        <f>VLOOKUP(VLOOKUP($A60,主线配置!$O:$P,2,FALSE),怪物属性偏向!$E:$O,怪物属性偏向!L$1-1,FALSE)</f>
        <v/>
      </c>
      <c r="Q60" s="8">
        <f>VLOOKUP(VLOOKUP($A60,主线配置!$O:$P,2,FALSE),怪物属性偏向!$E:$O,怪物属性偏向!M$1-1,FALSE)</f>
        <v>200002</v>
      </c>
      <c r="R60" s="8" t="str">
        <f>VLOOKUP(VLOOKUP($A60,主线配置!$O:$P,2,FALSE),怪物属性偏向!$E:$O,怪物属性偏向!N$1-1,FALSE)</f>
        <v/>
      </c>
      <c r="S60" s="8" t="str">
        <f>VLOOKUP(VLOOKUP($A60,主线配置!$O:$P,2,FALSE),怪物属性偏向!$E:$O,怪物属性偏向!O$1-1,FALSE)</f>
        <v/>
      </c>
    </row>
    <row r="61" spans="1:19" x14ac:dyDescent="0.15">
      <c r="A61" s="3">
        <f t="shared" si="0"/>
        <v>1000058</v>
      </c>
      <c r="B61" s="1" t="str">
        <f>VLOOKUP(A61,主线配置!G:I,3,FALSE)</f>
        <v>bosss</v>
      </c>
      <c r="C61" s="7"/>
      <c r="D61" s="6" t="str">
        <f>VLOOKUP(B61,怪物属性偏向!F:P,11,FALSE)</f>
        <v>m1003</v>
      </c>
      <c r="E61" s="9">
        <v>30</v>
      </c>
      <c r="F61" s="9">
        <v>29</v>
      </c>
      <c r="G61" s="7" t="s">
        <v>279</v>
      </c>
      <c r="H61" s="9">
        <v>151</v>
      </c>
      <c r="I61" s="9">
        <v>30</v>
      </c>
      <c r="J61" s="9">
        <v>36</v>
      </c>
      <c r="K61" s="9">
        <v>49</v>
      </c>
      <c r="L61" s="9">
        <v>30</v>
      </c>
      <c r="M61" s="9">
        <v>30</v>
      </c>
      <c r="N61" s="8">
        <f>VLOOKUP(VLOOKUP($A61,主线配置!$O:$P,2,FALSE),怪物属性偏向!$E:$O,怪物属性偏向!J$1-1,FALSE)</f>
        <v>20000005</v>
      </c>
      <c r="O61" s="8" t="str">
        <f>VLOOKUP(VLOOKUP($A61,主线配置!$O:$P,2,FALSE),怪物属性偏向!$E:$O,怪物属性偏向!K$1-1,FALSE)</f>
        <v/>
      </c>
      <c r="P61" s="8" t="str">
        <f>VLOOKUP(VLOOKUP($A61,主线配置!$O:$P,2,FALSE),怪物属性偏向!$E:$O,怪物属性偏向!L$1-1,FALSE)</f>
        <v/>
      </c>
      <c r="Q61" s="8">
        <f>VLOOKUP(VLOOKUP($A61,主线配置!$O:$P,2,FALSE),怪物属性偏向!$E:$O,怪物属性偏向!M$1-1,FALSE)</f>
        <v>200002</v>
      </c>
      <c r="R61" s="8" t="str">
        <f>VLOOKUP(VLOOKUP($A61,主线配置!$O:$P,2,FALSE),怪物属性偏向!$E:$O,怪物属性偏向!N$1-1,FALSE)</f>
        <v/>
      </c>
      <c r="S61" s="8" t="str">
        <f>VLOOKUP(VLOOKUP($A61,主线配置!$O:$P,2,FALSE),怪物属性偏向!$E:$O,怪物属性偏向!O$1-1,FALSE)</f>
        <v/>
      </c>
    </row>
    <row r="62" spans="1:19" x14ac:dyDescent="0.15">
      <c r="A62" s="3">
        <f t="shared" si="0"/>
        <v>1000059</v>
      </c>
      <c r="B62" s="1" t="str">
        <f>VLOOKUP(A62,主线配置!G:I,3,FALSE)</f>
        <v>bosss</v>
      </c>
      <c r="C62" s="7"/>
      <c r="D62" s="6" t="str">
        <f>VLOOKUP(B62,怪物属性偏向!F:P,11,FALSE)</f>
        <v>m1003</v>
      </c>
      <c r="E62" s="9">
        <v>31</v>
      </c>
      <c r="F62" s="9">
        <v>30</v>
      </c>
      <c r="G62" s="7" t="s">
        <v>280</v>
      </c>
      <c r="H62" s="9">
        <v>152</v>
      </c>
      <c r="I62" s="9">
        <v>31</v>
      </c>
      <c r="J62" s="9">
        <v>37</v>
      </c>
      <c r="K62" s="9">
        <v>50</v>
      </c>
      <c r="L62" s="9">
        <v>31</v>
      </c>
      <c r="M62" s="9">
        <v>31</v>
      </c>
      <c r="N62" s="8">
        <f>VLOOKUP(VLOOKUP($A62,主线配置!$O:$P,2,FALSE),怪物属性偏向!$E:$O,怪物属性偏向!J$1-1,FALSE)</f>
        <v>20000005</v>
      </c>
      <c r="O62" s="8" t="str">
        <f>VLOOKUP(VLOOKUP($A62,主线配置!$O:$P,2,FALSE),怪物属性偏向!$E:$O,怪物属性偏向!K$1-1,FALSE)</f>
        <v/>
      </c>
      <c r="P62" s="8" t="str">
        <f>VLOOKUP(VLOOKUP($A62,主线配置!$O:$P,2,FALSE),怪物属性偏向!$E:$O,怪物属性偏向!L$1-1,FALSE)</f>
        <v/>
      </c>
      <c r="Q62" s="8">
        <f>VLOOKUP(VLOOKUP($A62,主线配置!$O:$P,2,FALSE),怪物属性偏向!$E:$O,怪物属性偏向!M$1-1,FALSE)</f>
        <v>200002</v>
      </c>
      <c r="R62" s="8" t="str">
        <f>VLOOKUP(VLOOKUP($A62,主线配置!$O:$P,2,FALSE),怪物属性偏向!$E:$O,怪物属性偏向!N$1-1,FALSE)</f>
        <v/>
      </c>
      <c r="S62" s="8" t="str">
        <f>VLOOKUP(VLOOKUP($A62,主线配置!$O:$P,2,FALSE),怪物属性偏向!$E:$O,怪物属性偏向!O$1-1,FALSE)</f>
        <v/>
      </c>
    </row>
    <row r="63" spans="1:19" x14ac:dyDescent="0.15">
      <c r="A63" s="3">
        <f t="shared" si="0"/>
        <v>1000060</v>
      </c>
      <c r="B63" s="1" t="str">
        <f>VLOOKUP(A63,主线配置!G:I,3,FALSE)</f>
        <v>bosss</v>
      </c>
      <c r="C63" s="7"/>
      <c r="D63" s="6" t="str">
        <f>VLOOKUP(B63,怪物属性偏向!F:P,11,FALSE)</f>
        <v>m1003</v>
      </c>
      <c r="E63" s="9">
        <v>32</v>
      </c>
      <c r="F63" s="9">
        <v>31</v>
      </c>
      <c r="G63" s="7" t="s">
        <v>281</v>
      </c>
      <c r="H63" s="9">
        <v>153</v>
      </c>
      <c r="I63" s="9">
        <v>32</v>
      </c>
      <c r="J63" s="9">
        <v>38</v>
      </c>
      <c r="K63" s="9">
        <v>51</v>
      </c>
      <c r="L63" s="9">
        <v>32</v>
      </c>
      <c r="M63" s="9">
        <v>32</v>
      </c>
      <c r="N63" s="8">
        <f>VLOOKUP(VLOOKUP($A63,主线配置!$O:$P,2,FALSE),怪物属性偏向!$E:$O,怪物属性偏向!J$1-1,FALSE)</f>
        <v>20000005</v>
      </c>
      <c r="O63" s="8" t="str">
        <f>VLOOKUP(VLOOKUP($A63,主线配置!$O:$P,2,FALSE),怪物属性偏向!$E:$O,怪物属性偏向!K$1-1,FALSE)</f>
        <v/>
      </c>
      <c r="P63" s="8" t="str">
        <f>VLOOKUP(VLOOKUP($A63,主线配置!$O:$P,2,FALSE),怪物属性偏向!$E:$O,怪物属性偏向!L$1-1,FALSE)</f>
        <v/>
      </c>
      <c r="Q63" s="8">
        <f>VLOOKUP(VLOOKUP($A63,主线配置!$O:$P,2,FALSE),怪物属性偏向!$E:$O,怪物属性偏向!M$1-1,FALSE)</f>
        <v>200002</v>
      </c>
      <c r="R63" s="8" t="str">
        <f>VLOOKUP(VLOOKUP($A63,主线配置!$O:$P,2,FALSE),怪物属性偏向!$E:$O,怪物属性偏向!N$1-1,FALSE)</f>
        <v/>
      </c>
      <c r="S63" s="8" t="str">
        <f>VLOOKUP(VLOOKUP($A63,主线配置!$O:$P,2,FALSE),怪物属性偏向!$E:$O,怪物属性偏向!O$1-1,FALSE)</f>
        <v/>
      </c>
    </row>
    <row r="64" spans="1:19" x14ac:dyDescent="0.15">
      <c r="A64" s="3">
        <f t="shared" si="0"/>
        <v>1000061</v>
      </c>
      <c r="B64" s="1" t="str">
        <f>VLOOKUP(A64,主线配置!G:I,3,FALSE)</f>
        <v>bosss</v>
      </c>
      <c r="C64" s="7"/>
      <c r="D64" s="6" t="str">
        <f>VLOOKUP(B64,怪物属性偏向!F:P,11,FALSE)</f>
        <v>m1003</v>
      </c>
      <c r="E64" s="9">
        <v>33</v>
      </c>
      <c r="F64" s="9">
        <v>32</v>
      </c>
      <c r="G64" s="7" t="s">
        <v>282</v>
      </c>
      <c r="H64" s="9">
        <v>154</v>
      </c>
      <c r="I64" s="9">
        <v>33</v>
      </c>
      <c r="J64" s="9">
        <v>39</v>
      </c>
      <c r="K64" s="9">
        <v>52</v>
      </c>
      <c r="L64" s="9">
        <v>33</v>
      </c>
      <c r="M64" s="9">
        <v>33</v>
      </c>
      <c r="N64" s="8">
        <f>VLOOKUP(VLOOKUP($A64,主线配置!$O:$P,2,FALSE),怪物属性偏向!$E:$O,怪物属性偏向!J$1-1,FALSE)</f>
        <v>20000005</v>
      </c>
      <c r="O64" s="8" t="str">
        <f>VLOOKUP(VLOOKUP($A64,主线配置!$O:$P,2,FALSE),怪物属性偏向!$E:$O,怪物属性偏向!K$1-1,FALSE)</f>
        <v/>
      </c>
      <c r="P64" s="8" t="str">
        <f>VLOOKUP(VLOOKUP($A64,主线配置!$O:$P,2,FALSE),怪物属性偏向!$E:$O,怪物属性偏向!L$1-1,FALSE)</f>
        <v/>
      </c>
      <c r="Q64" s="8">
        <f>VLOOKUP(VLOOKUP($A64,主线配置!$O:$P,2,FALSE),怪物属性偏向!$E:$O,怪物属性偏向!M$1-1,FALSE)</f>
        <v>200002</v>
      </c>
      <c r="R64" s="8" t="str">
        <f>VLOOKUP(VLOOKUP($A64,主线配置!$O:$P,2,FALSE),怪物属性偏向!$E:$O,怪物属性偏向!N$1-1,FALSE)</f>
        <v/>
      </c>
      <c r="S64" s="8" t="str">
        <f>VLOOKUP(VLOOKUP($A64,主线配置!$O:$P,2,FALSE),怪物属性偏向!$E:$O,怪物属性偏向!O$1-1,FALSE)</f>
        <v/>
      </c>
    </row>
    <row r="65" spans="1:19" x14ac:dyDescent="0.15">
      <c r="A65" s="3"/>
      <c r="B65" s="1"/>
      <c r="C65" s="7"/>
      <c r="D65" s="7"/>
      <c r="E65" s="9"/>
      <c r="F65" s="9"/>
      <c r="G65" s="7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</row>
    <row r="66" spans="1:19" x14ac:dyDescent="0.15">
      <c r="A66" s="3"/>
      <c r="B66" s="1"/>
      <c r="C66" s="7"/>
      <c r="D66" s="7"/>
      <c r="E66" s="9"/>
      <c r="F66" s="9"/>
      <c r="G66" s="7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</row>
    <row r="67" spans="1:19" x14ac:dyDescent="0.15">
      <c r="A67" s="3"/>
      <c r="B67" s="1"/>
      <c r="C67" s="7"/>
      <c r="D67" s="7"/>
      <c r="E67" s="9"/>
      <c r="F67" s="9"/>
      <c r="G67" s="7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</row>
    <row r="68" spans="1:19" x14ac:dyDescent="0.15">
      <c r="A68" s="3"/>
      <c r="B68" s="1"/>
      <c r="C68" s="7"/>
      <c r="D68" s="7"/>
      <c r="E68" s="9"/>
      <c r="F68" s="9"/>
      <c r="G68" s="7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</row>
    <row r="69" spans="1:19" x14ac:dyDescent="0.15">
      <c r="A69" s="3"/>
      <c r="B69" s="1"/>
      <c r="C69" s="7"/>
      <c r="D69" s="7"/>
      <c r="E69" s="9"/>
      <c r="F69" s="9"/>
      <c r="G69" s="7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</row>
    <row r="70" spans="1:19" x14ac:dyDescent="0.15">
      <c r="A70" s="3"/>
      <c r="B70" s="1"/>
      <c r="C70" s="7"/>
      <c r="D70" s="7"/>
      <c r="E70" s="9"/>
      <c r="F70" s="9"/>
      <c r="G70" s="7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</row>
    <row r="71" spans="1:19" x14ac:dyDescent="0.15">
      <c r="A71" s="3"/>
      <c r="B71" s="1"/>
      <c r="C71" s="7"/>
      <c r="D71" s="7"/>
      <c r="E71" s="9"/>
      <c r="F71" s="9"/>
      <c r="G71" s="7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</row>
    <row r="72" spans="1:19" x14ac:dyDescent="0.15">
      <c r="A72" s="3"/>
      <c r="B72" s="1"/>
      <c r="C72" s="7"/>
      <c r="D72" s="7"/>
      <c r="E72" s="9"/>
      <c r="F72" s="9"/>
      <c r="G72" s="7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</row>
    <row r="73" spans="1:19" x14ac:dyDescent="0.15">
      <c r="A73" s="3"/>
      <c r="B73" s="1"/>
      <c r="C73" s="7"/>
      <c r="D73" s="7"/>
      <c r="E73" s="9"/>
      <c r="F73" s="9"/>
      <c r="G73" s="7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</row>
    <row r="74" spans="1:19" x14ac:dyDescent="0.15">
      <c r="A74" s="3"/>
      <c r="B74" s="1"/>
      <c r="C74" s="7"/>
      <c r="D74" s="7"/>
      <c r="E74" s="9"/>
      <c r="F74" s="9"/>
      <c r="G74" s="7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</row>
    <row r="75" spans="1:19" x14ac:dyDescent="0.15">
      <c r="A75" s="3"/>
      <c r="B75" s="1"/>
      <c r="C75" s="7"/>
      <c r="D75" s="7"/>
      <c r="E75" s="9"/>
      <c r="F75" s="9"/>
      <c r="G75" s="7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</row>
    <row r="76" spans="1:19" x14ac:dyDescent="0.15">
      <c r="A76" s="3"/>
      <c r="B76" s="1"/>
      <c r="C76" s="7"/>
      <c r="D76" s="7"/>
      <c r="E76" s="9"/>
      <c r="F76" s="9"/>
      <c r="G76" s="7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</row>
    <row r="77" spans="1:19" x14ac:dyDescent="0.15">
      <c r="A77" s="3"/>
      <c r="B77" s="1"/>
      <c r="C77" s="7"/>
      <c r="D77" s="7"/>
      <c r="E77" s="9"/>
      <c r="F77" s="9"/>
      <c r="G77" s="7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</row>
    <row r="78" spans="1:19" x14ac:dyDescent="0.15">
      <c r="A78" s="3"/>
      <c r="B78" s="1"/>
      <c r="C78" s="7"/>
      <c r="D78" s="7"/>
      <c r="E78" s="9"/>
      <c r="F78" s="9"/>
      <c r="G78" s="7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</row>
    <row r="79" spans="1:19" x14ac:dyDescent="0.15">
      <c r="A79" s="3"/>
      <c r="B79" s="1"/>
      <c r="C79" s="7"/>
      <c r="D79" s="7"/>
      <c r="E79" s="9"/>
      <c r="F79" s="9"/>
      <c r="G79" s="7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</row>
    <row r="80" spans="1:19" x14ac:dyDescent="0.15">
      <c r="A80" s="3"/>
      <c r="B80" s="1"/>
      <c r="C80" s="7"/>
      <c r="D80" s="7"/>
      <c r="E80" s="9"/>
      <c r="F80" s="9"/>
      <c r="G80" s="7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</row>
    <row r="81" spans="1:19" x14ac:dyDescent="0.15">
      <c r="A81" s="3"/>
      <c r="B81" s="1"/>
      <c r="C81" s="7"/>
      <c r="D81" s="7"/>
      <c r="E81" s="9"/>
      <c r="F81" s="9"/>
      <c r="G81" s="7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</row>
    <row r="82" spans="1:19" x14ac:dyDescent="0.15">
      <c r="A82" s="3"/>
      <c r="B82" s="1"/>
      <c r="C82" s="7"/>
      <c r="D82" s="7"/>
      <c r="E82" s="9"/>
      <c r="F82" s="9"/>
      <c r="G82" s="7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</row>
    <row r="83" spans="1:19" x14ac:dyDescent="0.15">
      <c r="A83" s="3"/>
      <c r="B83" s="1"/>
      <c r="C83" s="7"/>
      <c r="D83" s="7"/>
      <c r="E83" s="9"/>
      <c r="F83" s="9"/>
      <c r="G83" s="7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</row>
    <row r="84" spans="1:19" x14ac:dyDescent="0.15">
      <c r="A84" s="3"/>
      <c r="B84" s="1"/>
      <c r="C84" s="7"/>
      <c r="D84" s="7"/>
      <c r="E84" s="9"/>
      <c r="F84" s="9"/>
      <c r="G84" s="7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</row>
    <row r="85" spans="1:19" x14ac:dyDescent="0.15">
      <c r="A85" s="3"/>
      <c r="B85" s="1"/>
      <c r="C85" s="7"/>
      <c r="D85" s="7"/>
      <c r="E85" s="9"/>
      <c r="F85" s="9"/>
      <c r="G85" s="7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</row>
    <row r="86" spans="1:19" x14ac:dyDescent="0.15">
      <c r="A86" s="3"/>
      <c r="B86" s="1"/>
      <c r="C86" s="7"/>
      <c r="D86" s="7"/>
      <c r="E86" s="9"/>
      <c r="F86" s="9"/>
      <c r="G86" s="7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</row>
    <row r="87" spans="1:19" x14ac:dyDescent="0.15">
      <c r="A87" s="3"/>
      <c r="B87" s="1"/>
      <c r="C87" s="7"/>
      <c r="D87" s="7"/>
      <c r="E87" s="9"/>
      <c r="F87" s="9"/>
      <c r="G87" s="7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</row>
    <row r="88" spans="1:19" x14ac:dyDescent="0.15">
      <c r="A88" s="3"/>
      <c r="B88" s="1"/>
      <c r="C88" s="7"/>
      <c r="D88" s="7"/>
      <c r="E88" s="9"/>
      <c r="F88" s="9"/>
      <c r="G88" s="7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</row>
    <row r="89" spans="1:19" x14ac:dyDescent="0.15">
      <c r="A89" s="3"/>
      <c r="B89" s="1"/>
      <c r="C89" s="7"/>
      <c r="D89" s="7"/>
      <c r="E89" s="9"/>
      <c r="F89" s="9"/>
      <c r="G89" s="7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</row>
    <row r="90" spans="1:19" x14ac:dyDescent="0.15">
      <c r="A90" s="3"/>
      <c r="B90" s="1"/>
      <c r="C90" s="7"/>
      <c r="D90" s="7"/>
      <c r="E90" s="9"/>
      <c r="F90" s="9"/>
      <c r="G90" s="7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</row>
    <row r="91" spans="1:19" x14ac:dyDescent="0.15">
      <c r="A91" s="3"/>
      <c r="B91" s="1"/>
      <c r="C91" s="7"/>
      <c r="D91" s="7"/>
      <c r="E91" s="9"/>
      <c r="F91" s="9"/>
      <c r="G91" s="7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</row>
    <row r="92" spans="1:19" x14ac:dyDescent="0.15">
      <c r="A92" s="3"/>
      <c r="B92" s="1"/>
      <c r="C92" s="7"/>
      <c r="D92" s="7"/>
      <c r="E92" s="9"/>
      <c r="F92" s="9"/>
      <c r="G92" s="7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</row>
    <row r="93" spans="1:19" x14ac:dyDescent="0.15">
      <c r="A93" s="3"/>
      <c r="B93" s="1"/>
      <c r="C93" s="7"/>
      <c r="D93" s="7"/>
      <c r="E93" s="9"/>
      <c r="F93" s="9"/>
      <c r="G93" s="7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</row>
    <row r="94" spans="1:19" x14ac:dyDescent="0.15">
      <c r="A94" s="3"/>
      <c r="B94" s="1"/>
      <c r="C94" s="7"/>
      <c r="D94" s="7"/>
      <c r="E94" s="9"/>
      <c r="F94" s="9"/>
      <c r="G94" s="7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</row>
    <row r="95" spans="1:19" x14ac:dyDescent="0.15">
      <c r="A95" s="3"/>
      <c r="B95" s="1"/>
      <c r="C95" s="7"/>
      <c r="D95" s="7"/>
      <c r="E95" s="9"/>
      <c r="F95" s="9"/>
      <c r="G95" s="7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</row>
    <row r="96" spans="1:19" x14ac:dyDescent="0.15">
      <c r="A96" s="3"/>
      <c r="B96" s="1"/>
      <c r="C96" s="7"/>
      <c r="D96" s="7"/>
      <c r="E96" s="9"/>
      <c r="F96" s="9"/>
      <c r="G96" s="7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</row>
    <row r="97" spans="1:19" x14ac:dyDescent="0.15">
      <c r="A97" s="3"/>
      <c r="B97" s="1"/>
      <c r="C97" s="7"/>
      <c r="D97" s="7"/>
      <c r="E97" s="9"/>
      <c r="F97" s="9"/>
      <c r="G97" s="7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</row>
    <row r="98" spans="1:19" x14ac:dyDescent="0.15">
      <c r="A98" s="3"/>
      <c r="B98" s="1"/>
      <c r="C98" s="7"/>
      <c r="D98" s="7"/>
      <c r="E98" s="9"/>
      <c r="F98" s="9"/>
      <c r="G98" s="7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</row>
    <row r="99" spans="1:19" x14ac:dyDescent="0.15">
      <c r="A99" s="3"/>
      <c r="B99" s="1"/>
      <c r="C99" s="7"/>
      <c r="D99" s="7"/>
      <c r="E99" s="9"/>
      <c r="F99" s="9"/>
      <c r="G99" s="7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</row>
    <row r="100" spans="1:19" x14ac:dyDescent="0.15">
      <c r="A100" s="3"/>
      <c r="B100" s="1"/>
      <c r="C100" s="7"/>
      <c r="D100" s="7"/>
      <c r="E100" s="9"/>
      <c r="F100" s="9"/>
      <c r="G100" s="7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</row>
    <row r="101" spans="1:19" x14ac:dyDescent="0.15">
      <c r="A101" s="3"/>
      <c r="B101" s="1"/>
      <c r="C101" s="7"/>
      <c r="D101" s="7"/>
      <c r="E101" s="9"/>
      <c r="F101" s="9"/>
      <c r="G101" s="7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</row>
    <row r="102" spans="1:19" x14ac:dyDescent="0.15">
      <c r="A102" s="3"/>
      <c r="B102" s="1"/>
      <c r="C102" s="7"/>
      <c r="D102" s="7"/>
      <c r="E102" s="9"/>
      <c r="F102" s="9"/>
      <c r="G102" s="7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</row>
    <row r="103" spans="1:19" x14ac:dyDescent="0.15">
      <c r="A103" s="3"/>
      <c r="B103" s="1"/>
      <c r="C103" s="7"/>
      <c r="D103" s="7"/>
      <c r="E103" s="9"/>
      <c r="F103" s="9"/>
      <c r="G103" s="7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</row>
    <row r="104" spans="1:19" x14ac:dyDescent="0.15">
      <c r="A104" s="3"/>
      <c r="B104" s="1"/>
      <c r="C104" s="7"/>
      <c r="D104" s="7"/>
      <c r="E104" s="9"/>
      <c r="F104" s="9"/>
      <c r="G104" s="7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</row>
    <row r="105" spans="1:19" x14ac:dyDescent="0.15">
      <c r="A105" s="3"/>
      <c r="B105" s="1"/>
      <c r="C105" s="7"/>
      <c r="D105" s="7"/>
      <c r="E105" s="9"/>
      <c r="F105" s="9"/>
      <c r="G105" s="7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</row>
    <row r="106" spans="1:19" x14ac:dyDescent="0.15">
      <c r="A106" s="3"/>
      <c r="B106" s="1"/>
      <c r="C106" s="7"/>
      <c r="D106" s="7"/>
      <c r="E106" s="9"/>
      <c r="F106" s="9"/>
      <c r="G106" s="7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</row>
    <row r="107" spans="1:19" x14ac:dyDescent="0.15">
      <c r="A107" s="3"/>
      <c r="B107" s="1"/>
      <c r="C107" s="7"/>
      <c r="D107" s="7"/>
      <c r="E107" s="9"/>
      <c r="F107" s="9"/>
      <c r="G107" s="7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</row>
    <row r="108" spans="1:19" x14ac:dyDescent="0.15">
      <c r="A108" s="3"/>
      <c r="B108" s="1"/>
      <c r="C108" s="7"/>
      <c r="D108" s="7"/>
      <c r="E108" s="9"/>
      <c r="F108" s="9"/>
      <c r="G108" s="7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5"/>
  <sheetViews>
    <sheetView topLeftCell="A14" workbookViewId="0">
      <selection activeCell="A34" sqref="A34:XFD65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x14ac:dyDescent="0.15">
      <c r="A5" s="4">
        <f>W5</f>
        <v>1000001</v>
      </c>
      <c r="B5" s="4">
        <v>0</v>
      </c>
      <c r="C5" s="4">
        <v>0</v>
      </c>
      <c r="D5" s="4">
        <v>0</v>
      </c>
      <c r="E5" s="4">
        <v>0</v>
      </c>
      <c r="F5" s="4">
        <f>VLOOKUP(Z5,主线配置!H:N,6,FALSE)</f>
        <v>60</v>
      </c>
      <c r="G5" s="4">
        <f>VLOOKUP(Z5,主线配置!H:N,4,FALSE)</f>
        <v>202</v>
      </c>
      <c r="H5" s="4">
        <v>0</v>
      </c>
      <c r="I5" s="4">
        <f>VLOOKUP(Z5,主线配置!H:N,5,FALSE)</f>
        <v>202</v>
      </c>
      <c r="J5" s="4">
        <f>VLOOKUP(Z5,主线配置!H:N,7,FALSE)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VLOOKUP(Z5,主线配置!F:G,2,FALSE)</f>
        <v>1000001</v>
      </c>
      <c r="X5" s="4">
        <f>VLOOKUP(Z5,主线配置!H:J,3,FALSE)</f>
        <v>1</v>
      </c>
      <c r="Y5" t="str">
        <f>VLOOKUP(Z5,主线配置!H:I,2,FALSE)</f>
        <v>平均怪</v>
      </c>
      <c r="Z5">
        <v>1</v>
      </c>
    </row>
    <row r="6" spans="1:26" x14ac:dyDescent="0.15">
      <c r="A6" s="4">
        <f t="shared" ref="A6:A33" si="0">W6</f>
        <v>1000002</v>
      </c>
      <c r="B6" s="4">
        <v>0</v>
      </c>
      <c r="C6" s="4">
        <v>0</v>
      </c>
      <c r="D6" s="4">
        <v>0</v>
      </c>
      <c r="E6" s="4">
        <v>0</v>
      </c>
      <c r="F6" s="4">
        <f>VLOOKUP(Z6,主线配置!H:N,6,FALSE)</f>
        <v>67</v>
      </c>
      <c r="G6" s="4">
        <f>VLOOKUP(Z6,主线配置!H:N,4,FALSE)</f>
        <v>224</v>
      </c>
      <c r="H6" s="4">
        <v>0</v>
      </c>
      <c r="I6" s="4">
        <f>VLOOKUP(Z6,主线配置!H:N,5,FALSE)</f>
        <v>224</v>
      </c>
      <c r="J6" s="4">
        <f>VLOOKUP(Z6,主线配置!H:N,7,FALSE)</f>
        <v>0</v>
      </c>
      <c r="K6" s="4">
        <v>100</v>
      </c>
      <c r="L6" s="4">
        <v>0</v>
      </c>
      <c r="M6" s="4">
        <v>0</v>
      </c>
      <c r="N6" s="4">
        <v>95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>VLOOKUP(Z6,主线配置!F:G,2,FALSE)</f>
        <v>1000002</v>
      </c>
      <c r="X6" s="4">
        <f>VLOOKUP(Z6,主线配置!H:J,3,FALSE)</f>
        <v>2</v>
      </c>
      <c r="Y6" t="str">
        <f>VLOOKUP(Z6,主线配置!H:I,2,FALSE)</f>
        <v>平均怪</v>
      </c>
      <c r="Z6">
        <f>Z5+1</f>
        <v>2</v>
      </c>
    </row>
    <row r="7" spans="1:26" x14ac:dyDescent="0.15">
      <c r="A7" s="4">
        <f t="shared" si="0"/>
        <v>1000003</v>
      </c>
      <c r="B7" s="4">
        <v>0</v>
      </c>
      <c r="C7" s="4">
        <v>0</v>
      </c>
      <c r="D7" s="4">
        <v>0</v>
      </c>
      <c r="E7" s="4">
        <v>0</v>
      </c>
      <c r="F7" s="4">
        <f>VLOOKUP(Z7,主线配置!H:N,6,FALSE)</f>
        <v>67</v>
      </c>
      <c r="G7" s="4">
        <f>VLOOKUP(Z7,主线配置!H:N,4,FALSE)</f>
        <v>224</v>
      </c>
      <c r="H7" s="4">
        <v>0</v>
      </c>
      <c r="I7" s="4">
        <f>VLOOKUP(Z7,主线配置!H:N,5,FALSE)</f>
        <v>224</v>
      </c>
      <c r="J7" s="4">
        <f>VLOOKUP(Z7,主线配置!H:N,7,FALSE)</f>
        <v>0</v>
      </c>
      <c r="K7" s="4">
        <v>100</v>
      </c>
      <c r="L7" s="4">
        <v>0</v>
      </c>
      <c r="M7" s="4">
        <v>0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>VLOOKUP(Z7,主线配置!F:G,2,FALSE)</f>
        <v>1000003</v>
      </c>
      <c r="X7" s="4">
        <f>VLOOKUP(Z7,主线配置!H:J,3,FALSE)</f>
        <v>2</v>
      </c>
      <c r="Y7" t="str">
        <f>VLOOKUP(Z7,主线配置!H:I,2,FALSE)</f>
        <v>平均怪</v>
      </c>
      <c r="Z7">
        <f t="shared" ref="Z7:Z65" si="1">Z6+1</f>
        <v>3</v>
      </c>
    </row>
    <row r="8" spans="1:26" x14ac:dyDescent="0.15">
      <c r="A8" s="4">
        <f t="shared" si="0"/>
        <v>1000004</v>
      </c>
      <c r="B8" s="4">
        <v>0</v>
      </c>
      <c r="C8" s="4">
        <v>0</v>
      </c>
      <c r="D8" s="4">
        <v>0</v>
      </c>
      <c r="E8" s="4">
        <v>0</v>
      </c>
      <c r="F8" s="4">
        <f>VLOOKUP(Z8,主线配置!H:N,6,FALSE)</f>
        <v>73</v>
      </c>
      <c r="G8" s="4">
        <f>VLOOKUP(Z8,主线配置!H:N,4,FALSE)</f>
        <v>246</v>
      </c>
      <c r="H8" s="4">
        <v>0</v>
      </c>
      <c r="I8" s="4">
        <f>VLOOKUP(Z8,主线配置!H:N,5,FALSE)</f>
        <v>246</v>
      </c>
      <c r="J8" s="4">
        <f>VLOOKUP(Z8,主线配置!H:N,7,FALSE)</f>
        <v>0</v>
      </c>
      <c r="K8" s="4">
        <v>100</v>
      </c>
      <c r="L8" s="4">
        <v>0</v>
      </c>
      <c r="M8" s="4">
        <v>0</v>
      </c>
      <c r="N8" s="4">
        <v>95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>VLOOKUP(Z8,主线配置!F:G,2,FALSE)</f>
        <v>1000004</v>
      </c>
      <c r="X8" s="4">
        <f>VLOOKUP(Z8,主线配置!H:J,3,FALSE)</f>
        <v>3</v>
      </c>
      <c r="Y8" t="str">
        <f>VLOOKUP(Z8,主线配置!H:I,2,FALSE)</f>
        <v>平均怪</v>
      </c>
      <c r="Z8">
        <f t="shared" si="1"/>
        <v>4</v>
      </c>
    </row>
    <row r="9" spans="1:26" x14ac:dyDescent="0.15">
      <c r="A9" s="4">
        <f t="shared" si="0"/>
        <v>1000005</v>
      </c>
      <c r="B9" s="4">
        <v>0</v>
      </c>
      <c r="C9" s="4">
        <v>0</v>
      </c>
      <c r="D9" s="4">
        <v>0</v>
      </c>
      <c r="E9" s="4">
        <v>0</v>
      </c>
      <c r="F9" s="4">
        <f>VLOOKUP(Z9,主线配置!H:N,6,FALSE)</f>
        <v>73</v>
      </c>
      <c r="G9" s="4">
        <f>VLOOKUP(Z9,主线配置!H:N,4,FALSE)</f>
        <v>246</v>
      </c>
      <c r="H9" s="4">
        <v>0</v>
      </c>
      <c r="I9" s="4">
        <f>VLOOKUP(Z9,主线配置!H:N,5,FALSE)</f>
        <v>246</v>
      </c>
      <c r="J9" s="4">
        <f>VLOOKUP(Z9,主线配置!H:N,7,FALSE)</f>
        <v>0</v>
      </c>
      <c r="K9" s="4">
        <v>100</v>
      </c>
      <c r="L9" s="4">
        <v>0</v>
      </c>
      <c r="M9" s="4">
        <v>0</v>
      </c>
      <c r="N9" s="4">
        <v>95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>VLOOKUP(Z9,主线配置!F:G,2,FALSE)</f>
        <v>1000005</v>
      </c>
      <c r="X9" s="4">
        <f>VLOOKUP(Z9,主线配置!H:J,3,FALSE)</f>
        <v>3</v>
      </c>
      <c r="Y9" t="str">
        <f>VLOOKUP(Z9,主线配置!H:I,2,FALSE)</f>
        <v>平均怪</v>
      </c>
      <c r="Z9">
        <f t="shared" si="1"/>
        <v>5</v>
      </c>
    </row>
    <row r="10" spans="1:26" x14ac:dyDescent="0.15">
      <c r="A10" s="4">
        <f t="shared" si="0"/>
        <v>1000006</v>
      </c>
      <c r="B10" s="4">
        <v>0</v>
      </c>
      <c r="C10" s="4">
        <v>0</v>
      </c>
      <c r="D10" s="4">
        <v>0</v>
      </c>
      <c r="E10" s="4">
        <v>0</v>
      </c>
      <c r="F10" s="4">
        <f>VLOOKUP(Z10,主线配置!H:N,6,FALSE)</f>
        <v>73</v>
      </c>
      <c r="G10" s="4">
        <f>VLOOKUP(Z10,主线配置!H:N,4,FALSE)</f>
        <v>246</v>
      </c>
      <c r="H10" s="4">
        <v>0</v>
      </c>
      <c r="I10" s="4">
        <f>VLOOKUP(Z10,主线配置!H:N,5,FALSE)</f>
        <v>246</v>
      </c>
      <c r="J10" s="4">
        <f>VLOOKUP(Z10,主线配置!H:N,7,FALSE)</f>
        <v>0</v>
      </c>
      <c r="K10" s="4">
        <v>100</v>
      </c>
      <c r="L10" s="4">
        <v>0</v>
      </c>
      <c r="M10" s="4">
        <v>0</v>
      </c>
      <c r="N10" s="4">
        <v>95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>VLOOKUP(Z10,主线配置!F:G,2,FALSE)</f>
        <v>1000006</v>
      </c>
      <c r="X10" s="4">
        <f>VLOOKUP(Z10,主线配置!H:J,3,FALSE)</f>
        <v>3</v>
      </c>
      <c r="Y10" t="str">
        <f>VLOOKUP(Z10,主线配置!H:I,2,FALSE)</f>
        <v>平均怪</v>
      </c>
      <c r="Z10">
        <f t="shared" si="1"/>
        <v>6</v>
      </c>
    </row>
    <row r="11" spans="1:26" x14ac:dyDescent="0.15">
      <c r="A11" s="4">
        <f t="shared" si="0"/>
        <v>1000007</v>
      </c>
      <c r="B11" s="4">
        <v>0</v>
      </c>
      <c r="C11" s="4">
        <v>0</v>
      </c>
      <c r="D11" s="4">
        <v>0</v>
      </c>
      <c r="E11" s="4">
        <v>0</v>
      </c>
      <c r="F11" s="4">
        <f>VLOOKUP(Z11,主线配置!H:N,6,FALSE)</f>
        <v>41</v>
      </c>
      <c r="G11" s="4">
        <f>VLOOKUP(Z11,主线配置!H:N,4,FALSE)</f>
        <v>369</v>
      </c>
      <c r="H11" s="4">
        <v>0</v>
      </c>
      <c r="I11" s="4">
        <f>VLOOKUP(Z11,主线配置!H:N,5,FALSE)</f>
        <v>123</v>
      </c>
      <c r="J11" s="4">
        <f>VLOOKUP(Z11,主线配置!H:N,7,FALSE)</f>
        <v>0</v>
      </c>
      <c r="K11" s="4">
        <v>100</v>
      </c>
      <c r="L11" s="4">
        <v>0</v>
      </c>
      <c r="M11" s="4">
        <v>0</v>
      </c>
      <c r="N11" s="4">
        <v>95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f>VLOOKUP(Z11,主线配置!F:G,2,FALSE)</f>
        <v>1000007</v>
      </c>
      <c r="X11" s="4">
        <f>VLOOKUP(Z11,主线配置!H:J,3,FALSE)</f>
        <v>3</v>
      </c>
      <c r="Y11" t="str">
        <f>VLOOKUP(Z11,主线配置!H:I,2,FALSE)</f>
        <v>高攻低血</v>
      </c>
      <c r="Z11">
        <f t="shared" si="1"/>
        <v>7</v>
      </c>
    </row>
    <row r="12" spans="1:26" x14ac:dyDescent="0.15">
      <c r="A12" s="4">
        <f t="shared" si="0"/>
        <v>1000008</v>
      </c>
      <c r="B12" s="4">
        <v>0</v>
      </c>
      <c r="C12" s="4">
        <v>0</v>
      </c>
      <c r="D12" s="4">
        <v>0</v>
      </c>
      <c r="E12" s="4">
        <v>0</v>
      </c>
      <c r="F12" s="4">
        <f>VLOOKUP(Z12,主线配置!H:N,6,FALSE)</f>
        <v>41</v>
      </c>
      <c r="G12" s="4">
        <f>VLOOKUP(Z12,主线配置!H:N,4,FALSE)</f>
        <v>369</v>
      </c>
      <c r="H12" s="4">
        <v>0</v>
      </c>
      <c r="I12" s="4">
        <f>VLOOKUP(Z12,主线配置!H:N,5,FALSE)</f>
        <v>123</v>
      </c>
      <c r="J12" s="4">
        <f>VLOOKUP(Z12,主线配置!H:N,7,FALSE)</f>
        <v>0</v>
      </c>
      <c r="K12" s="4">
        <v>100</v>
      </c>
      <c r="L12" s="4">
        <v>0</v>
      </c>
      <c r="M12" s="4">
        <v>0</v>
      </c>
      <c r="N12" s="4">
        <v>95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>VLOOKUP(Z12,主线配置!F:G,2,FALSE)</f>
        <v>1000008</v>
      </c>
      <c r="X12" s="4">
        <f>VLOOKUP(Z12,主线配置!H:J,3,FALSE)</f>
        <v>3</v>
      </c>
      <c r="Y12" t="str">
        <f>VLOOKUP(Z12,主线配置!H:I,2,FALSE)</f>
        <v>高攻低血</v>
      </c>
      <c r="Z12">
        <f t="shared" si="1"/>
        <v>8</v>
      </c>
    </row>
    <row r="13" spans="1:26" x14ac:dyDescent="0.15">
      <c r="A13" s="4">
        <f t="shared" si="0"/>
        <v>1000009</v>
      </c>
      <c r="B13" s="4">
        <v>0</v>
      </c>
      <c r="C13" s="4">
        <v>0</v>
      </c>
      <c r="D13" s="4">
        <v>0</v>
      </c>
      <c r="E13" s="4">
        <v>0</v>
      </c>
      <c r="F13" s="4">
        <f>VLOOKUP(Z13,主线配置!H:N,6,FALSE)</f>
        <v>80</v>
      </c>
      <c r="G13" s="4">
        <f>VLOOKUP(Z13,主线配置!H:N,4,FALSE)</f>
        <v>268</v>
      </c>
      <c r="H13" s="4">
        <v>0</v>
      </c>
      <c r="I13" s="4">
        <f>VLOOKUP(Z13,主线配置!H:N,5,FALSE)</f>
        <v>268</v>
      </c>
      <c r="J13" s="4">
        <f>VLOOKUP(Z13,主线配置!H:N,7,FALSE)</f>
        <v>0</v>
      </c>
      <c r="K13" s="4">
        <v>100</v>
      </c>
      <c r="L13" s="4">
        <v>0</v>
      </c>
      <c r="M13" s="4">
        <v>0</v>
      </c>
      <c r="N13" s="4">
        <v>95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VLOOKUP(Z13,主线配置!F:G,2,FALSE)</f>
        <v>1000009</v>
      </c>
      <c r="X13" s="4">
        <f>VLOOKUP(Z13,主线配置!H:J,3,FALSE)</f>
        <v>4</v>
      </c>
      <c r="Y13" t="str">
        <f>VLOOKUP(Z13,主线配置!H:I,2,FALSE)</f>
        <v>平均怪</v>
      </c>
      <c r="Z13">
        <f t="shared" si="1"/>
        <v>9</v>
      </c>
    </row>
    <row r="14" spans="1:26" x14ac:dyDescent="0.15">
      <c r="A14" s="4">
        <f t="shared" si="0"/>
        <v>1000010</v>
      </c>
      <c r="B14" s="4">
        <v>0</v>
      </c>
      <c r="C14" s="4">
        <v>0</v>
      </c>
      <c r="D14" s="4">
        <v>0</v>
      </c>
      <c r="E14" s="4">
        <v>0</v>
      </c>
      <c r="F14" s="4">
        <f>VLOOKUP(Z14,主线配置!H:N,6,FALSE)</f>
        <v>80</v>
      </c>
      <c r="G14" s="4">
        <f>VLOOKUP(Z14,主线配置!H:N,4,FALSE)</f>
        <v>268</v>
      </c>
      <c r="H14" s="4">
        <v>0</v>
      </c>
      <c r="I14" s="4">
        <f>VLOOKUP(Z14,主线配置!H:N,5,FALSE)</f>
        <v>268</v>
      </c>
      <c r="J14" s="4">
        <f>VLOOKUP(Z14,主线配置!H:N,7,FALSE)</f>
        <v>0</v>
      </c>
      <c r="K14" s="4">
        <v>100</v>
      </c>
      <c r="L14" s="4">
        <v>0</v>
      </c>
      <c r="M14" s="4">
        <v>0</v>
      </c>
      <c r="N14" s="4">
        <v>95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VLOOKUP(Z14,主线配置!F:G,2,FALSE)</f>
        <v>1000010</v>
      </c>
      <c r="X14" s="4">
        <f>VLOOKUP(Z14,主线配置!H:J,3,FALSE)</f>
        <v>4</v>
      </c>
      <c r="Y14" t="str">
        <f>VLOOKUP(Z14,主线配置!H:I,2,FALSE)</f>
        <v>平均怪</v>
      </c>
      <c r="Z14">
        <f t="shared" si="1"/>
        <v>10</v>
      </c>
    </row>
    <row r="15" spans="1:26" x14ac:dyDescent="0.15">
      <c r="A15" s="4">
        <f t="shared" si="0"/>
        <v>1000011</v>
      </c>
      <c r="B15" s="4">
        <v>0</v>
      </c>
      <c r="C15" s="4">
        <v>0</v>
      </c>
      <c r="D15" s="4">
        <v>0</v>
      </c>
      <c r="E15" s="4">
        <v>0</v>
      </c>
      <c r="F15" s="4">
        <f>VLOOKUP(Z15,主线配置!H:N,6,FALSE)</f>
        <v>45</v>
      </c>
      <c r="G15" s="4">
        <f>VLOOKUP(Z15,主线配置!H:N,4,FALSE)</f>
        <v>402</v>
      </c>
      <c r="H15" s="4">
        <v>0</v>
      </c>
      <c r="I15" s="4">
        <f>VLOOKUP(Z15,主线配置!H:N,5,FALSE)</f>
        <v>134</v>
      </c>
      <c r="J15" s="4">
        <f>VLOOKUP(Z15,主线配置!H:N,7,FALSE)</f>
        <v>0</v>
      </c>
      <c r="K15" s="4">
        <v>100</v>
      </c>
      <c r="L15" s="4">
        <v>0</v>
      </c>
      <c r="M15" s="4">
        <v>0</v>
      </c>
      <c r="N15" s="4">
        <v>95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>VLOOKUP(Z15,主线配置!F:G,2,FALSE)</f>
        <v>1000011</v>
      </c>
      <c r="X15" s="4">
        <f>VLOOKUP(Z15,主线配置!H:J,3,FALSE)</f>
        <v>4</v>
      </c>
      <c r="Y15" t="str">
        <f>VLOOKUP(Z15,主线配置!H:I,2,FALSE)</f>
        <v>高攻低血</v>
      </c>
      <c r="Z15">
        <f t="shared" si="1"/>
        <v>11</v>
      </c>
    </row>
    <row r="16" spans="1:26" x14ac:dyDescent="0.15">
      <c r="A16" s="4">
        <f t="shared" si="0"/>
        <v>1000012</v>
      </c>
      <c r="B16" s="4">
        <v>0</v>
      </c>
      <c r="C16" s="4">
        <v>0</v>
      </c>
      <c r="D16" s="4">
        <v>0</v>
      </c>
      <c r="E16" s="4">
        <v>0</v>
      </c>
      <c r="F16" s="4">
        <f>VLOOKUP(Z16,主线配置!H:N,6,FALSE)</f>
        <v>45</v>
      </c>
      <c r="G16" s="4">
        <f>VLOOKUP(Z16,主线配置!H:N,4,FALSE)</f>
        <v>402</v>
      </c>
      <c r="H16" s="4">
        <v>0</v>
      </c>
      <c r="I16" s="4">
        <f>VLOOKUP(Z16,主线配置!H:N,5,FALSE)</f>
        <v>134</v>
      </c>
      <c r="J16" s="4">
        <f>VLOOKUP(Z16,主线配置!H:N,7,FALSE)</f>
        <v>0</v>
      </c>
      <c r="K16" s="4">
        <v>100</v>
      </c>
      <c r="L16" s="4">
        <v>0</v>
      </c>
      <c r="M16" s="4">
        <v>0</v>
      </c>
      <c r="N16" s="4">
        <v>95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>VLOOKUP(Z16,主线配置!F:G,2,FALSE)</f>
        <v>1000012</v>
      </c>
      <c r="X16" s="4">
        <f>VLOOKUP(Z16,主线配置!H:J,3,FALSE)</f>
        <v>4</v>
      </c>
      <c r="Y16" t="str">
        <f>VLOOKUP(Z16,主线配置!H:I,2,FALSE)</f>
        <v>高攻低血</v>
      </c>
      <c r="Z16">
        <f t="shared" si="1"/>
        <v>12</v>
      </c>
    </row>
    <row r="17" spans="1:26" x14ac:dyDescent="0.15">
      <c r="A17" s="4">
        <f t="shared" si="0"/>
        <v>1000013</v>
      </c>
      <c r="B17" s="4">
        <v>0</v>
      </c>
      <c r="C17" s="4">
        <v>0</v>
      </c>
      <c r="D17" s="4">
        <v>0</v>
      </c>
      <c r="E17" s="4">
        <v>0</v>
      </c>
      <c r="F17" s="4">
        <f>VLOOKUP(Z17,主线配置!H:N,6,FALSE)</f>
        <v>145</v>
      </c>
      <c r="G17" s="4">
        <f>VLOOKUP(Z17,主线配置!H:N,4,FALSE)</f>
        <v>203</v>
      </c>
      <c r="H17" s="4">
        <v>0</v>
      </c>
      <c r="I17" s="4">
        <f>VLOOKUP(Z17,主线配置!H:N,5,FALSE)</f>
        <v>290</v>
      </c>
      <c r="J17" s="4">
        <f>VLOOKUP(Z17,主线配置!H:N,7,FALSE)</f>
        <v>0</v>
      </c>
      <c r="K17" s="4">
        <v>100</v>
      </c>
      <c r="L17" s="4">
        <v>0</v>
      </c>
      <c r="M17" s="4">
        <v>0</v>
      </c>
      <c r="N17" s="4">
        <v>95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>VLOOKUP(Z17,主线配置!F:G,2,FALSE)</f>
        <v>1000013</v>
      </c>
      <c r="X17" s="4">
        <f>VLOOKUP(Z17,主线配置!H:J,3,FALSE)</f>
        <v>5</v>
      </c>
      <c r="Y17" t="str">
        <f>VLOOKUP(Z17,主线配置!H:I,2,FALSE)</f>
        <v>攻低血高</v>
      </c>
      <c r="Z17">
        <f t="shared" si="1"/>
        <v>13</v>
      </c>
    </row>
    <row r="18" spans="1:26" x14ac:dyDescent="0.15">
      <c r="A18" s="4">
        <f t="shared" si="0"/>
        <v>1000014</v>
      </c>
      <c r="B18" s="4">
        <v>0</v>
      </c>
      <c r="C18" s="4">
        <v>0</v>
      </c>
      <c r="D18" s="4">
        <v>0</v>
      </c>
      <c r="E18" s="4">
        <v>0</v>
      </c>
      <c r="F18" s="4">
        <f>VLOOKUP(Z18,主线配置!H:N,6,FALSE)</f>
        <v>87</v>
      </c>
      <c r="G18" s="4">
        <f>VLOOKUP(Z18,主线配置!H:N,4,FALSE)</f>
        <v>290</v>
      </c>
      <c r="H18" s="4">
        <v>0</v>
      </c>
      <c r="I18" s="4">
        <f>VLOOKUP(Z18,主线配置!H:N,5,FALSE)</f>
        <v>290</v>
      </c>
      <c r="J18" s="4">
        <f>VLOOKUP(Z18,主线配置!H:N,7,FALSE)</f>
        <v>0</v>
      </c>
      <c r="K18" s="4">
        <v>100</v>
      </c>
      <c r="L18" s="4">
        <v>0</v>
      </c>
      <c r="M18" s="4">
        <v>0</v>
      </c>
      <c r="N18" s="4">
        <v>95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>VLOOKUP(Z18,主线配置!F:G,2,FALSE)</f>
        <v>1000014</v>
      </c>
      <c r="X18" s="4">
        <f>VLOOKUP(Z18,主线配置!H:J,3,FALSE)</f>
        <v>5</v>
      </c>
      <c r="Y18" t="str">
        <f>VLOOKUP(Z18,主线配置!H:I,2,FALSE)</f>
        <v>平均怪</v>
      </c>
      <c r="Z18">
        <f t="shared" si="1"/>
        <v>14</v>
      </c>
    </row>
    <row r="19" spans="1:26" x14ac:dyDescent="0.15">
      <c r="A19" s="4">
        <f t="shared" si="0"/>
        <v>1000015</v>
      </c>
      <c r="B19" s="4">
        <v>0</v>
      </c>
      <c r="C19" s="4">
        <v>0</v>
      </c>
      <c r="D19" s="4">
        <v>0</v>
      </c>
      <c r="E19" s="4">
        <v>0</v>
      </c>
      <c r="F19" s="4">
        <f>VLOOKUP(Z19,主线配置!H:N,6,FALSE)</f>
        <v>87</v>
      </c>
      <c r="G19" s="4">
        <f>VLOOKUP(Z19,主线配置!H:N,4,FALSE)</f>
        <v>290</v>
      </c>
      <c r="H19" s="4">
        <v>0</v>
      </c>
      <c r="I19" s="4">
        <f>VLOOKUP(Z19,主线配置!H:N,5,FALSE)</f>
        <v>290</v>
      </c>
      <c r="J19" s="4">
        <f>VLOOKUP(Z19,主线配置!H:N,7,FALSE)</f>
        <v>0</v>
      </c>
      <c r="K19" s="4">
        <v>100</v>
      </c>
      <c r="L19" s="4">
        <v>0</v>
      </c>
      <c r="M19" s="4">
        <v>0</v>
      </c>
      <c r="N19" s="4">
        <v>95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>VLOOKUP(Z19,主线配置!F:G,2,FALSE)</f>
        <v>1000015</v>
      </c>
      <c r="X19" s="4">
        <f>VLOOKUP(Z19,主线配置!H:J,3,FALSE)</f>
        <v>5</v>
      </c>
      <c r="Y19" t="str">
        <f>VLOOKUP(Z19,主线配置!H:I,2,FALSE)</f>
        <v>平均怪</v>
      </c>
      <c r="Z19">
        <f t="shared" si="1"/>
        <v>15</v>
      </c>
    </row>
    <row r="20" spans="1:26" x14ac:dyDescent="0.15">
      <c r="A20" s="4">
        <f t="shared" si="0"/>
        <v>1000016</v>
      </c>
      <c r="B20" s="4">
        <v>0</v>
      </c>
      <c r="C20" s="4">
        <v>0</v>
      </c>
      <c r="D20" s="4">
        <v>0</v>
      </c>
      <c r="E20" s="4">
        <v>0</v>
      </c>
      <c r="F20" s="4">
        <f>VLOOKUP(Z20,主线配置!H:N,6,FALSE)</f>
        <v>48</v>
      </c>
      <c r="G20" s="4">
        <f>VLOOKUP(Z20,主线配置!H:N,4,FALSE)</f>
        <v>435</v>
      </c>
      <c r="H20" s="4">
        <v>0</v>
      </c>
      <c r="I20" s="4">
        <f>VLOOKUP(Z20,主线配置!H:N,5,FALSE)</f>
        <v>145</v>
      </c>
      <c r="J20" s="4">
        <f>VLOOKUP(Z20,主线配置!H:N,7,FALSE)</f>
        <v>0</v>
      </c>
      <c r="K20" s="4">
        <v>100</v>
      </c>
      <c r="L20" s="4">
        <v>0</v>
      </c>
      <c r="M20" s="4">
        <v>0</v>
      </c>
      <c r="N20" s="4">
        <v>95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>VLOOKUP(Z20,主线配置!F:G,2,FALSE)</f>
        <v>1000016</v>
      </c>
      <c r="X20" s="4">
        <f>VLOOKUP(Z20,主线配置!H:J,3,FALSE)</f>
        <v>5</v>
      </c>
      <c r="Y20" t="str">
        <f>VLOOKUP(Z20,主线配置!H:I,2,FALSE)</f>
        <v>高攻低血</v>
      </c>
      <c r="Z20">
        <f t="shared" si="1"/>
        <v>16</v>
      </c>
    </row>
    <row r="21" spans="1:26" x14ac:dyDescent="0.15">
      <c r="A21" s="4">
        <f t="shared" si="0"/>
        <v>1000017</v>
      </c>
      <c r="B21" s="4">
        <v>0</v>
      </c>
      <c r="C21" s="4">
        <v>0</v>
      </c>
      <c r="D21" s="4">
        <v>0</v>
      </c>
      <c r="E21" s="4">
        <v>0</v>
      </c>
      <c r="F21" s="4">
        <f>VLOOKUP(Z21,主线配置!H:N,6,FALSE)</f>
        <v>48</v>
      </c>
      <c r="G21" s="4">
        <f>VLOOKUP(Z21,主线配置!H:N,4,FALSE)</f>
        <v>435</v>
      </c>
      <c r="H21" s="4">
        <v>0</v>
      </c>
      <c r="I21" s="4">
        <f>VLOOKUP(Z21,主线配置!H:N,5,FALSE)</f>
        <v>145</v>
      </c>
      <c r="J21" s="4">
        <f>VLOOKUP(Z21,主线配置!H:N,7,FALSE)</f>
        <v>0</v>
      </c>
      <c r="K21" s="4">
        <v>100</v>
      </c>
      <c r="L21" s="4">
        <v>0</v>
      </c>
      <c r="M21" s="4">
        <v>0</v>
      </c>
      <c r="N21" s="4">
        <v>95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>VLOOKUP(Z21,主线配置!F:G,2,FALSE)</f>
        <v>1000017</v>
      </c>
      <c r="X21" s="4">
        <f>VLOOKUP(Z21,主线配置!H:J,3,FALSE)</f>
        <v>5</v>
      </c>
      <c r="Y21" t="str">
        <f>VLOOKUP(Z21,主线配置!H:I,2,FALSE)</f>
        <v>高攻低血</v>
      </c>
      <c r="Z21">
        <f t="shared" si="1"/>
        <v>17</v>
      </c>
    </row>
    <row r="22" spans="1:26" x14ac:dyDescent="0.15">
      <c r="A22" s="4">
        <f t="shared" si="0"/>
        <v>1000018</v>
      </c>
      <c r="B22" s="4">
        <v>0</v>
      </c>
      <c r="C22" s="4">
        <v>0</v>
      </c>
      <c r="D22" s="4">
        <v>0</v>
      </c>
      <c r="E22" s="4">
        <v>0</v>
      </c>
      <c r="F22" s="4">
        <f>VLOOKUP(Z22,主线配置!H:N,6,FALSE)</f>
        <v>56</v>
      </c>
      <c r="G22" s="4">
        <f>VLOOKUP(Z22,主线配置!H:N,4,FALSE)</f>
        <v>501</v>
      </c>
      <c r="H22" s="4">
        <v>0</v>
      </c>
      <c r="I22" s="4">
        <f>VLOOKUP(Z22,主线配置!H:N,5,FALSE)</f>
        <v>167</v>
      </c>
      <c r="J22" s="4">
        <f>VLOOKUP(Z22,主线配置!H:N,7,FALSE)</f>
        <v>0</v>
      </c>
      <c r="K22" s="4">
        <v>100</v>
      </c>
      <c r="L22" s="4">
        <v>0</v>
      </c>
      <c r="M22" s="4">
        <v>0</v>
      </c>
      <c r="N22" s="4">
        <v>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>VLOOKUP(Z22,主线配置!F:G,2,FALSE)</f>
        <v>1000018</v>
      </c>
      <c r="X22" s="4">
        <f>VLOOKUP(Z22,主线配置!H:J,3,FALSE)</f>
        <v>7</v>
      </c>
      <c r="Y22" t="str">
        <f>VLOOKUP(Z22,主线配置!H:I,2,FALSE)</f>
        <v>高攻低血</v>
      </c>
      <c r="Z22">
        <f t="shared" si="1"/>
        <v>18</v>
      </c>
    </row>
    <row r="23" spans="1:26" x14ac:dyDescent="0.15">
      <c r="A23" s="4">
        <f t="shared" si="0"/>
        <v>1000019</v>
      </c>
      <c r="B23" s="4">
        <v>0</v>
      </c>
      <c r="C23" s="4">
        <v>0</v>
      </c>
      <c r="D23" s="4">
        <v>0</v>
      </c>
      <c r="E23" s="4">
        <v>0</v>
      </c>
      <c r="F23" s="4">
        <f>VLOOKUP(Z23,主线配置!H:N,6,FALSE)</f>
        <v>167</v>
      </c>
      <c r="G23" s="4">
        <f>VLOOKUP(Z23,主线配置!H:N,4,FALSE)</f>
        <v>233</v>
      </c>
      <c r="H23" s="4">
        <v>0</v>
      </c>
      <c r="I23" s="4">
        <f>VLOOKUP(Z23,主线配置!H:N,5,FALSE)</f>
        <v>334</v>
      </c>
      <c r="J23" s="4">
        <f>VLOOKUP(Z23,主线配置!H:N,7,FALSE)</f>
        <v>0</v>
      </c>
      <c r="K23" s="4">
        <v>100</v>
      </c>
      <c r="L23" s="4">
        <v>0</v>
      </c>
      <c r="M23" s="4">
        <v>0</v>
      </c>
      <c r="N23" s="4">
        <v>95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>VLOOKUP(Z23,主线配置!F:G,2,FALSE)</f>
        <v>1000019</v>
      </c>
      <c r="X23" s="4">
        <f>VLOOKUP(Z23,主线配置!H:J,3,FALSE)</f>
        <v>7</v>
      </c>
      <c r="Y23" t="str">
        <f>VLOOKUP(Z23,主线配置!H:I,2,FALSE)</f>
        <v>攻低血高</v>
      </c>
      <c r="Z23">
        <f t="shared" si="1"/>
        <v>19</v>
      </c>
    </row>
    <row r="24" spans="1:26" x14ac:dyDescent="0.15">
      <c r="A24" s="4">
        <f t="shared" si="0"/>
        <v>1000020</v>
      </c>
      <c r="B24" s="4">
        <v>0</v>
      </c>
      <c r="C24" s="4">
        <v>0</v>
      </c>
      <c r="D24" s="4">
        <v>0</v>
      </c>
      <c r="E24" s="4">
        <v>0</v>
      </c>
      <c r="F24" s="4">
        <f>VLOOKUP(Z24,主线配置!H:N,6,FALSE)</f>
        <v>56</v>
      </c>
      <c r="G24" s="4">
        <f>VLOOKUP(Z24,主线配置!H:N,4,FALSE)</f>
        <v>501</v>
      </c>
      <c r="H24" s="4">
        <v>0</v>
      </c>
      <c r="I24" s="4">
        <f>VLOOKUP(Z24,主线配置!H:N,5,FALSE)</f>
        <v>167</v>
      </c>
      <c r="J24" s="4">
        <f>VLOOKUP(Z24,主线配置!H:N,7,FALSE)</f>
        <v>0</v>
      </c>
      <c r="K24" s="4">
        <v>100</v>
      </c>
      <c r="L24" s="4">
        <v>0</v>
      </c>
      <c r="M24" s="4">
        <v>0</v>
      </c>
      <c r="N24" s="4">
        <v>95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>VLOOKUP(Z24,主线配置!F:G,2,FALSE)</f>
        <v>1000020</v>
      </c>
      <c r="X24" s="4">
        <f>VLOOKUP(Z24,主线配置!H:J,3,FALSE)</f>
        <v>7</v>
      </c>
      <c r="Y24" t="str">
        <f>VLOOKUP(Z24,主线配置!H:I,2,FALSE)</f>
        <v>高攻低血</v>
      </c>
      <c r="Z24">
        <f t="shared" si="1"/>
        <v>20</v>
      </c>
    </row>
    <row r="25" spans="1:26" x14ac:dyDescent="0.15">
      <c r="A25" s="4">
        <f t="shared" si="0"/>
        <v>1000021</v>
      </c>
      <c r="B25" s="4">
        <v>0</v>
      </c>
      <c r="C25" s="4">
        <v>0</v>
      </c>
      <c r="D25" s="4">
        <v>0</v>
      </c>
      <c r="E25" s="4">
        <v>0</v>
      </c>
      <c r="F25" s="4">
        <f>VLOOKUP(Z25,主线配置!H:N,6,FALSE)</f>
        <v>56</v>
      </c>
      <c r="G25" s="4">
        <f>VLOOKUP(Z25,主线配置!H:N,4,FALSE)</f>
        <v>501</v>
      </c>
      <c r="H25" s="4">
        <v>0</v>
      </c>
      <c r="I25" s="4">
        <f>VLOOKUP(Z25,主线配置!H:N,5,FALSE)</f>
        <v>167</v>
      </c>
      <c r="J25" s="4">
        <f>VLOOKUP(Z25,主线配置!H:N,7,FALSE)</f>
        <v>0</v>
      </c>
      <c r="K25" s="4">
        <v>100</v>
      </c>
      <c r="L25" s="4">
        <v>0</v>
      </c>
      <c r="M25" s="4">
        <v>0</v>
      </c>
      <c r="N25" s="4">
        <v>95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>VLOOKUP(Z25,主线配置!F:G,2,FALSE)</f>
        <v>1000021</v>
      </c>
      <c r="X25" s="4">
        <f>VLOOKUP(Z25,主线配置!H:J,3,FALSE)</f>
        <v>7</v>
      </c>
      <c r="Y25" t="str">
        <f>VLOOKUP(Z25,主线配置!H:I,2,FALSE)</f>
        <v>高攻低血</v>
      </c>
      <c r="Z25">
        <f t="shared" si="1"/>
        <v>21</v>
      </c>
    </row>
    <row r="26" spans="1:26" x14ac:dyDescent="0.15">
      <c r="A26" s="4">
        <f t="shared" si="0"/>
        <v>1000022</v>
      </c>
      <c r="B26" s="4">
        <v>0</v>
      </c>
      <c r="C26" s="4">
        <v>0</v>
      </c>
      <c r="D26" s="4">
        <v>0</v>
      </c>
      <c r="E26" s="4">
        <v>0</v>
      </c>
      <c r="F26" s="4">
        <f>VLOOKUP(Z26,主线配置!H:N,6,FALSE)</f>
        <v>178</v>
      </c>
      <c r="G26" s="4">
        <f>VLOOKUP(Z26,主线配置!H:N,4,FALSE)</f>
        <v>249</v>
      </c>
      <c r="H26" s="4">
        <v>0</v>
      </c>
      <c r="I26" s="4">
        <f>VLOOKUP(Z26,主线配置!H:N,5,FALSE)</f>
        <v>356</v>
      </c>
      <c r="J26" s="4">
        <f>VLOOKUP(Z26,主线配置!H:N,7,FALSE)</f>
        <v>0</v>
      </c>
      <c r="K26" s="4">
        <v>100</v>
      </c>
      <c r="L26" s="4">
        <v>0</v>
      </c>
      <c r="M26" s="4">
        <v>0</v>
      </c>
      <c r="N26" s="4">
        <v>95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>VLOOKUP(Z26,主线配置!F:G,2,FALSE)</f>
        <v>1000022</v>
      </c>
      <c r="X26" s="4">
        <f>VLOOKUP(Z26,主线配置!H:J,3,FALSE)</f>
        <v>8</v>
      </c>
      <c r="Y26" t="str">
        <f>VLOOKUP(Z26,主线配置!H:I,2,FALSE)</f>
        <v>攻低血高</v>
      </c>
      <c r="Z26">
        <f t="shared" si="1"/>
        <v>22</v>
      </c>
    </row>
    <row r="27" spans="1:26" x14ac:dyDescent="0.15">
      <c r="A27" s="4">
        <f t="shared" si="0"/>
        <v>1000023</v>
      </c>
      <c r="B27" s="4">
        <v>0</v>
      </c>
      <c r="C27" s="4">
        <v>0</v>
      </c>
      <c r="D27" s="4">
        <v>0</v>
      </c>
      <c r="E27" s="4">
        <v>0</v>
      </c>
      <c r="F27" s="4">
        <f>VLOOKUP(Z27,主线配置!H:N,6,FALSE)</f>
        <v>178</v>
      </c>
      <c r="G27" s="4">
        <f>VLOOKUP(Z27,主线配置!H:N,4,FALSE)</f>
        <v>249</v>
      </c>
      <c r="H27" s="4">
        <v>0</v>
      </c>
      <c r="I27" s="4">
        <f>VLOOKUP(Z27,主线配置!H:N,5,FALSE)</f>
        <v>356</v>
      </c>
      <c r="J27" s="4">
        <f>VLOOKUP(Z27,主线配置!H:N,7,FALSE)</f>
        <v>0</v>
      </c>
      <c r="K27" s="4">
        <v>100</v>
      </c>
      <c r="L27" s="4">
        <v>0</v>
      </c>
      <c r="M27" s="4">
        <v>0</v>
      </c>
      <c r="N27" s="4">
        <v>95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>VLOOKUP(Z27,主线配置!F:G,2,FALSE)</f>
        <v>1000023</v>
      </c>
      <c r="X27" s="4">
        <f>VLOOKUP(Z27,主线配置!H:J,3,FALSE)</f>
        <v>8</v>
      </c>
      <c r="Y27" t="str">
        <f>VLOOKUP(Z27,主线配置!H:I,2,FALSE)</f>
        <v>攻低血高</v>
      </c>
      <c r="Z27">
        <f t="shared" si="1"/>
        <v>23</v>
      </c>
    </row>
    <row r="28" spans="1:26" x14ac:dyDescent="0.15">
      <c r="A28" s="4">
        <f t="shared" si="0"/>
        <v>1000024</v>
      </c>
      <c r="B28" s="4">
        <v>0</v>
      </c>
      <c r="C28" s="4">
        <v>0</v>
      </c>
      <c r="D28" s="4">
        <v>0</v>
      </c>
      <c r="E28" s="4">
        <v>0</v>
      </c>
      <c r="F28" s="4">
        <f>VLOOKUP(Z28,主线配置!H:N,6,FALSE)</f>
        <v>178</v>
      </c>
      <c r="G28" s="4">
        <f>VLOOKUP(Z28,主线配置!H:N,4,FALSE)</f>
        <v>249</v>
      </c>
      <c r="H28" s="4">
        <v>0</v>
      </c>
      <c r="I28" s="4">
        <f>VLOOKUP(Z28,主线配置!H:N,5,FALSE)</f>
        <v>356</v>
      </c>
      <c r="J28" s="4">
        <f>VLOOKUP(Z28,主线配置!H:N,7,FALSE)</f>
        <v>0</v>
      </c>
      <c r="K28" s="4">
        <v>100</v>
      </c>
      <c r="L28" s="4">
        <v>0</v>
      </c>
      <c r="M28" s="4">
        <v>0</v>
      </c>
      <c r="N28" s="4">
        <v>95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>VLOOKUP(Z28,主线配置!F:G,2,FALSE)</f>
        <v>1000024</v>
      </c>
      <c r="X28" s="4">
        <f>VLOOKUP(Z28,主线配置!H:J,3,FALSE)</f>
        <v>8</v>
      </c>
      <c r="Y28" t="str">
        <f>VLOOKUP(Z28,主线配置!H:I,2,FALSE)</f>
        <v>攻低血高</v>
      </c>
      <c r="Z28">
        <f t="shared" si="1"/>
        <v>24</v>
      </c>
    </row>
    <row r="29" spans="1:26" x14ac:dyDescent="0.15">
      <c r="A29" s="4">
        <f t="shared" si="0"/>
        <v>1000025</v>
      </c>
      <c r="B29" s="4">
        <v>0</v>
      </c>
      <c r="C29" s="4">
        <v>0</v>
      </c>
      <c r="D29" s="4">
        <v>0</v>
      </c>
      <c r="E29" s="4">
        <v>0</v>
      </c>
      <c r="F29" s="4">
        <f>VLOOKUP(Z29,主线配置!H:N,6,FALSE)</f>
        <v>60</v>
      </c>
      <c r="G29" s="4">
        <f>VLOOKUP(Z29,主线配置!H:N,4,FALSE)</f>
        <v>534</v>
      </c>
      <c r="H29" s="4">
        <v>0</v>
      </c>
      <c r="I29" s="4">
        <f>VLOOKUP(Z29,主线配置!H:N,5,FALSE)</f>
        <v>178</v>
      </c>
      <c r="J29" s="4">
        <f>VLOOKUP(Z29,主线配置!H:N,7,FALSE)</f>
        <v>0</v>
      </c>
      <c r="K29" s="4">
        <v>100</v>
      </c>
      <c r="L29" s="4">
        <v>0</v>
      </c>
      <c r="M29" s="4">
        <v>0</v>
      </c>
      <c r="N29" s="4">
        <v>95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f>VLOOKUP(Z29,主线配置!F:G,2,FALSE)</f>
        <v>1000025</v>
      </c>
      <c r="X29" s="4">
        <f>VLOOKUP(Z29,主线配置!H:J,3,FALSE)</f>
        <v>8</v>
      </c>
      <c r="Y29" t="str">
        <f>VLOOKUP(Z29,主线配置!H:I,2,FALSE)</f>
        <v>高攻低血</v>
      </c>
      <c r="Z29">
        <f t="shared" si="1"/>
        <v>25</v>
      </c>
    </row>
    <row r="30" spans="1:26" x14ac:dyDescent="0.15">
      <c r="A30" s="4">
        <f t="shared" si="0"/>
        <v>1000026</v>
      </c>
      <c r="B30" s="4">
        <v>0</v>
      </c>
      <c r="C30" s="4">
        <v>0</v>
      </c>
      <c r="D30" s="4">
        <v>0</v>
      </c>
      <c r="E30" s="4">
        <v>0</v>
      </c>
      <c r="F30" s="4">
        <f>VLOOKUP(Z30,主线配置!H:N,6,FALSE)</f>
        <v>63</v>
      </c>
      <c r="G30" s="4">
        <f>VLOOKUP(Z30,主线配置!H:N,4,FALSE)</f>
        <v>567</v>
      </c>
      <c r="H30" s="4">
        <v>0</v>
      </c>
      <c r="I30" s="4">
        <f>VLOOKUP(Z30,主线配置!H:N,5,FALSE)</f>
        <v>189</v>
      </c>
      <c r="J30" s="4">
        <f>VLOOKUP(Z30,主线配置!H:N,7,FALSE)</f>
        <v>0</v>
      </c>
      <c r="K30" s="4">
        <v>100</v>
      </c>
      <c r="L30" s="4">
        <v>0</v>
      </c>
      <c r="M30" s="4">
        <v>0</v>
      </c>
      <c r="N30" s="4">
        <v>95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f>VLOOKUP(Z30,主线配置!F:G,2,FALSE)</f>
        <v>1000026</v>
      </c>
      <c r="X30" s="4">
        <f>VLOOKUP(Z30,主线配置!H:J,3,FALSE)</f>
        <v>9</v>
      </c>
      <c r="Y30" t="str">
        <f>VLOOKUP(Z30,主线配置!H:I,2,FALSE)</f>
        <v>高攻低血</v>
      </c>
      <c r="Z30">
        <f t="shared" si="1"/>
        <v>26</v>
      </c>
    </row>
    <row r="31" spans="1:26" x14ac:dyDescent="0.15">
      <c r="A31" s="4">
        <f t="shared" si="0"/>
        <v>1000027</v>
      </c>
      <c r="B31" s="4">
        <v>0</v>
      </c>
      <c r="C31" s="4">
        <v>0</v>
      </c>
      <c r="D31" s="4">
        <v>0</v>
      </c>
      <c r="E31" s="4">
        <v>0</v>
      </c>
      <c r="F31" s="4">
        <f>VLOOKUP(Z31,主线配置!H:N,6,FALSE)</f>
        <v>63</v>
      </c>
      <c r="G31" s="4">
        <f>VLOOKUP(Z31,主线配置!H:N,4,FALSE)</f>
        <v>567</v>
      </c>
      <c r="H31" s="4">
        <v>0</v>
      </c>
      <c r="I31" s="4">
        <f>VLOOKUP(Z31,主线配置!H:N,5,FALSE)</f>
        <v>189</v>
      </c>
      <c r="J31" s="4">
        <f>VLOOKUP(Z31,主线配置!H:N,7,FALSE)</f>
        <v>0</v>
      </c>
      <c r="K31" s="4">
        <v>100</v>
      </c>
      <c r="L31" s="4">
        <v>0</v>
      </c>
      <c r="M31" s="4">
        <v>0</v>
      </c>
      <c r="N31" s="4">
        <v>95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f>VLOOKUP(Z31,主线配置!F:G,2,FALSE)</f>
        <v>1000027</v>
      </c>
      <c r="X31" s="4">
        <f>VLOOKUP(Z31,主线配置!H:J,3,FALSE)</f>
        <v>9</v>
      </c>
      <c r="Y31" t="str">
        <f>VLOOKUP(Z31,主线配置!H:I,2,FALSE)</f>
        <v>高攻低血</v>
      </c>
      <c r="Z31">
        <f t="shared" si="1"/>
        <v>27</v>
      </c>
    </row>
    <row r="32" spans="1:26" x14ac:dyDescent="0.15">
      <c r="A32" s="4">
        <f t="shared" si="0"/>
        <v>1000028</v>
      </c>
      <c r="B32" s="4">
        <v>0</v>
      </c>
      <c r="C32" s="4">
        <v>0</v>
      </c>
      <c r="D32" s="4">
        <v>0</v>
      </c>
      <c r="E32" s="4">
        <v>0</v>
      </c>
      <c r="F32" s="4">
        <f>VLOOKUP(Z32,主线配置!H:N,6,FALSE)</f>
        <v>63</v>
      </c>
      <c r="G32" s="4">
        <f>VLOOKUP(Z32,主线配置!H:N,4,FALSE)</f>
        <v>567</v>
      </c>
      <c r="H32" s="4">
        <v>0</v>
      </c>
      <c r="I32" s="4">
        <f>VLOOKUP(Z32,主线配置!H:N,5,FALSE)</f>
        <v>189</v>
      </c>
      <c r="J32" s="4">
        <f>VLOOKUP(Z32,主线配置!H:N,7,FALSE)</f>
        <v>0</v>
      </c>
      <c r="K32" s="4">
        <v>100</v>
      </c>
      <c r="L32" s="4">
        <v>0</v>
      </c>
      <c r="M32" s="4">
        <v>0</v>
      </c>
      <c r="N32" s="4">
        <v>95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f>VLOOKUP(Z32,主线配置!F:G,2,FALSE)</f>
        <v>1000028</v>
      </c>
      <c r="X32" s="4">
        <f>VLOOKUP(Z32,主线配置!H:J,3,FALSE)</f>
        <v>9</v>
      </c>
      <c r="Y32" t="str">
        <f>VLOOKUP(Z32,主线配置!H:I,2,FALSE)</f>
        <v>高攻低血</v>
      </c>
      <c r="Z32">
        <f t="shared" si="1"/>
        <v>28</v>
      </c>
    </row>
    <row r="33" spans="1:26" x14ac:dyDescent="0.15">
      <c r="A33" s="4">
        <f t="shared" si="0"/>
        <v>1000029</v>
      </c>
      <c r="B33" s="4">
        <v>0</v>
      </c>
      <c r="C33" s="4">
        <v>0</v>
      </c>
      <c r="D33" s="4">
        <v>0</v>
      </c>
      <c r="E33" s="4">
        <v>0</v>
      </c>
      <c r="F33" s="4">
        <f>VLOOKUP(Z33,主线配置!H:N,6,FALSE)</f>
        <v>302</v>
      </c>
      <c r="G33" s="4">
        <f>VLOOKUP(Z33,主线配置!H:N,4,FALSE)</f>
        <v>378</v>
      </c>
      <c r="H33" s="4">
        <v>0</v>
      </c>
      <c r="I33" s="4">
        <f>VLOOKUP(Z33,主线配置!H:N,5,FALSE)</f>
        <v>378</v>
      </c>
      <c r="J33" s="4">
        <f>VLOOKUP(Z33,主线配置!H:N,7,FALSE)</f>
        <v>0</v>
      </c>
      <c r="K33" s="4">
        <v>100</v>
      </c>
      <c r="L33" s="4">
        <v>0</v>
      </c>
      <c r="M33" s="4">
        <v>0</v>
      </c>
      <c r="N33" s="4">
        <v>95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f>VLOOKUP(Z33,主线配置!F:G,2,FALSE)</f>
        <v>1000029</v>
      </c>
      <c r="X33" s="4">
        <f>VLOOKUP(Z33,主线配置!H:J,3,FALSE)</f>
        <v>9</v>
      </c>
      <c r="Y33" t="str">
        <f>VLOOKUP(Z33,主线配置!H:I,2,FALSE)</f>
        <v>bosss</v>
      </c>
      <c r="Z33">
        <f t="shared" si="1"/>
        <v>29</v>
      </c>
    </row>
    <row r="34" spans="1:26" x14ac:dyDescent="0.15">
      <c r="A34" s="4">
        <f t="shared" ref="A34:A65" si="2">W34</f>
        <v>1000030</v>
      </c>
      <c r="B34" s="4">
        <v>1</v>
      </c>
      <c r="C34" s="4">
        <v>1</v>
      </c>
      <c r="D34" s="4">
        <v>1</v>
      </c>
      <c r="E34" s="4">
        <v>1</v>
      </c>
      <c r="F34" s="4">
        <f>VLOOKUP(Z34,主线配置!H:N,6,FALSE)</f>
        <v>377</v>
      </c>
      <c r="G34" s="4">
        <f>VLOOKUP(Z34,主线配置!H:N,4,FALSE)</f>
        <v>472</v>
      </c>
      <c r="H34" s="4">
        <v>1</v>
      </c>
      <c r="I34" s="4">
        <f>VLOOKUP(Z34,主线配置!H:N,5,FALSE)</f>
        <v>472</v>
      </c>
      <c r="J34" s="4">
        <f>VLOOKUP(Z34,主线配置!H:N,7,FALSE)</f>
        <v>0</v>
      </c>
      <c r="K34" s="4">
        <v>101</v>
      </c>
      <c r="L34" s="4">
        <v>1</v>
      </c>
      <c r="M34" s="4">
        <v>1</v>
      </c>
      <c r="N34" s="4">
        <v>96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f>VLOOKUP(Z34,主线配置!F:G,2,FALSE)</f>
        <v>1000030</v>
      </c>
      <c r="X34" s="4">
        <f>VLOOKUP(Z34,主线配置!H:J,3,FALSE)</f>
        <v>12</v>
      </c>
      <c r="Y34" t="str">
        <f>VLOOKUP(Z34,主线配置!H:I,2,FALSE)</f>
        <v>bosss</v>
      </c>
      <c r="Z34">
        <f t="shared" si="1"/>
        <v>30</v>
      </c>
    </row>
    <row r="35" spans="1:26" x14ac:dyDescent="0.15">
      <c r="A35" s="4">
        <f t="shared" si="2"/>
        <v>1000031</v>
      </c>
      <c r="B35" s="4">
        <v>2</v>
      </c>
      <c r="C35" s="4">
        <v>2</v>
      </c>
      <c r="D35" s="4">
        <v>2</v>
      </c>
      <c r="E35" s="4">
        <v>2</v>
      </c>
      <c r="F35" s="4">
        <f>VLOOKUP(Z35,主线配置!H:N,6,FALSE)</f>
        <v>406</v>
      </c>
      <c r="G35" s="4">
        <f>VLOOKUP(Z35,主线配置!H:N,4,FALSE)</f>
        <v>508</v>
      </c>
      <c r="H35" s="4">
        <v>2</v>
      </c>
      <c r="I35" s="4">
        <f>VLOOKUP(Z35,主线配置!H:N,5,FALSE)</f>
        <v>508</v>
      </c>
      <c r="J35" s="4">
        <f>VLOOKUP(Z35,主线配置!H:N,7,FALSE)</f>
        <v>0</v>
      </c>
      <c r="K35" s="4">
        <v>102</v>
      </c>
      <c r="L35" s="4">
        <v>2</v>
      </c>
      <c r="M35" s="4">
        <v>2</v>
      </c>
      <c r="N35" s="4">
        <v>97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  <c r="V35" s="4">
        <v>2</v>
      </c>
      <c r="W35" s="4">
        <f>VLOOKUP(Z35,主线配置!F:G,2,FALSE)</f>
        <v>1000031</v>
      </c>
      <c r="X35" s="4">
        <f>VLOOKUP(Z35,主线配置!H:J,3,FALSE)</f>
        <v>13</v>
      </c>
      <c r="Y35" t="str">
        <f>VLOOKUP(Z35,主线配置!H:I,2,FALSE)</f>
        <v>bosss</v>
      </c>
      <c r="Z35">
        <f t="shared" si="1"/>
        <v>31</v>
      </c>
    </row>
    <row r="36" spans="1:26" x14ac:dyDescent="0.15">
      <c r="A36" s="4">
        <f t="shared" si="2"/>
        <v>1000032</v>
      </c>
      <c r="B36" s="4">
        <v>3</v>
      </c>
      <c r="C36" s="4">
        <v>3</v>
      </c>
      <c r="D36" s="4">
        <v>3</v>
      </c>
      <c r="E36" s="4">
        <v>3</v>
      </c>
      <c r="F36" s="4">
        <f>VLOOKUP(Z36,主线配置!H:N,6,FALSE)</f>
        <v>464</v>
      </c>
      <c r="G36" s="4">
        <f>VLOOKUP(Z36,主线配置!H:N,4,FALSE)</f>
        <v>580</v>
      </c>
      <c r="H36" s="4">
        <v>3</v>
      </c>
      <c r="I36" s="4">
        <f>VLOOKUP(Z36,主线配置!H:N,5,FALSE)</f>
        <v>580</v>
      </c>
      <c r="J36" s="4">
        <f>VLOOKUP(Z36,主线配置!H:N,7,FALSE)</f>
        <v>0</v>
      </c>
      <c r="K36" s="4">
        <v>103</v>
      </c>
      <c r="L36" s="4">
        <v>3</v>
      </c>
      <c r="M36" s="4">
        <v>3</v>
      </c>
      <c r="N36" s="4">
        <v>98</v>
      </c>
      <c r="O36" s="4">
        <v>3</v>
      </c>
      <c r="P36" s="4">
        <v>3</v>
      </c>
      <c r="Q36" s="4">
        <v>3</v>
      </c>
      <c r="R36" s="4">
        <v>3</v>
      </c>
      <c r="S36" s="4">
        <v>3</v>
      </c>
      <c r="T36" s="4">
        <v>3</v>
      </c>
      <c r="U36" s="4">
        <v>3</v>
      </c>
      <c r="V36" s="4">
        <v>3</v>
      </c>
      <c r="W36" s="4">
        <f>VLOOKUP(Z36,主线配置!F:G,2,FALSE)</f>
        <v>1000032</v>
      </c>
      <c r="X36" s="4">
        <f>VLOOKUP(Z36,主线配置!H:J,3,FALSE)</f>
        <v>15</v>
      </c>
      <c r="Y36" t="str">
        <f>VLOOKUP(Z36,主线配置!H:I,2,FALSE)</f>
        <v>bosss</v>
      </c>
      <c r="Z36">
        <f t="shared" si="1"/>
        <v>32</v>
      </c>
    </row>
    <row r="37" spans="1:26" x14ac:dyDescent="0.15">
      <c r="A37" s="4">
        <f t="shared" si="2"/>
        <v>1000033</v>
      </c>
      <c r="B37" s="4">
        <v>4</v>
      </c>
      <c r="C37" s="4">
        <v>4</v>
      </c>
      <c r="D37" s="4">
        <v>4</v>
      </c>
      <c r="E37" s="4">
        <v>4</v>
      </c>
      <c r="F37" s="4">
        <f>VLOOKUP(Z37,主线配置!H:N,6,FALSE)</f>
        <v>493</v>
      </c>
      <c r="G37" s="4">
        <f>VLOOKUP(Z37,主线配置!H:N,4,FALSE)</f>
        <v>616</v>
      </c>
      <c r="H37" s="4">
        <v>4</v>
      </c>
      <c r="I37" s="4">
        <f>VLOOKUP(Z37,主线配置!H:N,5,FALSE)</f>
        <v>616</v>
      </c>
      <c r="J37" s="4">
        <f>VLOOKUP(Z37,主线配置!H:N,7,FALSE)</f>
        <v>0</v>
      </c>
      <c r="K37" s="4">
        <v>104</v>
      </c>
      <c r="L37" s="4">
        <v>4</v>
      </c>
      <c r="M37" s="4">
        <v>4</v>
      </c>
      <c r="N37" s="4">
        <v>99</v>
      </c>
      <c r="O37" s="4">
        <v>4</v>
      </c>
      <c r="P37" s="4">
        <v>4</v>
      </c>
      <c r="Q37" s="4">
        <v>4</v>
      </c>
      <c r="R37" s="4">
        <v>4</v>
      </c>
      <c r="S37" s="4">
        <v>4</v>
      </c>
      <c r="T37" s="4">
        <v>4</v>
      </c>
      <c r="U37" s="4">
        <v>4</v>
      </c>
      <c r="V37" s="4">
        <v>4</v>
      </c>
      <c r="W37" s="4">
        <f>VLOOKUP(Z37,主线配置!F:G,2,FALSE)</f>
        <v>1000033</v>
      </c>
      <c r="X37" s="4">
        <f>VLOOKUP(Z37,主线配置!H:J,3,FALSE)</f>
        <v>16</v>
      </c>
      <c r="Y37" t="str">
        <f>VLOOKUP(Z37,主线配置!H:I,2,FALSE)</f>
        <v>bosss</v>
      </c>
      <c r="Z37">
        <f t="shared" si="1"/>
        <v>33</v>
      </c>
    </row>
    <row r="38" spans="1:26" x14ac:dyDescent="0.15">
      <c r="A38" s="4">
        <f t="shared" si="2"/>
        <v>1000034</v>
      </c>
      <c r="B38" s="4">
        <v>5</v>
      </c>
      <c r="C38" s="4">
        <v>5</v>
      </c>
      <c r="D38" s="4">
        <v>5</v>
      </c>
      <c r="E38" s="4">
        <v>5</v>
      </c>
      <c r="F38" s="4">
        <f>VLOOKUP(Z38,主线配置!H:N,6,FALSE)</f>
        <v>550</v>
      </c>
      <c r="G38" s="4">
        <f>VLOOKUP(Z38,主线配置!H:N,4,FALSE)</f>
        <v>688</v>
      </c>
      <c r="H38" s="4">
        <v>5</v>
      </c>
      <c r="I38" s="4">
        <f>VLOOKUP(Z38,主线配置!H:N,5,FALSE)</f>
        <v>688</v>
      </c>
      <c r="J38" s="4">
        <f>VLOOKUP(Z38,主线配置!H:N,7,FALSE)</f>
        <v>0</v>
      </c>
      <c r="K38" s="4">
        <v>105</v>
      </c>
      <c r="L38" s="4">
        <v>5</v>
      </c>
      <c r="M38" s="4">
        <v>5</v>
      </c>
      <c r="N38" s="4">
        <v>100</v>
      </c>
      <c r="O38" s="4">
        <v>5</v>
      </c>
      <c r="P38" s="4">
        <v>5</v>
      </c>
      <c r="Q38" s="4">
        <v>5</v>
      </c>
      <c r="R38" s="4">
        <v>5</v>
      </c>
      <c r="S38" s="4">
        <v>5</v>
      </c>
      <c r="T38" s="4">
        <v>5</v>
      </c>
      <c r="U38" s="4">
        <v>5</v>
      </c>
      <c r="V38" s="4">
        <v>5</v>
      </c>
      <c r="W38" s="4">
        <f>VLOOKUP(Z38,主线配置!F:G,2,FALSE)</f>
        <v>1000034</v>
      </c>
      <c r="X38" s="4">
        <f>VLOOKUP(Z38,主线配置!H:J,3,FALSE)</f>
        <v>18</v>
      </c>
      <c r="Y38" t="str">
        <f>VLOOKUP(Z38,主线配置!H:I,2,FALSE)</f>
        <v>bosss</v>
      </c>
      <c r="Z38">
        <f t="shared" si="1"/>
        <v>34</v>
      </c>
    </row>
    <row r="39" spans="1:26" x14ac:dyDescent="0.15">
      <c r="A39" s="4">
        <f t="shared" si="2"/>
        <v>1000035</v>
      </c>
      <c r="B39" s="4">
        <v>6</v>
      </c>
      <c r="C39" s="4">
        <v>6</v>
      </c>
      <c r="D39" s="4">
        <v>6</v>
      </c>
      <c r="E39" s="4">
        <v>6</v>
      </c>
      <c r="F39" s="4">
        <f>VLOOKUP(Z39,主线配置!H:N,6,FALSE)</f>
        <v>579</v>
      </c>
      <c r="G39" s="4">
        <f>VLOOKUP(Z39,主线配置!H:N,4,FALSE)</f>
        <v>724</v>
      </c>
      <c r="H39" s="4">
        <v>6</v>
      </c>
      <c r="I39" s="4">
        <f>VLOOKUP(Z39,主线配置!H:N,5,FALSE)</f>
        <v>724</v>
      </c>
      <c r="J39" s="4">
        <f>VLOOKUP(Z39,主线配置!H:N,7,FALSE)</f>
        <v>0</v>
      </c>
      <c r="K39" s="4">
        <v>106</v>
      </c>
      <c r="L39" s="4">
        <v>6</v>
      </c>
      <c r="M39" s="4">
        <v>6</v>
      </c>
      <c r="N39" s="4">
        <v>101</v>
      </c>
      <c r="O39" s="4">
        <v>6</v>
      </c>
      <c r="P39" s="4">
        <v>6</v>
      </c>
      <c r="Q39" s="4">
        <v>6</v>
      </c>
      <c r="R39" s="4">
        <v>6</v>
      </c>
      <c r="S39" s="4">
        <v>6</v>
      </c>
      <c r="T39" s="4">
        <v>6</v>
      </c>
      <c r="U39" s="4">
        <v>6</v>
      </c>
      <c r="V39" s="4">
        <v>6</v>
      </c>
      <c r="W39" s="4">
        <f>VLOOKUP(Z39,主线配置!F:G,2,FALSE)</f>
        <v>1000035</v>
      </c>
      <c r="X39" s="4">
        <f>VLOOKUP(Z39,主线配置!H:J,3,FALSE)</f>
        <v>19</v>
      </c>
      <c r="Y39" t="str">
        <f>VLOOKUP(Z39,主线配置!H:I,2,FALSE)</f>
        <v>bosss</v>
      </c>
      <c r="Z39">
        <f t="shared" si="1"/>
        <v>35</v>
      </c>
    </row>
    <row r="40" spans="1:26" x14ac:dyDescent="0.15">
      <c r="A40" s="4">
        <f t="shared" si="2"/>
        <v>1000036</v>
      </c>
      <c r="B40" s="4">
        <v>7</v>
      </c>
      <c r="C40" s="4">
        <v>7</v>
      </c>
      <c r="D40" s="4">
        <v>7</v>
      </c>
      <c r="E40" s="4">
        <v>7</v>
      </c>
      <c r="F40" s="4">
        <f>VLOOKUP(Z40,主线配置!H:N,6,FALSE)</f>
        <v>632</v>
      </c>
      <c r="G40" s="4">
        <f>VLOOKUP(Z40,主线配置!H:N,4,FALSE)</f>
        <v>790</v>
      </c>
      <c r="H40" s="4">
        <v>7</v>
      </c>
      <c r="I40" s="4">
        <f>VLOOKUP(Z40,主线配置!H:N,5,FALSE)</f>
        <v>790</v>
      </c>
      <c r="J40" s="4">
        <f>VLOOKUP(Z40,主线配置!H:N,7,FALSE)</f>
        <v>0</v>
      </c>
      <c r="K40" s="4">
        <v>107</v>
      </c>
      <c r="L40" s="4">
        <v>7</v>
      </c>
      <c r="M40" s="4">
        <v>7</v>
      </c>
      <c r="N40" s="4">
        <v>102</v>
      </c>
      <c r="O40" s="4">
        <v>7</v>
      </c>
      <c r="P40" s="4">
        <v>7</v>
      </c>
      <c r="Q40" s="4">
        <v>7</v>
      </c>
      <c r="R40" s="4">
        <v>7</v>
      </c>
      <c r="S40" s="4">
        <v>7</v>
      </c>
      <c r="T40" s="4">
        <v>7</v>
      </c>
      <c r="U40" s="4">
        <v>7</v>
      </c>
      <c r="V40" s="4">
        <v>7</v>
      </c>
      <c r="W40" s="4">
        <f>VLOOKUP(Z40,主线配置!F:G,2,FALSE)</f>
        <v>1000036</v>
      </c>
      <c r="X40" s="4">
        <f>VLOOKUP(Z40,主线配置!H:J,3,FALSE)</f>
        <v>20</v>
      </c>
      <c r="Y40" t="str">
        <f>VLOOKUP(Z40,主线配置!H:I,2,FALSE)</f>
        <v>bosss</v>
      </c>
      <c r="Z40">
        <f t="shared" si="1"/>
        <v>36</v>
      </c>
    </row>
    <row r="41" spans="1:26" x14ac:dyDescent="0.15">
      <c r="A41" s="4">
        <f t="shared" si="2"/>
        <v>1000037</v>
      </c>
      <c r="B41" s="4">
        <v>8</v>
      </c>
      <c r="C41" s="4">
        <v>8</v>
      </c>
      <c r="D41" s="4">
        <v>8</v>
      </c>
      <c r="E41" s="4">
        <v>8</v>
      </c>
      <c r="F41" s="4">
        <f>VLOOKUP(Z41,主线配置!H:N,6,FALSE)</f>
        <v>715</v>
      </c>
      <c r="G41" s="4">
        <f>VLOOKUP(Z41,主线配置!H:N,4,FALSE)</f>
        <v>894</v>
      </c>
      <c r="H41" s="4">
        <v>8</v>
      </c>
      <c r="I41" s="4">
        <f>VLOOKUP(Z41,主线配置!H:N,5,FALSE)</f>
        <v>894</v>
      </c>
      <c r="J41" s="4">
        <f>VLOOKUP(Z41,主线配置!H:N,7,FALSE)</f>
        <v>0</v>
      </c>
      <c r="K41" s="4">
        <v>108</v>
      </c>
      <c r="L41" s="4">
        <v>8</v>
      </c>
      <c r="M41" s="4">
        <v>8</v>
      </c>
      <c r="N41" s="4">
        <v>103</v>
      </c>
      <c r="O41" s="4">
        <v>8</v>
      </c>
      <c r="P41" s="4">
        <v>8</v>
      </c>
      <c r="Q41" s="4">
        <v>8</v>
      </c>
      <c r="R41" s="4">
        <v>8</v>
      </c>
      <c r="S41" s="4">
        <v>8</v>
      </c>
      <c r="T41" s="4">
        <v>8</v>
      </c>
      <c r="U41" s="4">
        <v>8</v>
      </c>
      <c r="V41" s="4">
        <v>8</v>
      </c>
      <c r="W41" s="4">
        <f>VLOOKUP(Z41,主线配置!F:G,2,FALSE)</f>
        <v>1000037</v>
      </c>
      <c r="X41" s="4">
        <f>VLOOKUP(Z41,主线配置!H:J,3,FALSE)</f>
        <v>21</v>
      </c>
      <c r="Y41" t="str">
        <f>VLOOKUP(Z41,主线配置!H:I,2,FALSE)</f>
        <v>bosss</v>
      </c>
      <c r="Z41">
        <f t="shared" si="1"/>
        <v>37</v>
      </c>
    </row>
    <row r="42" spans="1:26" x14ac:dyDescent="0.15">
      <c r="A42" s="4">
        <f t="shared" si="2"/>
        <v>1000038</v>
      </c>
      <c r="B42" s="4">
        <v>9</v>
      </c>
      <c r="C42" s="4">
        <v>9</v>
      </c>
      <c r="D42" s="4">
        <v>9</v>
      </c>
      <c r="E42" s="4">
        <v>9</v>
      </c>
      <c r="F42" s="4">
        <f>VLOOKUP(Z42,主线配置!H:N,6,FALSE)</f>
        <v>802</v>
      </c>
      <c r="G42" s="4">
        <f>VLOOKUP(Z42,主线配置!H:N,4,FALSE)</f>
        <v>1003</v>
      </c>
      <c r="H42" s="4">
        <v>9</v>
      </c>
      <c r="I42" s="4">
        <f>VLOOKUP(Z42,主线配置!H:N,5,FALSE)</f>
        <v>1003</v>
      </c>
      <c r="J42" s="4">
        <f>VLOOKUP(Z42,主线配置!H:N,7,FALSE)</f>
        <v>0</v>
      </c>
      <c r="K42" s="4">
        <v>109</v>
      </c>
      <c r="L42" s="4">
        <v>9</v>
      </c>
      <c r="M42" s="4">
        <v>9</v>
      </c>
      <c r="N42" s="4">
        <v>104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f>VLOOKUP(Z42,主线配置!F:G,2,FALSE)</f>
        <v>1000038</v>
      </c>
      <c r="X42" s="4">
        <f>VLOOKUP(Z42,主线配置!H:J,3,FALSE)</f>
        <v>22</v>
      </c>
      <c r="Y42" t="str">
        <f>VLOOKUP(Z42,主线配置!H:I,2,FALSE)</f>
        <v>bosss</v>
      </c>
      <c r="Z42">
        <f t="shared" si="1"/>
        <v>38</v>
      </c>
    </row>
    <row r="43" spans="1:26" x14ac:dyDescent="0.15">
      <c r="A43" s="4">
        <f t="shared" si="2"/>
        <v>1000039</v>
      </c>
      <c r="B43" s="4">
        <v>10</v>
      </c>
      <c r="C43" s="4">
        <v>10</v>
      </c>
      <c r="D43" s="4">
        <v>10</v>
      </c>
      <c r="E43" s="4">
        <v>10</v>
      </c>
      <c r="F43" s="4">
        <f>VLOOKUP(Z43,主线配置!H:N,6,FALSE)</f>
        <v>894</v>
      </c>
      <c r="G43" s="4">
        <f>VLOOKUP(Z43,主线配置!H:N,4,FALSE)</f>
        <v>1118</v>
      </c>
      <c r="H43" s="4">
        <v>10</v>
      </c>
      <c r="I43" s="4">
        <f>VLOOKUP(Z43,主线配置!H:N,5,FALSE)</f>
        <v>1118</v>
      </c>
      <c r="J43" s="4">
        <f>VLOOKUP(Z43,主线配置!H:N,7,FALSE)</f>
        <v>0</v>
      </c>
      <c r="K43" s="4">
        <v>110</v>
      </c>
      <c r="L43" s="4">
        <v>10</v>
      </c>
      <c r="M43" s="4">
        <v>10</v>
      </c>
      <c r="N43" s="4">
        <v>105</v>
      </c>
      <c r="O43" s="4">
        <v>10</v>
      </c>
      <c r="P43" s="4">
        <v>10</v>
      </c>
      <c r="Q43" s="4">
        <v>10</v>
      </c>
      <c r="R43" s="4">
        <v>10</v>
      </c>
      <c r="S43" s="4">
        <v>10</v>
      </c>
      <c r="T43" s="4">
        <v>10</v>
      </c>
      <c r="U43" s="4">
        <v>10</v>
      </c>
      <c r="V43" s="4">
        <v>10</v>
      </c>
      <c r="W43" s="4">
        <f>VLOOKUP(Z43,主线配置!F:G,2,FALSE)</f>
        <v>1000039</v>
      </c>
      <c r="X43" s="4">
        <f>VLOOKUP(Z43,主线配置!H:J,3,FALSE)</f>
        <v>23</v>
      </c>
      <c r="Y43" t="str">
        <f>VLOOKUP(Z43,主线配置!H:I,2,FALSE)</f>
        <v>bosss</v>
      </c>
      <c r="Z43">
        <f t="shared" si="1"/>
        <v>39</v>
      </c>
    </row>
    <row r="44" spans="1:26" x14ac:dyDescent="0.15">
      <c r="A44" s="4">
        <f t="shared" si="2"/>
        <v>1000040</v>
      </c>
      <c r="B44" s="4">
        <v>11</v>
      </c>
      <c r="C44" s="4">
        <v>11</v>
      </c>
      <c r="D44" s="4">
        <v>11</v>
      </c>
      <c r="E44" s="4">
        <v>11</v>
      </c>
      <c r="F44" s="4">
        <f>VLOOKUP(Z44,主线配置!H:N,6,FALSE)</f>
        <v>990</v>
      </c>
      <c r="G44" s="4">
        <f>VLOOKUP(Z44,主线配置!H:N,4,FALSE)</f>
        <v>1238</v>
      </c>
      <c r="H44" s="4">
        <v>11</v>
      </c>
      <c r="I44" s="4">
        <f>VLOOKUP(Z44,主线配置!H:N,5,FALSE)</f>
        <v>1238</v>
      </c>
      <c r="J44" s="4">
        <f>VLOOKUP(Z44,主线配置!H:N,7,FALSE)</f>
        <v>0</v>
      </c>
      <c r="K44" s="4">
        <v>111</v>
      </c>
      <c r="L44" s="4">
        <v>11</v>
      </c>
      <c r="M44" s="4">
        <v>11</v>
      </c>
      <c r="N44" s="4">
        <v>106</v>
      </c>
      <c r="O44" s="4">
        <v>11</v>
      </c>
      <c r="P44" s="4">
        <v>11</v>
      </c>
      <c r="Q44" s="4">
        <v>11</v>
      </c>
      <c r="R44" s="4">
        <v>11</v>
      </c>
      <c r="S44" s="4">
        <v>11</v>
      </c>
      <c r="T44" s="4">
        <v>11</v>
      </c>
      <c r="U44" s="4">
        <v>11</v>
      </c>
      <c r="V44" s="4">
        <v>11</v>
      </c>
      <c r="W44" s="4">
        <f>VLOOKUP(Z44,主线配置!F:G,2,FALSE)</f>
        <v>1000040</v>
      </c>
      <c r="X44" s="4">
        <f>VLOOKUP(Z44,主线配置!H:J,3,FALSE)</f>
        <v>24</v>
      </c>
      <c r="Y44" t="str">
        <f>VLOOKUP(Z44,主线配置!H:I,2,FALSE)</f>
        <v>bosss</v>
      </c>
      <c r="Z44">
        <f t="shared" si="1"/>
        <v>40</v>
      </c>
    </row>
    <row r="45" spans="1:26" x14ac:dyDescent="0.15">
      <c r="A45" s="4">
        <f t="shared" si="2"/>
        <v>1000041</v>
      </c>
      <c r="B45" s="4">
        <v>12</v>
      </c>
      <c r="C45" s="4">
        <v>12</v>
      </c>
      <c r="D45" s="4">
        <v>12</v>
      </c>
      <c r="E45" s="4">
        <v>12</v>
      </c>
      <c r="F45" s="4">
        <f>VLOOKUP(Z45,主线配置!H:N,6,FALSE)</f>
        <v>1091</v>
      </c>
      <c r="G45" s="4">
        <f>VLOOKUP(Z45,主线配置!H:N,4,FALSE)</f>
        <v>1364</v>
      </c>
      <c r="H45" s="4">
        <v>12</v>
      </c>
      <c r="I45" s="4">
        <f>VLOOKUP(Z45,主线配置!H:N,5,FALSE)</f>
        <v>1364</v>
      </c>
      <c r="J45" s="4">
        <f>VLOOKUP(Z45,主线配置!H:N,7,FALSE)</f>
        <v>0</v>
      </c>
      <c r="K45" s="4">
        <v>112</v>
      </c>
      <c r="L45" s="4">
        <v>12</v>
      </c>
      <c r="M45" s="4">
        <v>12</v>
      </c>
      <c r="N45" s="4">
        <v>107</v>
      </c>
      <c r="O45" s="4">
        <v>12</v>
      </c>
      <c r="P45" s="4">
        <v>12</v>
      </c>
      <c r="Q45" s="4">
        <v>12</v>
      </c>
      <c r="R45" s="4">
        <v>12</v>
      </c>
      <c r="S45" s="4">
        <v>12</v>
      </c>
      <c r="T45" s="4">
        <v>12</v>
      </c>
      <c r="U45" s="4">
        <v>12</v>
      </c>
      <c r="V45" s="4">
        <v>12</v>
      </c>
      <c r="W45" s="4">
        <f>VLOOKUP(Z45,主线配置!F:G,2,FALSE)</f>
        <v>1000041</v>
      </c>
      <c r="X45" s="4">
        <f>VLOOKUP(Z45,主线配置!H:J,3,FALSE)</f>
        <v>25</v>
      </c>
      <c r="Y45" t="str">
        <f>VLOOKUP(Z45,主线配置!H:I,2,FALSE)</f>
        <v>bosss</v>
      </c>
      <c r="Z45">
        <f t="shared" si="1"/>
        <v>41</v>
      </c>
    </row>
    <row r="46" spans="1:26" x14ac:dyDescent="0.15">
      <c r="A46" s="4">
        <f t="shared" si="2"/>
        <v>1000042</v>
      </c>
      <c r="B46" s="4">
        <v>13</v>
      </c>
      <c r="C46" s="4">
        <v>13</v>
      </c>
      <c r="D46" s="4">
        <v>13</v>
      </c>
      <c r="E46" s="4">
        <v>13</v>
      </c>
      <c r="F46" s="4">
        <f>VLOOKUP(Z46,主线配置!H:N,6,FALSE)</f>
        <v>1196</v>
      </c>
      <c r="G46" s="4">
        <f>VLOOKUP(Z46,主线配置!H:N,4,FALSE)</f>
        <v>1495</v>
      </c>
      <c r="H46" s="4">
        <v>13</v>
      </c>
      <c r="I46" s="4">
        <f>VLOOKUP(Z46,主线配置!H:N,5,FALSE)</f>
        <v>1495</v>
      </c>
      <c r="J46" s="4">
        <f>VLOOKUP(Z46,主线配置!H:N,7,FALSE)</f>
        <v>0</v>
      </c>
      <c r="K46" s="4">
        <v>113</v>
      </c>
      <c r="L46" s="4">
        <v>13</v>
      </c>
      <c r="M46" s="4">
        <v>13</v>
      </c>
      <c r="N46" s="4">
        <v>108</v>
      </c>
      <c r="O46" s="4">
        <v>13</v>
      </c>
      <c r="P46" s="4">
        <v>13</v>
      </c>
      <c r="Q46" s="4">
        <v>13</v>
      </c>
      <c r="R46" s="4">
        <v>13</v>
      </c>
      <c r="S46" s="4">
        <v>13</v>
      </c>
      <c r="T46" s="4">
        <v>13</v>
      </c>
      <c r="U46" s="4">
        <v>13</v>
      </c>
      <c r="V46" s="4">
        <v>13</v>
      </c>
      <c r="W46" s="4">
        <f>VLOOKUP(Z46,主线配置!F:G,2,FALSE)</f>
        <v>1000042</v>
      </c>
      <c r="X46" s="4">
        <f>VLOOKUP(Z46,主线配置!H:J,3,FALSE)</f>
        <v>26</v>
      </c>
      <c r="Y46" t="str">
        <f>VLOOKUP(Z46,主线配置!H:I,2,FALSE)</f>
        <v>bosss</v>
      </c>
      <c r="Z46">
        <f t="shared" si="1"/>
        <v>42</v>
      </c>
    </row>
    <row r="47" spans="1:26" x14ac:dyDescent="0.15">
      <c r="A47" s="4">
        <f t="shared" si="2"/>
        <v>1000043</v>
      </c>
      <c r="B47" s="4">
        <v>14</v>
      </c>
      <c r="C47" s="4">
        <v>14</v>
      </c>
      <c r="D47" s="4">
        <v>14</v>
      </c>
      <c r="E47" s="4">
        <v>14</v>
      </c>
      <c r="F47" s="4">
        <f>VLOOKUP(Z47,主线配置!H:N,6,FALSE)</f>
        <v>1305</v>
      </c>
      <c r="G47" s="4">
        <f>VLOOKUP(Z47,主线配置!H:N,4,FALSE)</f>
        <v>1631</v>
      </c>
      <c r="H47" s="4">
        <v>14</v>
      </c>
      <c r="I47" s="4">
        <f>VLOOKUP(Z47,主线配置!H:N,5,FALSE)</f>
        <v>1631</v>
      </c>
      <c r="J47" s="4">
        <f>VLOOKUP(Z47,主线配置!H:N,7,FALSE)</f>
        <v>0</v>
      </c>
      <c r="K47" s="4">
        <v>114</v>
      </c>
      <c r="L47" s="4">
        <v>14</v>
      </c>
      <c r="M47" s="4">
        <v>14</v>
      </c>
      <c r="N47" s="4">
        <v>109</v>
      </c>
      <c r="O47" s="4">
        <v>14</v>
      </c>
      <c r="P47" s="4">
        <v>14</v>
      </c>
      <c r="Q47" s="4">
        <v>14</v>
      </c>
      <c r="R47" s="4">
        <v>14</v>
      </c>
      <c r="S47" s="4">
        <v>14</v>
      </c>
      <c r="T47" s="4">
        <v>14</v>
      </c>
      <c r="U47" s="4">
        <v>14</v>
      </c>
      <c r="V47" s="4">
        <v>14</v>
      </c>
      <c r="W47" s="4">
        <f>VLOOKUP(Z47,主线配置!F:G,2,FALSE)</f>
        <v>1000043</v>
      </c>
      <c r="X47" s="4">
        <f>VLOOKUP(Z47,主线配置!H:J,3,FALSE)</f>
        <v>27</v>
      </c>
      <c r="Y47" t="str">
        <f>VLOOKUP(Z47,主线配置!H:I,2,FALSE)</f>
        <v>bosss</v>
      </c>
      <c r="Z47">
        <f t="shared" si="1"/>
        <v>43</v>
      </c>
    </row>
    <row r="48" spans="1:26" x14ac:dyDescent="0.15">
      <c r="A48" s="4">
        <f t="shared" si="2"/>
        <v>1000044</v>
      </c>
      <c r="B48" s="4">
        <v>15</v>
      </c>
      <c r="C48" s="4">
        <v>15</v>
      </c>
      <c r="D48" s="4">
        <v>15</v>
      </c>
      <c r="E48" s="4">
        <v>15</v>
      </c>
      <c r="F48" s="4">
        <f>VLOOKUP(Z48,主线配置!H:N,6,FALSE)</f>
        <v>1418</v>
      </c>
      <c r="G48" s="4">
        <f>VLOOKUP(Z48,主线配置!H:N,4,FALSE)</f>
        <v>1773</v>
      </c>
      <c r="H48" s="4">
        <v>15</v>
      </c>
      <c r="I48" s="4">
        <f>VLOOKUP(Z48,主线配置!H:N,5,FALSE)</f>
        <v>1773</v>
      </c>
      <c r="J48" s="4">
        <f>VLOOKUP(Z48,主线配置!H:N,7,FALSE)</f>
        <v>0</v>
      </c>
      <c r="K48" s="4">
        <v>115</v>
      </c>
      <c r="L48" s="4">
        <v>15</v>
      </c>
      <c r="M48" s="4">
        <v>15</v>
      </c>
      <c r="N48" s="4">
        <v>110</v>
      </c>
      <c r="O48" s="4">
        <v>15</v>
      </c>
      <c r="P48" s="4">
        <v>15</v>
      </c>
      <c r="Q48" s="4">
        <v>15</v>
      </c>
      <c r="R48" s="4">
        <v>15</v>
      </c>
      <c r="S48" s="4">
        <v>15</v>
      </c>
      <c r="T48" s="4">
        <v>15</v>
      </c>
      <c r="U48" s="4">
        <v>15</v>
      </c>
      <c r="V48" s="4">
        <v>15</v>
      </c>
      <c r="W48" s="4">
        <f>VLOOKUP(Z48,主线配置!F:G,2,FALSE)</f>
        <v>1000044</v>
      </c>
      <c r="X48" s="4">
        <f>VLOOKUP(Z48,主线配置!H:J,3,FALSE)</f>
        <v>28</v>
      </c>
      <c r="Y48" t="str">
        <f>VLOOKUP(Z48,主线配置!H:I,2,FALSE)</f>
        <v>bosss</v>
      </c>
      <c r="Z48">
        <f t="shared" si="1"/>
        <v>44</v>
      </c>
    </row>
    <row r="49" spans="1:26" x14ac:dyDescent="0.15">
      <c r="A49" s="4">
        <f t="shared" si="2"/>
        <v>1000045</v>
      </c>
      <c r="B49" s="4">
        <v>16</v>
      </c>
      <c r="C49" s="4">
        <v>16</v>
      </c>
      <c r="D49" s="4">
        <v>16</v>
      </c>
      <c r="E49" s="4">
        <v>16</v>
      </c>
      <c r="F49" s="4">
        <f>VLOOKUP(Z49,主线配置!H:N,6,FALSE)</f>
        <v>1536</v>
      </c>
      <c r="G49" s="4">
        <f>VLOOKUP(Z49,主线配置!H:N,4,FALSE)</f>
        <v>1920</v>
      </c>
      <c r="H49" s="4">
        <v>16</v>
      </c>
      <c r="I49" s="4">
        <f>VLOOKUP(Z49,主线配置!H:N,5,FALSE)</f>
        <v>1920</v>
      </c>
      <c r="J49" s="4">
        <f>VLOOKUP(Z49,主线配置!H:N,7,FALSE)</f>
        <v>0</v>
      </c>
      <c r="K49" s="4">
        <v>116</v>
      </c>
      <c r="L49" s="4">
        <v>16</v>
      </c>
      <c r="M49" s="4">
        <v>16</v>
      </c>
      <c r="N49" s="4">
        <v>111</v>
      </c>
      <c r="O49" s="4">
        <v>16</v>
      </c>
      <c r="P49" s="4">
        <v>16</v>
      </c>
      <c r="Q49" s="4">
        <v>16</v>
      </c>
      <c r="R49" s="4">
        <v>16</v>
      </c>
      <c r="S49" s="4">
        <v>16</v>
      </c>
      <c r="T49" s="4">
        <v>16</v>
      </c>
      <c r="U49" s="4">
        <v>16</v>
      </c>
      <c r="V49" s="4">
        <v>16</v>
      </c>
      <c r="W49" s="4">
        <f>VLOOKUP(Z49,主线配置!F:G,2,FALSE)</f>
        <v>1000045</v>
      </c>
      <c r="X49" s="4">
        <f>VLOOKUP(Z49,主线配置!H:J,3,FALSE)</f>
        <v>29</v>
      </c>
      <c r="Y49" t="str">
        <f>VLOOKUP(Z49,主线配置!H:I,2,FALSE)</f>
        <v>bosss</v>
      </c>
      <c r="Z49">
        <f t="shared" si="1"/>
        <v>45</v>
      </c>
    </row>
    <row r="50" spans="1:26" x14ac:dyDescent="0.15">
      <c r="A50" s="4">
        <f t="shared" si="2"/>
        <v>1000046</v>
      </c>
      <c r="B50" s="4">
        <v>17</v>
      </c>
      <c r="C50" s="4">
        <v>17</v>
      </c>
      <c r="D50" s="4">
        <v>17</v>
      </c>
      <c r="E50" s="4">
        <v>17</v>
      </c>
      <c r="F50" s="4">
        <f>VLOOKUP(Z50,主线配置!H:N,6,FALSE)</f>
        <v>1638</v>
      </c>
      <c r="G50" s="4">
        <f>VLOOKUP(Z50,主线配置!H:N,4,FALSE)</f>
        <v>2048</v>
      </c>
      <c r="H50" s="4">
        <v>17</v>
      </c>
      <c r="I50" s="4">
        <f>VLOOKUP(Z50,主线配置!H:N,5,FALSE)</f>
        <v>2048</v>
      </c>
      <c r="J50" s="4">
        <f>VLOOKUP(Z50,主线配置!H:N,7,FALSE)</f>
        <v>0</v>
      </c>
      <c r="K50" s="4">
        <v>117</v>
      </c>
      <c r="L50" s="4">
        <v>17</v>
      </c>
      <c r="M50" s="4">
        <v>17</v>
      </c>
      <c r="N50" s="4">
        <v>112</v>
      </c>
      <c r="O50" s="4">
        <v>17</v>
      </c>
      <c r="P50" s="4">
        <v>17</v>
      </c>
      <c r="Q50" s="4">
        <v>17</v>
      </c>
      <c r="R50" s="4">
        <v>17</v>
      </c>
      <c r="S50" s="4">
        <v>17</v>
      </c>
      <c r="T50" s="4">
        <v>17</v>
      </c>
      <c r="U50" s="4">
        <v>17</v>
      </c>
      <c r="V50" s="4">
        <v>17</v>
      </c>
      <c r="W50" s="4">
        <f>VLOOKUP(Z50,主线配置!F:G,2,FALSE)</f>
        <v>1000046</v>
      </c>
      <c r="X50" s="4">
        <f>VLOOKUP(Z50,主线配置!H:J,3,FALSE)</f>
        <v>30</v>
      </c>
      <c r="Y50" t="str">
        <f>VLOOKUP(Z50,主线配置!H:I,2,FALSE)</f>
        <v>bosss</v>
      </c>
      <c r="Z50">
        <f t="shared" si="1"/>
        <v>46</v>
      </c>
    </row>
    <row r="51" spans="1:26" x14ac:dyDescent="0.15">
      <c r="A51" s="4">
        <f t="shared" si="2"/>
        <v>1000047</v>
      </c>
      <c r="B51" s="4">
        <v>18</v>
      </c>
      <c r="C51" s="4">
        <v>18</v>
      </c>
      <c r="D51" s="4">
        <v>18</v>
      </c>
      <c r="E51" s="4">
        <v>18</v>
      </c>
      <c r="F51" s="4">
        <f>VLOOKUP(Z51,主线配置!H:N,6,FALSE)</f>
        <v>1812</v>
      </c>
      <c r="G51" s="4">
        <f>VLOOKUP(Z51,主线配置!H:N,4,FALSE)</f>
        <v>2265</v>
      </c>
      <c r="H51" s="4">
        <v>18</v>
      </c>
      <c r="I51" s="4">
        <f>VLOOKUP(Z51,主线配置!H:N,5,FALSE)</f>
        <v>2265</v>
      </c>
      <c r="J51" s="4">
        <f>VLOOKUP(Z51,主线配置!H:N,7,FALSE)</f>
        <v>0</v>
      </c>
      <c r="K51" s="4">
        <v>118</v>
      </c>
      <c r="L51" s="4">
        <v>18</v>
      </c>
      <c r="M51" s="4">
        <v>18</v>
      </c>
      <c r="N51" s="4">
        <v>113</v>
      </c>
      <c r="O51" s="4">
        <v>18</v>
      </c>
      <c r="P51" s="4">
        <v>18</v>
      </c>
      <c r="Q51" s="4">
        <v>18</v>
      </c>
      <c r="R51" s="4">
        <v>18</v>
      </c>
      <c r="S51" s="4">
        <v>18</v>
      </c>
      <c r="T51" s="4">
        <v>18</v>
      </c>
      <c r="U51" s="4">
        <v>18</v>
      </c>
      <c r="V51" s="4">
        <v>18</v>
      </c>
      <c r="W51" s="4">
        <f>VLOOKUP(Z51,主线配置!F:G,2,FALSE)</f>
        <v>1000047</v>
      </c>
      <c r="X51" s="4">
        <f>VLOOKUP(Z51,主线配置!H:J,3,FALSE)</f>
        <v>31</v>
      </c>
      <c r="Y51" t="str">
        <f>VLOOKUP(Z51,主线配置!H:I,2,FALSE)</f>
        <v>bosss</v>
      </c>
      <c r="Z51">
        <f t="shared" si="1"/>
        <v>47</v>
      </c>
    </row>
    <row r="52" spans="1:26" x14ac:dyDescent="0.15">
      <c r="A52" s="4">
        <f t="shared" si="2"/>
        <v>1000048</v>
      </c>
      <c r="B52" s="4">
        <v>19</v>
      </c>
      <c r="C52" s="4">
        <v>19</v>
      </c>
      <c r="D52" s="4">
        <v>19</v>
      </c>
      <c r="E52" s="4">
        <v>19</v>
      </c>
      <c r="F52" s="4">
        <f>VLOOKUP(Z52,主线配置!H:N,6,FALSE)</f>
        <v>1992</v>
      </c>
      <c r="G52" s="4">
        <f>VLOOKUP(Z52,主线配置!H:N,4,FALSE)</f>
        <v>2490</v>
      </c>
      <c r="H52" s="4">
        <v>19</v>
      </c>
      <c r="I52" s="4">
        <f>VLOOKUP(Z52,主线配置!H:N,5,FALSE)</f>
        <v>2490</v>
      </c>
      <c r="J52" s="4">
        <f>VLOOKUP(Z52,主线配置!H:N,7,FALSE)</f>
        <v>0</v>
      </c>
      <c r="K52" s="4">
        <v>119</v>
      </c>
      <c r="L52" s="4">
        <v>19</v>
      </c>
      <c r="M52" s="4">
        <v>19</v>
      </c>
      <c r="N52" s="4">
        <v>114</v>
      </c>
      <c r="O52" s="4">
        <v>19</v>
      </c>
      <c r="P52" s="4">
        <v>19</v>
      </c>
      <c r="Q52" s="4">
        <v>19</v>
      </c>
      <c r="R52" s="4">
        <v>19</v>
      </c>
      <c r="S52" s="4">
        <v>19</v>
      </c>
      <c r="T52" s="4">
        <v>19</v>
      </c>
      <c r="U52" s="4">
        <v>19</v>
      </c>
      <c r="V52" s="4">
        <v>19</v>
      </c>
      <c r="W52" s="4">
        <f>VLOOKUP(Z52,主线配置!F:G,2,FALSE)</f>
        <v>1000048</v>
      </c>
      <c r="X52" s="4">
        <f>VLOOKUP(Z52,主线配置!H:J,3,FALSE)</f>
        <v>32</v>
      </c>
      <c r="Y52" t="str">
        <f>VLOOKUP(Z52,主线配置!H:I,2,FALSE)</f>
        <v>bosss</v>
      </c>
      <c r="Z52">
        <f t="shared" si="1"/>
        <v>48</v>
      </c>
    </row>
    <row r="53" spans="1:26" x14ac:dyDescent="0.15">
      <c r="A53" s="4">
        <f t="shared" si="2"/>
        <v>1000049</v>
      </c>
      <c r="B53" s="4">
        <v>20</v>
      </c>
      <c r="C53" s="4">
        <v>20</v>
      </c>
      <c r="D53" s="4">
        <v>20</v>
      </c>
      <c r="E53" s="4">
        <v>20</v>
      </c>
      <c r="F53" s="4">
        <f>VLOOKUP(Z53,主线配置!H:N,6,FALSE)</f>
        <v>2176</v>
      </c>
      <c r="G53" s="4">
        <f>VLOOKUP(Z53,主线配置!H:N,4,FALSE)</f>
        <v>2720</v>
      </c>
      <c r="H53" s="4">
        <v>20</v>
      </c>
      <c r="I53" s="4">
        <f>VLOOKUP(Z53,主线配置!H:N,5,FALSE)</f>
        <v>2720</v>
      </c>
      <c r="J53" s="4">
        <f>VLOOKUP(Z53,主线配置!H:N,7,FALSE)</f>
        <v>0</v>
      </c>
      <c r="K53" s="4">
        <v>120</v>
      </c>
      <c r="L53" s="4">
        <v>20</v>
      </c>
      <c r="M53" s="4">
        <v>20</v>
      </c>
      <c r="N53" s="4">
        <v>115</v>
      </c>
      <c r="O53" s="4">
        <v>20</v>
      </c>
      <c r="P53" s="4">
        <v>20</v>
      </c>
      <c r="Q53" s="4">
        <v>20</v>
      </c>
      <c r="R53" s="4">
        <v>20</v>
      </c>
      <c r="S53" s="4">
        <v>20</v>
      </c>
      <c r="T53" s="4">
        <v>20</v>
      </c>
      <c r="U53" s="4">
        <v>20</v>
      </c>
      <c r="V53" s="4">
        <v>20</v>
      </c>
      <c r="W53" s="4">
        <f>VLOOKUP(Z53,主线配置!F:G,2,FALSE)</f>
        <v>1000049</v>
      </c>
      <c r="X53" s="4">
        <f>VLOOKUP(Z53,主线配置!H:J,3,FALSE)</f>
        <v>33</v>
      </c>
      <c r="Y53" t="str">
        <f>VLOOKUP(Z53,主线配置!H:I,2,FALSE)</f>
        <v>bosss</v>
      </c>
      <c r="Z53">
        <f t="shared" si="1"/>
        <v>49</v>
      </c>
    </row>
    <row r="54" spans="1:26" x14ac:dyDescent="0.15">
      <c r="A54" s="4">
        <f t="shared" si="2"/>
        <v>1000050</v>
      </c>
      <c r="B54" s="4">
        <v>21</v>
      </c>
      <c r="C54" s="4">
        <v>21</v>
      </c>
      <c r="D54" s="4">
        <v>21</v>
      </c>
      <c r="E54" s="4">
        <v>21</v>
      </c>
      <c r="F54" s="4">
        <f>VLOOKUP(Z54,主线配置!H:N,6,FALSE)</f>
        <v>2366</v>
      </c>
      <c r="G54" s="4">
        <f>VLOOKUP(Z54,主线配置!H:N,4,FALSE)</f>
        <v>2958</v>
      </c>
      <c r="H54" s="4">
        <v>21</v>
      </c>
      <c r="I54" s="4">
        <f>VLOOKUP(Z54,主线配置!H:N,5,FALSE)</f>
        <v>2958</v>
      </c>
      <c r="J54" s="4">
        <f>VLOOKUP(Z54,主线配置!H:N,7,FALSE)</f>
        <v>0</v>
      </c>
      <c r="K54" s="4">
        <v>121</v>
      </c>
      <c r="L54" s="4">
        <v>21</v>
      </c>
      <c r="M54" s="4">
        <v>21</v>
      </c>
      <c r="N54" s="4">
        <v>116</v>
      </c>
      <c r="O54" s="4">
        <v>21</v>
      </c>
      <c r="P54" s="4">
        <v>21</v>
      </c>
      <c r="Q54" s="4">
        <v>21</v>
      </c>
      <c r="R54" s="4">
        <v>21</v>
      </c>
      <c r="S54" s="4">
        <v>21</v>
      </c>
      <c r="T54" s="4">
        <v>21</v>
      </c>
      <c r="U54" s="4">
        <v>21</v>
      </c>
      <c r="V54" s="4">
        <v>21</v>
      </c>
      <c r="W54" s="4">
        <f>VLOOKUP(Z54,主线配置!F:G,2,FALSE)</f>
        <v>1000050</v>
      </c>
      <c r="X54" s="4">
        <f>VLOOKUP(Z54,主线配置!H:J,3,FALSE)</f>
        <v>34</v>
      </c>
      <c r="Y54" t="str">
        <f>VLOOKUP(Z54,主线配置!H:I,2,FALSE)</f>
        <v>bosss</v>
      </c>
      <c r="Z54">
        <f t="shared" si="1"/>
        <v>50</v>
      </c>
    </row>
    <row r="55" spans="1:26" x14ac:dyDescent="0.15">
      <c r="A55" s="4">
        <f t="shared" si="2"/>
        <v>1000051</v>
      </c>
      <c r="B55" s="4">
        <v>22</v>
      </c>
      <c r="C55" s="4">
        <v>22</v>
      </c>
      <c r="D55" s="4">
        <v>22</v>
      </c>
      <c r="E55" s="4">
        <v>22</v>
      </c>
      <c r="F55" s="4">
        <f>VLOOKUP(Z55,主线配置!H:N,6,FALSE)</f>
        <v>2620</v>
      </c>
      <c r="G55" s="4">
        <f>VLOOKUP(Z55,主线配置!H:N,4,FALSE)</f>
        <v>3275</v>
      </c>
      <c r="H55" s="4">
        <v>22</v>
      </c>
      <c r="I55" s="4">
        <f>VLOOKUP(Z55,主线配置!H:N,5,FALSE)</f>
        <v>3275</v>
      </c>
      <c r="J55" s="4">
        <f>VLOOKUP(Z55,主线配置!H:N,7,FALSE)</f>
        <v>0</v>
      </c>
      <c r="K55" s="4">
        <v>122</v>
      </c>
      <c r="L55" s="4">
        <v>22</v>
      </c>
      <c r="M55" s="4">
        <v>22</v>
      </c>
      <c r="N55" s="4">
        <v>117</v>
      </c>
      <c r="O55" s="4">
        <v>22</v>
      </c>
      <c r="P55" s="4">
        <v>22</v>
      </c>
      <c r="Q55" s="4">
        <v>22</v>
      </c>
      <c r="R55" s="4">
        <v>22</v>
      </c>
      <c r="S55" s="4">
        <v>22</v>
      </c>
      <c r="T55" s="4">
        <v>22</v>
      </c>
      <c r="U55" s="4">
        <v>22</v>
      </c>
      <c r="V55" s="4">
        <v>22</v>
      </c>
      <c r="W55" s="4">
        <f>VLOOKUP(Z55,主线配置!F:G,2,FALSE)</f>
        <v>1000051</v>
      </c>
      <c r="X55" s="4">
        <f>VLOOKUP(Z55,主线配置!H:J,3,FALSE)</f>
        <v>35</v>
      </c>
      <c r="Y55" t="str">
        <f>VLOOKUP(Z55,主线配置!H:I,2,FALSE)</f>
        <v>bosss</v>
      </c>
      <c r="Z55">
        <f t="shared" si="1"/>
        <v>51</v>
      </c>
    </row>
    <row r="56" spans="1:26" x14ac:dyDescent="0.15">
      <c r="A56" s="4">
        <f t="shared" si="2"/>
        <v>1000052</v>
      </c>
      <c r="B56" s="4">
        <v>23</v>
      </c>
      <c r="C56" s="4">
        <v>23</v>
      </c>
      <c r="D56" s="4">
        <v>23</v>
      </c>
      <c r="E56" s="4">
        <v>23</v>
      </c>
      <c r="F56" s="4">
        <f>VLOOKUP(Z56,主线配置!H:N,6,FALSE)</f>
        <v>2886</v>
      </c>
      <c r="G56" s="4">
        <f>VLOOKUP(Z56,主线配置!H:N,4,FALSE)</f>
        <v>3608</v>
      </c>
      <c r="H56" s="4">
        <v>23</v>
      </c>
      <c r="I56" s="4">
        <f>VLOOKUP(Z56,主线配置!H:N,5,FALSE)</f>
        <v>3608</v>
      </c>
      <c r="J56" s="4">
        <f>VLOOKUP(Z56,主线配置!H:N,7,FALSE)</f>
        <v>0</v>
      </c>
      <c r="K56" s="4">
        <v>123</v>
      </c>
      <c r="L56" s="4">
        <v>23</v>
      </c>
      <c r="M56" s="4">
        <v>23</v>
      </c>
      <c r="N56" s="4">
        <v>118</v>
      </c>
      <c r="O56" s="4">
        <v>23</v>
      </c>
      <c r="P56" s="4">
        <v>23</v>
      </c>
      <c r="Q56" s="4">
        <v>23</v>
      </c>
      <c r="R56" s="4">
        <v>23</v>
      </c>
      <c r="S56" s="4">
        <v>23</v>
      </c>
      <c r="T56" s="4">
        <v>23</v>
      </c>
      <c r="U56" s="4">
        <v>23</v>
      </c>
      <c r="V56" s="4">
        <v>23</v>
      </c>
      <c r="W56" s="4">
        <f>VLOOKUP(Z56,主线配置!F:G,2,FALSE)</f>
        <v>1000052</v>
      </c>
      <c r="X56" s="4">
        <f>VLOOKUP(Z56,主线配置!H:J,3,FALSE)</f>
        <v>36</v>
      </c>
      <c r="Y56" t="str">
        <f>VLOOKUP(Z56,主线配置!H:I,2,FALSE)</f>
        <v>bosss</v>
      </c>
      <c r="Z56">
        <f t="shared" si="1"/>
        <v>52</v>
      </c>
    </row>
    <row r="57" spans="1:26" x14ac:dyDescent="0.15">
      <c r="A57" s="4">
        <f t="shared" si="2"/>
        <v>1000053</v>
      </c>
      <c r="B57" s="4">
        <v>24</v>
      </c>
      <c r="C57" s="4">
        <v>24</v>
      </c>
      <c r="D57" s="4">
        <v>24</v>
      </c>
      <c r="E57" s="4">
        <v>24</v>
      </c>
      <c r="F57" s="4">
        <f>VLOOKUP(Z57,主线配置!H:N,6,FALSE)</f>
        <v>3167</v>
      </c>
      <c r="G57" s="4">
        <f>VLOOKUP(Z57,主线配置!H:N,4,FALSE)</f>
        <v>3959</v>
      </c>
      <c r="H57" s="4">
        <v>24</v>
      </c>
      <c r="I57" s="4">
        <f>VLOOKUP(Z57,主线配置!H:N,5,FALSE)</f>
        <v>3959</v>
      </c>
      <c r="J57" s="4">
        <f>VLOOKUP(Z57,主线配置!H:N,7,FALSE)</f>
        <v>0</v>
      </c>
      <c r="K57" s="4">
        <v>124</v>
      </c>
      <c r="L57" s="4">
        <v>24</v>
      </c>
      <c r="M57" s="4">
        <v>24</v>
      </c>
      <c r="N57" s="4">
        <v>119</v>
      </c>
      <c r="O57" s="4">
        <v>24</v>
      </c>
      <c r="P57" s="4">
        <v>24</v>
      </c>
      <c r="Q57" s="4">
        <v>24</v>
      </c>
      <c r="R57" s="4">
        <v>24</v>
      </c>
      <c r="S57" s="4">
        <v>24</v>
      </c>
      <c r="T57" s="4">
        <v>24</v>
      </c>
      <c r="U57" s="4">
        <v>24</v>
      </c>
      <c r="V57" s="4">
        <v>24</v>
      </c>
      <c r="W57" s="4">
        <f>VLOOKUP(Z57,主线配置!F:G,2,FALSE)</f>
        <v>1000053</v>
      </c>
      <c r="X57" s="4">
        <f>VLOOKUP(Z57,主线配置!H:J,3,FALSE)</f>
        <v>37</v>
      </c>
      <c r="Y57" t="str">
        <f>VLOOKUP(Z57,主线配置!H:I,2,FALSE)</f>
        <v>bosss</v>
      </c>
      <c r="Z57">
        <f t="shared" si="1"/>
        <v>53</v>
      </c>
    </row>
    <row r="58" spans="1:26" x14ac:dyDescent="0.15">
      <c r="A58" s="4">
        <f t="shared" si="2"/>
        <v>1000054</v>
      </c>
      <c r="B58" s="4">
        <v>25</v>
      </c>
      <c r="C58" s="4">
        <v>25</v>
      </c>
      <c r="D58" s="4">
        <v>25</v>
      </c>
      <c r="E58" s="4">
        <v>25</v>
      </c>
      <c r="F58" s="4">
        <f>VLOOKUP(Z58,主线配置!H:N,6,FALSE)</f>
        <v>3461</v>
      </c>
      <c r="G58" s="4">
        <f>VLOOKUP(Z58,主线配置!H:N,4,FALSE)</f>
        <v>4326</v>
      </c>
      <c r="H58" s="4">
        <v>25</v>
      </c>
      <c r="I58" s="4">
        <f>VLOOKUP(Z58,主线配置!H:N,5,FALSE)</f>
        <v>4326</v>
      </c>
      <c r="J58" s="4">
        <f>VLOOKUP(Z58,主线配置!H:N,7,FALSE)</f>
        <v>0</v>
      </c>
      <c r="K58" s="4">
        <v>125</v>
      </c>
      <c r="L58" s="4">
        <v>25</v>
      </c>
      <c r="M58" s="4">
        <v>25</v>
      </c>
      <c r="N58" s="4">
        <v>120</v>
      </c>
      <c r="O58" s="4">
        <v>25</v>
      </c>
      <c r="P58" s="4">
        <v>25</v>
      </c>
      <c r="Q58" s="4">
        <v>25</v>
      </c>
      <c r="R58" s="4">
        <v>25</v>
      </c>
      <c r="S58" s="4">
        <v>25</v>
      </c>
      <c r="T58" s="4">
        <v>25</v>
      </c>
      <c r="U58" s="4">
        <v>25</v>
      </c>
      <c r="V58" s="4">
        <v>25</v>
      </c>
      <c r="W58" s="4">
        <f>VLOOKUP(Z58,主线配置!F:G,2,FALSE)</f>
        <v>1000054</v>
      </c>
      <c r="X58" s="4">
        <f>VLOOKUP(Z58,主线配置!H:J,3,FALSE)</f>
        <v>38</v>
      </c>
      <c r="Y58" t="str">
        <f>VLOOKUP(Z58,主线配置!H:I,2,FALSE)</f>
        <v>bosss</v>
      </c>
      <c r="Z58">
        <f t="shared" si="1"/>
        <v>54</v>
      </c>
    </row>
    <row r="59" spans="1:26" x14ac:dyDescent="0.15">
      <c r="A59" s="4">
        <f t="shared" si="2"/>
        <v>1000055</v>
      </c>
      <c r="B59" s="4">
        <v>26</v>
      </c>
      <c r="C59" s="4">
        <v>26</v>
      </c>
      <c r="D59" s="4">
        <v>26</v>
      </c>
      <c r="E59" s="4">
        <v>26</v>
      </c>
      <c r="F59" s="4">
        <f>VLOOKUP(Z59,主线配置!H:N,6,FALSE)</f>
        <v>3767</v>
      </c>
      <c r="G59" s="4">
        <f>VLOOKUP(Z59,主线配置!H:N,4,FALSE)</f>
        <v>4709</v>
      </c>
      <c r="H59" s="4">
        <v>26</v>
      </c>
      <c r="I59" s="4">
        <f>VLOOKUP(Z59,主线配置!H:N,5,FALSE)</f>
        <v>4709</v>
      </c>
      <c r="J59" s="4">
        <f>VLOOKUP(Z59,主线配置!H:N,7,FALSE)</f>
        <v>0</v>
      </c>
      <c r="K59" s="4">
        <v>126</v>
      </c>
      <c r="L59" s="4">
        <v>26</v>
      </c>
      <c r="M59" s="4">
        <v>26</v>
      </c>
      <c r="N59" s="4">
        <v>121</v>
      </c>
      <c r="O59" s="4">
        <v>26</v>
      </c>
      <c r="P59" s="4">
        <v>26</v>
      </c>
      <c r="Q59" s="4">
        <v>26</v>
      </c>
      <c r="R59" s="4">
        <v>26</v>
      </c>
      <c r="S59" s="4">
        <v>26</v>
      </c>
      <c r="T59" s="4">
        <v>26</v>
      </c>
      <c r="U59" s="4">
        <v>26</v>
      </c>
      <c r="V59" s="4">
        <v>26</v>
      </c>
      <c r="W59" s="4">
        <f>VLOOKUP(Z59,主线配置!F:G,2,FALSE)</f>
        <v>1000055</v>
      </c>
      <c r="X59" s="4">
        <f>VLOOKUP(Z59,主线配置!H:J,3,FALSE)</f>
        <v>39</v>
      </c>
      <c r="Y59" t="str">
        <f>VLOOKUP(Z59,主线配置!H:I,2,FALSE)</f>
        <v>bosss</v>
      </c>
      <c r="Z59">
        <f t="shared" si="1"/>
        <v>55</v>
      </c>
    </row>
    <row r="60" spans="1:26" x14ac:dyDescent="0.15">
      <c r="A60" s="4">
        <f t="shared" si="2"/>
        <v>1000056</v>
      </c>
      <c r="B60" s="4">
        <v>27</v>
      </c>
      <c r="C60" s="4">
        <v>27</v>
      </c>
      <c r="D60" s="4">
        <v>27</v>
      </c>
      <c r="E60" s="4">
        <v>27</v>
      </c>
      <c r="F60" s="4">
        <f>VLOOKUP(Z60,主线配置!H:N,6,FALSE)</f>
        <v>4113</v>
      </c>
      <c r="G60" s="4">
        <f>VLOOKUP(Z60,主线配置!H:N,4,FALSE)</f>
        <v>5142</v>
      </c>
      <c r="H60" s="4">
        <v>27</v>
      </c>
      <c r="I60" s="4">
        <f>VLOOKUP(Z60,主线配置!H:N,5,FALSE)</f>
        <v>5142</v>
      </c>
      <c r="J60" s="4">
        <f>VLOOKUP(Z60,主线配置!H:N,7,FALSE)</f>
        <v>0</v>
      </c>
      <c r="K60" s="4">
        <v>127</v>
      </c>
      <c r="L60" s="4">
        <v>27</v>
      </c>
      <c r="M60" s="4">
        <v>27</v>
      </c>
      <c r="N60" s="4">
        <v>122</v>
      </c>
      <c r="O60" s="4">
        <v>27</v>
      </c>
      <c r="P60" s="4">
        <v>27</v>
      </c>
      <c r="Q60" s="4">
        <v>27</v>
      </c>
      <c r="R60" s="4">
        <v>27</v>
      </c>
      <c r="S60" s="4">
        <v>27</v>
      </c>
      <c r="T60" s="4">
        <v>27</v>
      </c>
      <c r="U60" s="4">
        <v>27</v>
      </c>
      <c r="V60" s="4">
        <v>27</v>
      </c>
      <c r="W60" s="4">
        <f>VLOOKUP(Z60,主线配置!F:G,2,FALSE)</f>
        <v>1000056</v>
      </c>
      <c r="X60" s="4">
        <f>VLOOKUP(Z60,主线配置!H:J,3,FALSE)</f>
        <v>40</v>
      </c>
      <c r="Y60" t="str">
        <f>VLOOKUP(Z60,主线配置!H:I,2,FALSE)</f>
        <v>bosss</v>
      </c>
      <c r="Z60">
        <f t="shared" si="1"/>
        <v>56</v>
      </c>
    </row>
    <row r="61" spans="1:26" x14ac:dyDescent="0.15">
      <c r="A61" s="4">
        <f t="shared" si="2"/>
        <v>1000057</v>
      </c>
      <c r="B61" s="4">
        <v>28</v>
      </c>
      <c r="C61" s="4">
        <v>28</v>
      </c>
      <c r="D61" s="4">
        <v>28</v>
      </c>
      <c r="E61" s="4">
        <v>28</v>
      </c>
      <c r="F61" s="4">
        <f>VLOOKUP(Z61,主线配置!H:N,6,FALSE)</f>
        <v>4695</v>
      </c>
      <c r="G61" s="4">
        <f>VLOOKUP(Z61,主线配置!H:N,4,FALSE)</f>
        <v>5869</v>
      </c>
      <c r="H61" s="4">
        <v>28</v>
      </c>
      <c r="I61" s="4">
        <f>VLOOKUP(Z61,主线配置!H:N,5,FALSE)</f>
        <v>5869</v>
      </c>
      <c r="J61" s="4">
        <f>VLOOKUP(Z61,主线配置!H:N,7,FALSE)</f>
        <v>0</v>
      </c>
      <c r="K61" s="4">
        <v>128</v>
      </c>
      <c r="L61" s="4">
        <v>28</v>
      </c>
      <c r="M61" s="4">
        <v>28</v>
      </c>
      <c r="N61" s="4">
        <v>123</v>
      </c>
      <c r="O61" s="4">
        <v>28</v>
      </c>
      <c r="P61" s="4">
        <v>28</v>
      </c>
      <c r="Q61" s="4">
        <v>28</v>
      </c>
      <c r="R61" s="4">
        <v>28</v>
      </c>
      <c r="S61" s="4">
        <v>28</v>
      </c>
      <c r="T61" s="4">
        <v>28</v>
      </c>
      <c r="U61" s="4">
        <v>28</v>
      </c>
      <c r="V61" s="4">
        <v>28</v>
      </c>
      <c r="W61" s="4">
        <f>VLOOKUP(Z61,主线配置!F:G,2,FALSE)</f>
        <v>1000057</v>
      </c>
      <c r="X61" s="4">
        <f>VLOOKUP(Z61,主线配置!H:J,3,FALSE)</f>
        <v>41</v>
      </c>
      <c r="Y61" t="str">
        <f>VLOOKUP(Z61,主线配置!H:I,2,FALSE)</f>
        <v>bosss</v>
      </c>
      <c r="Z61">
        <f t="shared" si="1"/>
        <v>57</v>
      </c>
    </row>
    <row r="62" spans="1:26" x14ac:dyDescent="0.15">
      <c r="A62" s="4">
        <f t="shared" si="2"/>
        <v>1000058</v>
      </c>
      <c r="B62" s="4">
        <v>29</v>
      </c>
      <c r="C62" s="4">
        <v>29</v>
      </c>
      <c r="D62" s="4">
        <v>29</v>
      </c>
      <c r="E62" s="4">
        <v>29</v>
      </c>
      <c r="F62" s="4">
        <f>VLOOKUP(Z62,主线配置!H:N,6,FALSE)</f>
        <v>5309</v>
      </c>
      <c r="G62" s="4">
        <f>VLOOKUP(Z62,主线配置!H:N,4,FALSE)</f>
        <v>6637</v>
      </c>
      <c r="H62" s="4">
        <v>29</v>
      </c>
      <c r="I62" s="4">
        <f>VLOOKUP(Z62,主线配置!H:N,5,FALSE)</f>
        <v>6637</v>
      </c>
      <c r="J62" s="4">
        <f>VLOOKUP(Z62,主线配置!H:N,7,FALSE)</f>
        <v>0</v>
      </c>
      <c r="K62" s="4">
        <v>129</v>
      </c>
      <c r="L62" s="4">
        <v>29</v>
      </c>
      <c r="M62" s="4">
        <v>29</v>
      </c>
      <c r="N62" s="4">
        <v>124</v>
      </c>
      <c r="O62" s="4">
        <v>29</v>
      </c>
      <c r="P62" s="4">
        <v>29</v>
      </c>
      <c r="Q62" s="4">
        <v>29</v>
      </c>
      <c r="R62" s="4">
        <v>29</v>
      </c>
      <c r="S62" s="4">
        <v>29</v>
      </c>
      <c r="T62" s="4">
        <v>29</v>
      </c>
      <c r="U62" s="4">
        <v>29</v>
      </c>
      <c r="V62" s="4">
        <v>29</v>
      </c>
      <c r="W62" s="4">
        <f>VLOOKUP(Z62,主线配置!F:G,2,FALSE)</f>
        <v>1000058</v>
      </c>
      <c r="X62" s="4">
        <f>VLOOKUP(Z62,主线配置!H:J,3,FALSE)</f>
        <v>42</v>
      </c>
      <c r="Y62" t="str">
        <f>VLOOKUP(Z62,主线配置!H:I,2,FALSE)</f>
        <v>bosss</v>
      </c>
      <c r="Z62">
        <f t="shared" si="1"/>
        <v>58</v>
      </c>
    </row>
    <row r="63" spans="1:26" x14ac:dyDescent="0.15">
      <c r="A63" s="4">
        <f t="shared" si="2"/>
        <v>1000059</v>
      </c>
      <c r="B63" s="4">
        <v>30</v>
      </c>
      <c r="C63" s="4">
        <v>30</v>
      </c>
      <c r="D63" s="4">
        <v>30</v>
      </c>
      <c r="E63" s="4">
        <v>30</v>
      </c>
      <c r="F63" s="4">
        <f>VLOOKUP(Z63,主线配置!H:N,6,FALSE)</f>
        <v>5956</v>
      </c>
      <c r="G63" s="4">
        <f>VLOOKUP(Z63,主线配置!H:N,4,FALSE)</f>
        <v>7445</v>
      </c>
      <c r="H63" s="4">
        <v>30</v>
      </c>
      <c r="I63" s="4">
        <f>VLOOKUP(Z63,主线配置!H:N,5,FALSE)</f>
        <v>7445</v>
      </c>
      <c r="J63" s="4">
        <f>VLOOKUP(Z63,主线配置!H:N,7,FALSE)</f>
        <v>0</v>
      </c>
      <c r="K63" s="4">
        <v>130</v>
      </c>
      <c r="L63" s="4">
        <v>30</v>
      </c>
      <c r="M63" s="4">
        <v>30</v>
      </c>
      <c r="N63" s="4">
        <v>125</v>
      </c>
      <c r="O63" s="4">
        <v>30</v>
      </c>
      <c r="P63" s="4">
        <v>30</v>
      </c>
      <c r="Q63" s="4">
        <v>30</v>
      </c>
      <c r="R63" s="4">
        <v>30</v>
      </c>
      <c r="S63" s="4">
        <v>30</v>
      </c>
      <c r="T63" s="4">
        <v>30</v>
      </c>
      <c r="U63" s="4">
        <v>30</v>
      </c>
      <c r="V63" s="4">
        <v>30</v>
      </c>
      <c r="W63" s="4">
        <f>VLOOKUP(Z63,主线配置!F:G,2,FALSE)</f>
        <v>1000059</v>
      </c>
      <c r="X63" s="4">
        <f>VLOOKUP(Z63,主线配置!H:J,3,FALSE)</f>
        <v>43</v>
      </c>
      <c r="Y63" t="str">
        <f>VLOOKUP(Z63,主线配置!H:I,2,FALSE)</f>
        <v>bosss</v>
      </c>
      <c r="Z63">
        <f t="shared" si="1"/>
        <v>59</v>
      </c>
    </row>
    <row r="64" spans="1:26" x14ac:dyDescent="0.15">
      <c r="A64" s="4">
        <f t="shared" si="2"/>
        <v>1000060</v>
      </c>
      <c r="B64" s="4">
        <v>31</v>
      </c>
      <c r="C64" s="4">
        <v>31</v>
      </c>
      <c r="D64" s="4">
        <v>31</v>
      </c>
      <c r="E64" s="4">
        <v>31</v>
      </c>
      <c r="F64" s="4">
        <f>VLOOKUP(Z64,主线配置!H:N,6,FALSE)</f>
        <v>6634</v>
      </c>
      <c r="G64" s="4">
        <f>VLOOKUP(Z64,主线配置!H:N,4,FALSE)</f>
        <v>8293</v>
      </c>
      <c r="H64" s="4">
        <v>31</v>
      </c>
      <c r="I64" s="4">
        <f>VLOOKUP(Z64,主线配置!H:N,5,FALSE)</f>
        <v>8293</v>
      </c>
      <c r="J64" s="4">
        <f>VLOOKUP(Z64,主线配置!H:N,7,FALSE)</f>
        <v>0</v>
      </c>
      <c r="K64" s="4">
        <v>131</v>
      </c>
      <c r="L64" s="4">
        <v>31</v>
      </c>
      <c r="M64" s="4">
        <v>31</v>
      </c>
      <c r="N64" s="4">
        <v>126</v>
      </c>
      <c r="O64" s="4">
        <v>31</v>
      </c>
      <c r="P64" s="4">
        <v>31</v>
      </c>
      <c r="Q64" s="4">
        <v>31</v>
      </c>
      <c r="R64" s="4">
        <v>31</v>
      </c>
      <c r="S64" s="4">
        <v>31</v>
      </c>
      <c r="T64" s="4">
        <v>31</v>
      </c>
      <c r="U64" s="4">
        <v>31</v>
      </c>
      <c r="V64" s="4">
        <v>31</v>
      </c>
      <c r="W64" s="4">
        <f>VLOOKUP(Z64,主线配置!F:G,2,FALSE)</f>
        <v>1000060</v>
      </c>
      <c r="X64" s="4">
        <f>VLOOKUP(Z64,主线配置!H:J,3,FALSE)</f>
        <v>44</v>
      </c>
      <c r="Y64" t="str">
        <f>VLOOKUP(Z64,主线配置!H:I,2,FALSE)</f>
        <v>bosss</v>
      </c>
      <c r="Z64">
        <f t="shared" si="1"/>
        <v>60</v>
      </c>
    </row>
    <row r="65" spans="1:26" x14ac:dyDescent="0.15">
      <c r="A65" s="4">
        <f t="shared" si="2"/>
        <v>1000061</v>
      </c>
      <c r="B65" s="4">
        <v>32</v>
      </c>
      <c r="C65" s="4">
        <v>32</v>
      </c>
      <c r="D65" s="4">
        <v>32</v>
      </c>
      <c r="E65" s="4">
        <v>32</v>
      </c>
      <c r="F65" s="4">
        <f>VLOOKUP(Z65,主线配置!H:N,6,FALSE)</f>
        <v>7224</v>
      </c>
      <c r="G65" s="4">
        <f>VLOOKUP(Z65,主线配置!H:N,4,FALSE)</f>
        <v>9030</v>
      </c>
      <c r="H65" s="4">
        <v>32</v>
      </c>
      <c r="I65" s="4">
        <f>VLOOKUP(Z65,主线配置!H:N,5,FALSE)</f>
        <v>9030</v>
      </c>
      <c r="J65" s="4">
        <f>VLOOKUP(Z65,主线配置!H:N,7,FALSE)</f>
        <v>0</v>
      </c>
      <c r="K65" s="4">
        <v>132</v>
      </c>
      <c r="L65" s="4">
        <v>32</v>
      </c>
      <c r="M65" s="4">
        <v>32</v>
      </c>
      <c r="N65" s="4">
        <v>127</v>
      </c>
      <c r="O65" s="4">
        <v>32</v>
      </c>
      <c r="P65" s="4">
        <v>32</v>
      </c>
      <c r="Q65" s="4">
        <v>32</v>
      </c>
      <c r="R65" s="4">
        <v>32</v>
      </c>
      <c r="S65" s="4">
        <v>32</v>
      </c>
      <c r="T65" s="4">
        <v>32</v>
      </c>
      <c r="U65" s="4">
        <v>32</v>
      </c>
      <c r="V65" s="4">
        <v>32</v>
      </c>
      <c r="W65" s="4">
        <f>VLOOKUP(Z65,主线配置!F:G,2,FALSE)</f>
        <v>1000061</v>
      </c>
      <c r="X65" s="4">
        <f>VLOOKUP(Z65,主线配置!H:J,3,FALSE)</f>
        <v>45</v>
      </c>
      <c r="Y65" t="str">
        <f>VLOOKUP(Z65,主线配置!H:I,2,FALSE)</f>
        <v>bosss</v>
      </c>
      <c r="Z65">
        <f t="shared" si="1"/>
        <v>61</v>
      </c>
    </row>
    <row r="66" spans="1:26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6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6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6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6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6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6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6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6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6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6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6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6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6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6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workbookViewId="0">
      <selection activeCell="G25" sqref="G25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</cols>
  <sheetData>
    <row r="1" spans="2:21" x14ac:dyDescent="0.15">
      <c r="E1" s="10">
        <v>0.8</v>
      </c>
    </row>
    <row r="2" spans="2:21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137</v>
      </c>
      <c r="U2" s="6" t="s">
        <v>138</v>
      </c>
    </row>
    <row r="3" spans="2:21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</row>
    <row r="4" spans="2:21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</row>
    <row r="5" spans="2:21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</row>
    <row r="6" spans="2:21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</row>
    <row r="7" spans="2:21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</row>
    <row r="8" spans="2:21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7</v>
      </c>
    </row>
    <row r="9" spans="2:21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8</v>
      </c>
    </row>
    <row r="10" spans="2:21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9</v>
      </c>
    </row>
    <row r="11" spans="2:21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12</v>
      </c>
    </row>
    <row r="12" spans="2:21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13</v>
      </c>
    </row>
    <row r="13" spans="2:21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15</v>
      </c>
    </row>
    <row r="14" spans="2:21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16</v>
      </c>
    </row>
    <row r="15" spans="2:21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18</v>
      </c>
    </row>
    <row r="16" spans="2:21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19</v>
      </c>
    </row>
    <row r="17" spans="2:21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20</v>
      </c>
    </row>
    <row r="18" spans="2:21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21</v>
      </c>
    </row>
    <row r="19" spans="2:21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22</v>
      </c>
    </row>
    <row r="20" spans="2:21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23</v>
      </c>
    </row>
    <row r="21" spans="2:21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24</v>
      </c>
    </row>
    <row r="22" spans="2:21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25</v>
      </c>
    </row>
    <row r="23" spans="2:21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26</v>
      </c>
    </row>
    <row r="24" spans="2:21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27</v>
      </c>
    </row>
    <row r="25" spans="2:21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28</v>
      </c>
    </row>
    <row r="26" spans="2:21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29</v>
      </c>
    </row>
    <row r="27" spans="2:21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30</v>
      </c>
    </row>
    <row r="28" spans="2:21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31</v>
      </c>
    </row>
    <row r="29" spans="2:21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32</v>
      </c>
    </row>
    <row r="30" spans="2:21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33</v>
      </c>
    </row>
    <row r="31" spans="2:21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34</v>
      </c>
    </row>
    <row r="32" spans="2:21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35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36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37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38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39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40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41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42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43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44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45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46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47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48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49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50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51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52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53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54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55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56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57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58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59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60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61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62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63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64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65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66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67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68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69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70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71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72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73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74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75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76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77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78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79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80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81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82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83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84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85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86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87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88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89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90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91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92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93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94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95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96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97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98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99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100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101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怪物属性偏向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2017-05-02T06:35:41Z</dcterms:modified>
</cp:coreProperties>
</file>