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pple/XHCY/辅助总表/战斗配置辅助表/"/>
    </mc:Choice>
  </mc:AlternateContent>
  <bookViews>
    <workbookView xWindow="29080" yWindow="600" windowWidth="38400" windowHeight="21140" tabRatio="500" activeTab="4"/>
  </bookViews>
  <sheets>
    <sheet name="怪物属性偏向" sheetId="15" r:id="rId1"/>
    <sheet name="跑环关卡配置" sheetId="20" r:id="rId2"/>
    <sheet name="fight" sheetId="16" r:id="rId3"/>
    <sheet name="monster" sheetId="18" r:id="rId4"/>
    <sheet name="monster_level" sheetId="12" r:id="rId5"/>
    <sheet name="映射表" sheetId="14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6" i="12" l="1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Z75" i="12"/>
  <c r="Z76" i="12"/>
  <c r="W76" i="12"/>
  <c r="A76" i="12"/>
  <c r="AD74" i="20"/>
  <c r="AH74" i="20"/>
  <c r="AI74" i="20"/>
  <c r="AJ74" i="20"/>
  <c r="Z74" i="20"/>
  <c r="AE74" i="20"/>
  <c r="M74" i="20"/>
  <c r="F76" i="12"/>
  <c r="AC74" i="20"/>
  <c r="K74" i="20"/>
  <c r="G76" i="12"/>
  <c r="L74" i="20"/>
  <c r="I76" i="12"/>
  <c r="J76" i="12"/>
  <c r="X76" i="12"/>
  <c r="I74" i="20"/>
  <c r="Y76" i="12"/>
  <c r="Z77" i="12"/>
  <c r="W77" i="12"/>
  <c r="A77" i="12"/>
  <c r="AD75" i="20"/>
  <c r="AH75" i="20"/>
  <c r="AI75" i="20"/>
  <c r="AJ75" i="20"/>
  <c r="Z75" i="20"/>
  <c r="AE75" i="20"/>
  <c r="M75" i="20"/>
  <c r="F77" i="12"/>
  <c r="AC75" i="20"/>
  <c r="K75" i="20"/>
  <c r="G77" i="12"/>
  <c r="L75" i="20"/>
  <c r="I77" i="12"/>
  <c r="J77" i="12"/>
  <c r="X77" i="12"/>
  <c r="I75" i="20"/>
  <c r="Y77" i="12"/>
  <c r="Z78" i="12"/>
  <c r="W78" i="12"/>
  <c r="A78" i="12"/>
  <c r="AD76" i="20"/>
  <c r="AH76" i="20"/>
  <c r="AI76" i="20"/>
  <c r="AJ76" i="20"/>
  <c r="Z76" i="20"/>
  <c r="AE76" i="20"/>
  <c r="M76" i="20"/>
  <c r="F78" i="12"/>
  <c r="AC76" i="20"/>
  <c r="K76" i="20"/>
  <c r="G78" i="12"/>
  <c r="L76" i="20"/>
  <c r="I78" i="12"/>
  <c r="J78" i="12"/>
  <c r="X78" i="12"/>
  <c r="I76" i="20"/>
  <c r="Y78" i="12"/>
  <c r="Z79" i="12"/>
  <c r="W79" i="12"/>
  <c r="A79" i="12"/>
  <c r="AD77" i="20"/>
  <c r="AH77" i="20"/>
  <c r="AI77" i="20"/>
  <c r="AJ77" i="20"/>
  <c r="Z77" i="20"/>
  <c r="AE77" i="20"/>
  <c r="M77" i="20"/>
  <c r="F79" i="12"/>
  <c r="AC77" i="20"/>
  <c r="K77" i="20"/>
  <c r="G79" i="12"/>
  <c r="L77" i="20"/>
  <c r="I79" i="12"/>
  <c r="J79" i="12"/>
  <c r="X79" i="12"/>
  <c r="I77" i="20"/>
  <c r="Y79" i="12"/>
  <c r="Z80" i="12"/>
  <c r="W80" i="12"/>
  <c r="A80" i="12"/>
  <c r="AD78" i="20"/>
  <c r="AH78" i="20"/>
  <c r="AI78" i="20"/>
  <c r="AJ78" i="20"/>
  <c r="Z78" i="20"/>
  <c r="AE78" i="20"/>
  <c r="M78" i="20"/>
  <c r="F80" i="12"/>
  <c r="AC78" i="20"/>
  <c r="K78" i="20"/>
  <c r="G80" i="12"/>
  <c r="L78" i="20"/>
  <c r="I80" i="12"/>
  <c r="J80" i="12"/>
  <c r="X80" i="12"/>
  <c r="I78" i="20"/>
  <c r="Y80" i="12"/>
  <c r="Z81" i="12"/>
  <c r="W81" i="12"/>
  <c r="A81" i="12"/>
  <c r="AD79" i="20"/>
  <c r="AH79" i="20"/>
  <c r="AI79" i="20"/>
  <c r="AJ79" i="20"/>
  <c r="Z79" i="20"/>
  <c r="AE79" i="20"/>
  <c r="M79" i="20"/>
  <c r="F81" i="12"/>
  <c r="AC79" i="20"/>
  <c r="K79" i="20"/>
  <c r="G81" i="12"/>
  <c r="L79" i="20"/>
  <c r="I81" i="12"/>
  <c r="J81" i="12"/>
  <c r="X81" i="12"/>
  <c r="I79" i="20"/>
  <c r="Y81" i="12"/>
  <c r="Z82" i="12"/>
  <c r="W82" i="12"/>
  <c r="A82" i="12"/>
  <c r="AD80" i="20"/>
  <c r="AH80" i="20"/>
  <c r="AI80" i="20"/>
  <c r="AJ80" i="20"/>
  <c r="Z80" i="20"/>
  <c r="AE80" i="20"/>
  <c r="M80" i="20"/>
  <c r="F82" i="12"/>
  <c r="AC80" i="20"/>
  <c r="K80" i="20"/>
  <c r="G82" i="12"/>
  <c r="L80" i="20"/>
  <c r="I82" i="12"/>
  <c r="J82" i="12"/>
  <c r="X82" i="12"/>
  <c r="I80" i="20"/>
  <c r="Y82" i="12"/>
  <c r="Z83" i="12"/>
  <c r="W83" i="12"/>
  <c r="A83" i="12"/>
  <c r="AD81" i="20"/>
  <c r="AH81" i="20"/>
  <c r="AI81" i="20"/>
  <c r="AJ81" i="20"/>
  <c r="Z81" i="20"/>
  <c r="AE81" i="20"/>
  <c r="M81" i="20"/>
  <c r="F83" i="12"/>
  <c r="AC81" i="20"/>
  <c r="K81" i="20"/>
  <c r="G83" i="12"/>
  <c r="L81" i="20"/>
  <c r="I83" i="12"/>
  <c r="J83" i="12"/>
  <c r="X83" i="12"/>
  <c r="I81" i="20"/>
  <c r="Y83" i="12"/>
  <c r="Z84" i="12"/>
  <c r="W84" i="12"/>
  <c r="A84" i="12"/>
  <c r="AD82" i="20"/>
  <c r="AH82" i="20"/>
  <c r="AI82" i="20"/>
  <c r="AJ82" i="20"/>
  <c r="Z82" i="20"/>
  <c r="AE82" i="20"/>
  <c r="M82" i="20"/>
  <c r="F84" i="12"/>
  <c r="AC82" i="20"/>
  <c r="K82" i="20"/>
  <c r="G84" i="12"/>
  <c r="L82" i="20"/>
  <c r="I84" i="12"/>
  <c r="J84" i="12"/>
  <c r="X84" i="12"/>
  <c r="I82" i="20"/>
  <c r="Y84" i="12"/>
  <c r="Z85" i="12"/>
  <c r="W85" i="12"/>
  <c r="A85" i="12"/>
  <c r="AD83" i="20"/>
  <c r="AH83" i="20"/>
  <c r="AI83" i="20"/>
  <c r="AJ83" i="20"/>
  <c r="Z83" i="20"/>
  <c r="AE83" i="20"/>
  <c r="M83" i="20"/>
  <c r="F85" i="12"/>
  <c r="AC83" i="20"/>
  <c r="K83" i="20"/>
  <c r="G85" i="12"/>
  <c r="L83" i="20"/>
  <c r="I85" i="12"/>
  <c r="J85" i="12"/>
  <c r="X85" i="12"/>
  <c r="I83" i="20"/>
  <c r="Y85" i="12"/>
  <c r="Z86" i="12"/>
  <c r="W86" i="12"/>
  <c r="A86" i="12"/>
  <c r="AD84" i="20"/>
  <c r="AH84" i="20"/>
  <c r="AI84" i="20"/>
  <c r="AJ84" i="20"/>
  <c r="Z84" i="20"/>
  <c r="AE84" i="20"/>
  <c r="M84" i="20"/>
  <c r="F86" i="12"/>
  <c r="AC84" i="20"/>
  <c r="K84" i="20"/>
  <c r="G86" i="12"/>
  <c r="L84" i="20"/>
  <c r="I86" i="12"/>
  <c r="J86" i="12"/>
  <c r="X86" i="12"/>
  <c r="I84" i="20"/>
  <c r="Y86" i="12"/>
  <c r="Z87" i="12"/>
  <c r="W87" i="12"/>
  <c r="A87" i="12"/>
  <c r="AD85" i="20"/>
  <c r="AH85" i="20"/>
  <c r="AI85" i="20"/>
  <c r="AJ85" i="20"/>
  <c r="Z85" i="20"/>
  <c r="AE85" i="20"/>
  <c r="M85" i="20"/>
  <c r="F87" i="12"/>
  <c r="AC85" i="20"/>
  <c r="K85" i="20"/>
  <c r="G87" i="12"/>
  <c r="L85" i="20"/>
  <c r="I87" i="12"/>
  <c r="J87" i="12"/>
  <c r="X87" i="12"/>
  <c r="I85" i="20"/>
  <c r="Y87" i="12"/>
  <c r="Z88" i="12"/>
  <c r="W88" i="12"/>
  <c r="A88" i="12"/>
  <c r="AD86" i="20"/>
  <c r="AH86" i="20"/>
  <c r="AI86" i="20"/>
  <c r="AJ86" i="20"/>
  <c r="Z86" i="20"/>
  <c r="AE86" i="20"/>
  <c r="M86" i="20"/>
  <c r="F88" i="12"/>
  <c r="AC86" i="20"/>
  <c r="K86" i="20"/>
  <c r="G88" i="12"/>
  <c r="L86" i="20"/>
  <c r="I88" i="12"/>
  <c r="J88" i="12"/>
  <c r="X88" i="12"/>
  <c r="I86" i="20"/>
  <c r="Y88" i="12"/>
  <c r="Z89" i="12"/>
  <c r="W89" i="12"/>
  <c r="A89" i="12"/>
  <c r="AD87" i="20"/>
  <c r="AH87" i="20"/>
  <c r="AI87" i="20"/>
  <c r="AJ87" i="20"/>
  <c r="Z87" i="20"/>
  <c r="AE87" i="20"/>
  <c r="M87" i="20"/>
  <c r="F89" i="12"/>
  <c r="AC87" i="20"/>
  <c r="K87" i="20"/>
  <c r="G89" i="12"/>
  <c r="L87" i="20"/>
  <c r="I89" i="12"/>
  <c r="J89" i="12"/>
  <c r="X89" i="12"/>
  <c r="I87" i="20"/>
  <c r="Y89" i="12"/>
  <c r="Z90" i="12"/>
  <c r="W90" i="12"/>
  <c r="A90" i="12"/>
  <c r="AD88" i="20"/>
  <c r="AH88" i="20"/>
  <c r="AI88" i="20"/>
  <c r="AJ88" i="20"/>
  <c r="Z88" i="20"/>
  <c r="AE88" i="20"/>
  <c r="M88" i="20"/>
  <c r="F90" i="12"/>
  <c r="AC88" i="20"/>
  <c r="K88" i="20"/>
  <c r="G90" i="12"/>
  <c r="L88" i="20"/>
  <c r="I90" i="12"/>
  <c r="J90" i="12"/>
  <c r="X90" i="12"/>
  <c r="I88" i="20"/>
  <c r="Y90" i="12"/>
  <c r="Z91" i="12"/>
  <c r="W91" i="12"/>
  <c r="A91" i="12"/>
  <c r="AD89" i="20"/>
  <c r="AH89" i="20"/>
  <c r="AI89" i="20"/>
  <c r="AJ89" i="20"/>
  <c r="Z89" i="20"/>
  <c r="AE89" i="20"/>
  <c r="M89" i="20"/>
  <c r="F91" i="12"/>
  <c r="AC89" i="20"/>
  <c r="K89" i="20"/>
  <c r="G91" i="12"/>
  <c r="L89" i="20"/>
  <c r="I91" i="12"/>
  <c r="J91" i="12"/>
  <c r="X91" i="12"/>
  <c r="I89" i="20"/>
  <c r="Y91" i="12"/>
  <c r="Z92" i="12"/>
  <c r="W92" i="12"/>
  <c r="A92" i="12"/>
  <c r="AD90" i="20"/>
  <c r="AH90" i="20"/>
  <c r="AI90" i="20"/>
  <c r="AJ90" i="20"/>
  <c r="Z90" i="20"/>
  <c r="AE90" i="20"/>
  <c r="M90" i="20"/>
  <c r="F92" i="12"/>
  <c r="AC90" i="20"/>
  <c r="K90" i="20"/>
  <c r="G92" i="12"/>
  <c r="L90" i="20"/>
  <c r="I92" i="12"/>
  <c r="J92" i="12"/>
  <c r="X92" i="12"/>
  <c r="I90" i="20"/>
  <c r="Y92" i="12"/>
  <c r="Z93" i="12"/>
  <c r="W93" i="12"/>
  <c r="A93" i="12"/>
  <c r="AD91" i="20"/>
  <c r="AH91" i="20"/>
  <c r="AI91" i="20"/>
  <c r="AJ91" i="20"/>
  <c r="Z91" i="20"/>
  <c r="AE91" i="20"/>
  <c r="M91" i="20"/>
  <c r="F93" i="12"/>
  <c r="AC91" i="20"/>
  <c r="K91" i="20"/>
  <c r="G93" i="12"/>
  <c r="L91" i="20"/>
  <c r="I93" i="12"/>
  <c r="J93" i="12"/>
  <c r="X93" i="12"/>
  <c r="I91" i="20"/>
  <c r="Y93" i="12"/>
  <c r="Z94" i="12"/>
  <c r="W94" i="12"/>
  <c r="A94" i="12"/>
  <c r="AD92" i="20"/>
  <c r="AH92" i="20"/>
  <c r="AI92" i="20"/>
  <c r="AJ92" i="20"/>
  <c r="Z92" i="20"/>
  <c r="AE92" i="20"/>
  <c r="M92" i="20"/>
  <c r="F94" i="12"/>
  <c r="AC92" i="20"/>
  <c r="K92" i="20"/>
  <c r="G94" i="12"/>
  <c r="L92" i="20"/>
  <c r="I94" i="12"/>
  <c r="J94" i="12"/>
  <c r="X94" i="12"/>
  <c r="I92" i="20"/>
  <c r="Y94" i="12"/>
  <c r="Z95" i="12"/>
  <c r="W95" i="12"/>
  <c r="A95" i="12"/>
  <c r="AD93" i="20"/>
  <c r="AH93" i="20"/>
  <c r="AI93" i="20"/>
  <c r="AJ93" i="20"/>
  <c r="Z93" i="20"/>
  <c r="AE93" i="20"/>
  <c r="M93" i="20"/>
  <c r="F95" i="12"/>
  <c r="AC93" i="20"/>
  <c r="K93" i="20"/>
  <c r="G95" i="12"/>
  <c r="L93" i="20"/>
  <c r="I95" i="12"/>
  <c r="J95" i="12"/>
  <c r="X95" i="12"/>
  <c r="I93" i="20"/>
  <c r="Y95" i="12"/>
  <c r="Z96" i="12"/>
  <c r="W96" i="12"/>
  <c r="A96" i="12"/>
  <c r="AD94" i="20"/>
  <c r="AH94" i="20"/>
  <c r="AI94" i="20"/>
  <c r="AJ94" i="20"/>
  <c r="Z94" i="20"/>
  <c r="AE94" i="20"/>
  <c r="M94" i="20"/>
  <c r="F96" i="12"/>
  <c r="AC94" i="20"/>
  <c r="K94" i="20"/>
  <c r="G96" i="12"/>
  <c r="L94" i="20"/>
  <c r="I96" i="12"/>
  <c r="J96" i="12"/>
  <c r="X96" i="12"/>
  <c r="I94" i="20"/>
  <c r="Y96" i="12"/>
  <c r="Z97" i="12"/>
  <c r="W97" i="12"/>
  <c r="A97" i="12"/>
  <c r="AD95" i="20"/>
  <c r="AH95" i="20"/>
  <c r="AI95" i="20"/>
  <c r="AJ95" i="20"/>
  <c r="Z95" i="20"/>
  <c r="AE95" i="20"/>
  <c r="M95" i="20"/>
  <c r="F97" i="12"/>
  <c r="AC95" i="20"/>
  <c r="K95" i="20"/>
  <c r="G97" i="12"/>
  <c r="L95" i="20"/>
  <c r="I97" i="12"/>
  <c r="J97" i="12"/>
  <c r="X97" i="12"/>
  <c r="I95" i="20"/>
  <c r="Y97" i="12"/>
  <c r="Z98" i="12"/>
  <c r="W98" i="12"/>
  <c r="A98" i="12"/>
  <c r="AD96" i="20"/>
  <c r="AH96" i="20"/>
  <c r="AI96" i="20"/>
  <c r="AJ96" i="20"/>
  <c r="Z96" i="20"/>
  <c r="AE96" i="20"/>
  <c r="M96" i="20"/>
  <c r="F98" i="12"/>
  <c r="AC96" i="20"/>
  <c r="K96" i="20"/>
  <c r="G98" i="12"/>
  <c r="L96" i="20"/>
  <c r="I98" i="12"/>
  <c r="J98" i="12"/>
  <c r="X98" i="12"/>
  <c r="I96" i="20"/>
  <c r="Y98" i="12"/>
  <c r="Z99" i="12"/>
  <c r="W99" i="12"/>
  <c r="A99" i="12"/>
  <c r="AD97" i="20"/>
  <c r="AH97" i="20"/>
  <c r="AI97" i="20"/>
  <c r="AJ97" i="20"/>
  <c r="Z97" i="20"/>
  <c r="AE97" i="20"/>
  <c r="M97" i="20"/>
  <c r="F99" i="12"/>
  <c r="AC97" i="20"/>
  <c r="K97" i="20"/>
  <c r="G99" i="12"/>
  <c r="L97" i="20"/>
  <c r="I99" i="12"/>
  <c r="J99" i="12"/>
  <c r="X99" i="12"/>
  <c r="I97" i="20"/>
  <c r="Y99" i="12"/>
  <c r="Z100" i="12"/>
  <c r="W100" i="12"/>
  <c r="A100" i="12"/>
  <c r="AD98" i="20"/>
  <c r="AH98" i="20"/>
  <c r="AI98" i="20"/>
  <c r="AJ98" i="20"/>
  <c r="Z98" i="20"/>
  <c r="AE98" i="20"/>
  <c r="M98" i="20"/>
  <c r="F100" i="12"/>
  <c r="AC98" i="20"/>
  <c r="K98" i="20"/>
  <c r="G100" i="12"/>
  <c r="L98" i="20"/>
  <c r="I100" i="12"/>
  <c r="J100" i="12"/>
  <c r="X100" i="12"/>
  <c r="I98" i="20"/>
  <c r="Y100" i="12"/>
  <c r="Z101" i="12"/>
  <c r="W101" i="12"/>
  <c r="A101" i="12"/>
  <c r="AD99" i="20"/>
  <c r="AH99" i="20"/>
  <c r="AI99" i="20"/>
  <c r="AJ99" i="20"/>
  <c r="Z99" i="20"/>
  <c r="AE99" i="20"/>
  <c r="M99" i="20"/>
  <c r="F101" i="12"/>
  <c r="AC99" i="20"/>
  <c r="K99" i="20"/>
  <c r="G101" i="12"/>
  <c r="L99" i="20"/>
  <c r="I101" i="12"/>
  <c r="J101" i="12"/>
  <c r="X101" i="12"/>
  <c r="I99" i="20"/>
  <c r="Y101" i="12"/>
  <c r="Z102" i="12"/>
  <c r="W102" i="12"/>
  <c r="A102" i="12"/>
  <c r="AD100" i="20"/>
  <c r="AH100" i="20"/>
  <c r="AI100" i="20"/>
  <c r="AJ100" i="20"/>
  <c r="Z100" i="20"/>
  <c r="AE100" i="20"/>
  <c r="M100" i="20"/>
  <c r="F102" i="12"/>
  <c r="AC100" i="20"/>
  <c r="K100" i="20"/>
  <c r="G102" i="12"/>
  <c r="L100" i="20"/>
  <c r="I102" i="12"/>
  <c r="J102" i="12"/>
  <c r="X102" i="12"/>
  <c r="I100" i="20"/>
  <c r="Y102" i="12"/>
  <c r="Z103" i="12"/>
  <c r="W103" i="12"/>
  <c r="A103" i="12"/>
  <c r="AD101" i="20"/>
  <c r="AH101" i="20"/>
  <c r="AI101" i="20"/>
  <c r="AJ101" i="20"/>
  <c r="Z101" i="20"/>
  <c r="AE101" i="20"/>
  <c r="M101" i="20"/>
  <c r="F103" i="12"/>
  <c r="AC101" i="20"/>
  <c r="K101" i="20"/>
  <c r="G103" i="12"/>
  <c r="L101" i="20"/>
  <c r="I103" i="12"/>
  <c r="J103" i="12"/>
  <c r="X103" i="12"/>
  <c r="I101" i="20"/>
  <c r="Y103" i="12"/>
  <c r="Z104" i="12"/>
  <c r="W104" i="12"/>
  <c r="A104" i="12"/>
  <c r="AD102" i="20"/>
  <c r="AH102" i="20"/>
  <c r="AI102" i="20"/>
  <c r="AJ102" i="20"/>
  <c r="Z102" i="20"/>
  <c r="AE102" i="20"/>
  <c r="M102" i="20"/>
  <c r="F104" i="12"/>
  <c r="AC102" i="20"/>
  <c r="K102" i="20"/>
  <c r="G104" i="12"/>
  <c r="L102" i="20"/>
  <c r="I104" i="12"/>
  <c r="J104" i="12"/>
  <c r="X104" i="12"/>
  <c r="I102" i="20"/>
  <c r="Y104" i="12"/>
  <c r="Z105" i="12"/>
  <c r="W105" i="12"/>
  <c r="A105" i="12"/>
  <c r="AD103" i="20"/>
  <c r="AH103" i="20"/>
  <c r="AI103" i="20"/>
  <c r="AJ103" i="20"/>
  <c r="Z103" i="20"/>
  <c r="AE103" i="20"/>
  <c r="M103" i="20"/>
  <c r="F105" i="12"/>
  <c r="AC103" i="20"/>
  <c r="K103" i="20"/>
  <c r="G105" i="12"/>
  <c r="L103" i="20"/>
  <c r="I105" i="12"/>
  <c r="J105" i="12"/>
  <c r="X105" i="12"/>
  <c r="I103" i="20"/>
  <c r="Y105" i="12"/>
  <c r="Z106" i="12"/>
  <c r="W106" i="12"/>
  <c r="A106" i="12"/>
  <c r="AD104" i="20"/>
  <c r="AH104" i="20"/>
  <c r="AI104" i="20"/>
  <c r="AJ104" i="20"/>
  <c r="Z104" i="20"/>
  <c r="AE104" i="20"/>
  <c r="M104" i="20"/>
  <c r="F106" i="12"/>
  <c r="AC104" i="20"/>
  <c r="K104" i="20"/>
  <c r="G106" i="12"/>
  <c r="L104" i="20"/>
  <c r="I106" i="12"/>
  <c r="J106" i="12"/>
  <c r="X106" i="12"/>
  <c r="I104" i="20"/>
  <c r="Y106" i="12"/>
  <c r="Z107" i="12"/>
  <c r="W107" i="12"/>
  <c r="A107" i="12"/>
  <c r="AD105" i="20"/>
  <c r="AH105" i="20"/>
  <c r="AI105" i="20"/>
  <c r="AJ105" i="20"/>
  <c r="Z105" i="20"/>
  <c r="AE105" i="20"/>
  <c r="M105" i="20"/>
  <c r="F107" i="12"/>
  <c r="AC105" i="20"/>
  <c r="K105" i="20"/>
  <c r="G107" i="12"/>
  <c r="L105" i="20"/>
  <c r="I107" i="12"/>
  <c r="J107" i="12"/>
  <c r="X107" i="12"/>
  <c r="I105" i="20"/>
  <c r="Y107" i="12"/>
  <c r="Z108" i="12"/>
  <c r="W108" i="12"/>
  <c r="A108" i="12"/>
  <c r="AD106" i="20"/>
  <c r="AH106" i="20"/>
  <c r="AI106" i="20"/>
  <c r="AJ106" i="20"/>
  <c r="Z106" i="20"/>
  <c r="AE106" i="20"/>
  <c r="M106" i="20"/>
  <c r="F108" i="12"/>
  <c r="AC106" i="20"/>
  <c r="K106" i="20"/>
  <c r="G108" i="12"/>
  <c r="L106" i="20"/>
  <c r="I108" i="12"/>
  <c r="J108" i="12"/>
  <c r="X108" i="12"/>
  <c r="I106" i="20"/>
  <c r="Y108" i="12"/>
  <c r="Z109" i="12"/>
  <c r="W109" i="12"/>
  <c r="A109" i="12"/>
  <c r="AD107" i="20"/>
  <c r="AH107" i="20"/>
  <c r="AI107" i="20"/>
  <c r="AJ107" i="20"/>
  <c r="Z107" i="20"/>
  <c r="AE107" i="20"/>
  <c r="M107" i="20"/>
  <c r="F109" i="12"/>
  <c r="AC107" i="20"/>
  <c r="K107" i="20"/>
  <c r="G109" i="12"/>
  <c r="L107" i="20"/>
  <c r="I109" i="12"/>
  <c r="J109" i="12"/>
  <c r="X109" i="12"/>
  <c r="I107" i="20"/>
  <c r="Y109" i="12"/>
  <c r="Z110" i="12"/>
  <c r="W110" i="12"/>
  <c r="A110" i="12"/>
  <c r="AD108" i="20"/>
  <c r="AH108" i="20"/>
  <c r="AI108" i="20"/>
  <c r="AJ108" i="20"/>
  <c r="Z108" i="20"/>
  <c r="AE108" i="20"/>
  <c r="M108" i="20"/>
  <c r="F110" i="12"/>
  <c r="AC108" i="20"/>
  <c r="K108" i="20"/>
  <c r="G110" i="12"/>
  <c r="L108" i="20"/>
  <c r="I110" i="12"/>
  <c r="J110" i="12"/>
  <c r="X110" i="12"/>
  <c r="I108" i="20"/>
  <c r="Y110" i="12"/>
  <c r="Z111" i="12"/>
  <c r="W111" i="12"/>
  <c r="A111" i="12"/>
  <c r="AD109" i="20"/>
  <c r="AH109" i="20"/>
  <c r="AI109" i="20"/>
  <c r="AJ109" i="20"/>
  <c r="Z109" i="20"/>
  <c r="AE109" i="20"/>
  <c r="M109" i="20"/>
  <c r="F111" i="12"/>
  <c r="AC109" i="20"/>
  <c r="K109" i="20"/>
  <c r="G111" i="12"/>
  <c r="L109" i="20"/>
  <c r="I111" i="12"/>
  <c r="J111" i="12"/>
  <c r="X111" i="12"/>
  <c r="I109" i="20"/>
  <c r="Y111" i="12"/>
  <c r="Z112" i="12"/>
  <c r="W112" i="12"/>
  <c r="A112" i="12"/>
  <c r="AD110" i="20"/>
  <c r="AH110" i="20"/>
  <c r="AI110" i="20"/>
  <c r="AJ110" i="20"/>
  <c r="Z110" i="20"/>
  <c r="AE110" i="20"/>
  <c r="M110" i="20"/>
  <c r="F112" i="12"/>
  <c r="AC110" i="20"/>
  <c r="K110" i="20"/>
  <c r="G112" i="12"/>
  <c r="L110" i="20"/>
  <c r="I112" i="12"/>
  <c r="J112" i="12"/>
  <c r="X112" i="12"/>
  <c r="I110" i="20"/>
  <c r="Y112" i="12"/>
  <c r="Z113" i="12"/>
  <c r="W113" i="12"/>
  <c r="A113" i="12"/>
  <c r="AD111" i="20"/>
  <c r="AH111" i="20"/>
  <c r="AI111" i="20"/>
  <c r="AJ111" i="20"/>
  <c r="Z111" i="20"/>
  <c r="AE111" i="20"/>
  <c r="M111" i="20"/>
  <c r="F113" i="12"/>
  <c r="AC111" i="20"/>
  <c r="K111" i="20"/>
  <c r="G113" i="12"/>
  <c r="L111" i="20"/>
  <c r="I113" i="12"/>
  <c r="J113" i="12"/>
  <c r="X113" i="12"/>
  <c r="I111" i="20"/>
  <c r="Y113" i="12"/>
  <c r="Z114" i="12"/>
  <c r="W114" i="12"/>
  <c r="A114" i="12"/>
  <c r="AD112" i="20"/>
  <c r="AH112" i="20"/>
  <c r="AI112" i="20"/>
  <c r="AJ112" i="20"/>
  <c r="Z112" i="20"/>
  <c r="AE112" i="20"/>
  <c r="M112" i="20"/>
  <c r="F114" i="12"/>
  <c r="AC112" i="20"/>
  <c r="K112" i="20"/>
  <c r="G114" i="12"/>
  <c r="L112" i="20"/>
  <c r="I114" i="12"/>
  <c r="J114" i="12"/>
  <c r="X114" i="12"/>
  <c r="I112" i="20"/>
  <c r="Y114" i="12"/>
  <c r="Z115" i="12"/>
  <c r="W115" i="12"/>
  <c r="A115" i="12"/>
  <c r="AD113" i="20"/>
  <c r="AH113" i="20"/>
  <c r="AI113" i="20"/>
  <c r="AJ113" i="20"/>
  <c r="Z113" i="20"/>
  <c r="AE113" i="20"/>
  <c r="M113" i="20"/>
  <c r="F115" i="12"/>
  <c r="AC113" i="20"/>
  <c r="K113" i="20"/>
  <c r="G115" i="12"/>
  <c r="L113" i="20"/>
  <c r="I115" i="12"/>
  <c r="J115" i="12"/>
  <c r="X115" i="12"/>
  <c r="I113" i="20"/>
  <c r="Y115" i="12"/>
  <c r="Z116" i="12"/>
  <c r="W116" i="12"/>
  <c r="A116" i="12"/>
  <c r="AD114" i="20"/>
  <c r="AH114" i="20"/>
  <c r="AI114" i="20"/>
  <c r="AJ114" i="20"/>
  <c r="Z114" i="20"/>
  <c r="AE114" i="20"/>
  <c r="M114" i="20"/>
  <c r="F116" i="12"/>
  <c r="AC114" i="20"/>
  <c r="K114" i="20"/>
  <c r="G116" i="12"/>
  <c r="L114" i="20"/>
  <c r="I116" i="12"/>
  <c r="J116" i="12"/>
  <c r="X116" i="12"/>
  <c r="I114" i="20"/>
  <c r="Y116" i="12"/>
  <c r="Z117" i="12"/>
  <c r="W117" i="12"/>
  <c r="A117" i="12"/>
  <c r="AD115" i="20"/>
  <c r="AH115" i="20"/>
  <c r="AI115" i="20"/>
  <c r="AJ115" i="20"/>
  <c r="Z115" i="20"/>
  <c r="AE115" i="20"/>
  <c r="M115" i="20"/>
  <c r="F117" i="12"/>
  <c r="AC115" i="20"/>
  <c r="K115" i="20"/>
  <c r="G117" i="12"/>
  <c r="L115" i="20"/>
  <c r="I117" i="12"/>
  <c r="J117" i="12"/>
  <c r="X117" i="12"/>
  <c r="I115" i="20"/>
  <c r="Y117" i="12"/>
  <c r="Z118" i="12"/>
  <c r="W118" i="12"/>
  <c r="A118" i="12"/>
  <c r="AD116" i="20"/>
  <c r="AH116" i="20"/>
  <c r="AI116" i="20"/>
  <c r="AJ116" i="20"/>
  <c r="Z116" i="20"/>
  <c r="AE116" i="20"/>
  <c r="M116" i="20"/>
  <c r="F118" i="12"/>
  <c r="AC116" i="20"/>
  <c r="K116" i="20"/>
  <c r="G118" i="12"/>
  <c r="L116" i="20"/>
  <c r="I118" i="12"/>
  <c r="J118" i="12"/>
  <c r="X118" i="12"/>
  <c r="I116" i="20"/>
  <c r="Y118" i="12"/>
  <c r="Z119" i="12"/>
  <c r="W119" i="12"/>
  <c r="A119" i="12"/>
  <c r="AD117" i="20"/>
  <c r="AH117" i="20"/>
  <c r="AI117" i="20"/>
  <c r="AJ117" i="20"/>
  <c r="Z117" i="20"/>
  <c r="AE117" i="20"/>
  <c r="M117" i="20"/>
  <c r="F119" i="12"/>
  <c r="AC117" i="20"/>
  <c r="K117" i="20"/>
  <c r="G119" i="12"/>
  <c r="L117" i="20"/>
  <c r="I119" i="12"/>
  <c r="J119" i="12"/>
  <c r="X119" i="12"/>
  <c r="I117" i="20"/>
  <c r="Y119" i="12"/>
  <c r="Z120" i="12"/>
  <c r="W120" i="12"/>
  <c r="A120" i="12"/>
  <c r="AD118" i="20"/>
  <c r="AH118" i="20"/>
  <c r="AI118" i="20"/>
  <c r="AJ118" i="20"/>
  <c r="Z118" i="20"/>
  <c r="AE118" i="20"/>
  <c r="M118" i="20"/>
  <c r="F120" i="12"/>
  <c r="AC118" i="20"/>
  <c r="K118" i="20"/>
  <c r="G120" i="12"/>
  <c r="L118" i="20"/>
  <c r="I120" i="12"/>
  <c r="J120" i="12"/>
  <c r="X120" i="12"/>
  <c r="I118" i="20"/>
  <c r="Y120" i="12"/>
  <c r="Z121" i="12"/>
  <c r="W121" i="12"/>
  <c r="A121" i="12"/>
  <c r="AD119" i="20"/>
  <c r="AH119" i="20"/>
  <c r="AI119" i="20"/>
  <c r="AJ119" i="20"/>
  <c r="Z119" i="20"/>
  <c r="AE119" i="20"/>
  <c r="M119" i="20"/>
  <c r="F121" i="12"/>
  <c r="AC119" i="20"/>
  <c r="K119" i="20"/>
  <c r="G121" i="12"/>
  <c r="L119" i="20"/>
  <c r="I121" i="12"/>
  <c r="J121" i="12"/>
  <c r="X121" i="12"/>
  <c r="I119" i="20"/>
  <c r="Y121" i="12"/>
  <c r="Z122" i="12"/>
  <c r="W122" i="12"/>
  <c r="A122" i="12"/>
  <c r="AD120" i="20"/>
  <c r="AH120" i="20"/>
  <c r="AI120" i="20"/>
  <c r="AJ120" i="20"/>
  <c r="Z120" i="20"/>
  <c r="AE120" i="20"/>
  <c r="M120" i="20"/>
  <c r="F122" i="12"/>
  <c r="AC120" i="20"/>
  <c r="K120" i="20"/>
  <c r="G122" i="12"/>
  <c r="L120" i="20"/>
  <c r="I122" i="12"/>
  <c r="J122" i="12"/>
  <c r="X122" i="12"/>
  <c r="I120" i="20"/>
  <c r="Y122" i="12"/>
  <c r="Z123" i="12"/>
  <c r="W123" i="12"/>
  <c r="A123" i="12"/>
  <c r="AD121" i="20"/>
  <c r="AH121" i="20"/>
  <c r="AI121" i="20"/>
  <c r="AJ121" i="20"/>
  <c r="Z121" i="20"/>
  <c r="AE121" i="20"/>
  <c r="M121" i="20"/>
  <c r="F123" i="12"/>
  <c r="AC121" i="20"/>
  <c r="K121" i="20"/>
  <c r="G123" i="12"/>
  <c r="L121" i="20"/>
  <c r="I123" i="12"/>
  <c r="J123" i="12"/>
  <c r="X123" i="12"/>
  <c r="I121" i="20"/>
  <c r="Y123" i="12"/>
  <c r="Z124" i="12"/>
  <c r="W124" i="12"/>
  <c r="A124" i="12"/>
  <c r="AD122" i="20"/>
  <c r="AH122" i="20"/>
  <c r="AI122" i="20"/>
  <c r="AJ122" i="20"/>
  <c r="Z122" i="20"/>
  <c r="AE122" i="20"/>
  <c r="M122" i="20"/>
  <c r="F124" i="12"/>
  <c r="AC122" i="20"/>
  <c r="K122" i="20"/>
  <c r="G124" i="12"/>
  <c r="L122" i="20"/>
  <c r="I124" i="12"/>
  <c r="J124" i="12"/>
  <c r="X124" i="12"/>
  <c r="I122" i="20"/>
  <c r="Y124" i="12"/>
  <c r="Z125" i="12"/>
  <c r="W125" i="12"/>
  <c r="A125" i="12"/>
  <c r="AD123" i="20"/>
  <c r="AH123" i="20"/>
  <c r="AI123" i="20"/>
  <c r="AJ123" i="20"/>
  <c r="Z123" i="20"/>
  <c r="AE123" i="20"/>
  <c r="M123" i="20"/>
  <c r="F125" i="12"/>
  <c r="AC123" i="20"/>
  <c r="K123" i="20"/>
  <c r="G125" i="12"/>
  <c r="L123" i="20"/>
  <c r="I125" i="12"/>
  <c r="J125" i="12"/>
  <c r="X125" i="12"/>
  <c r="I123" i="20"/>
  <c r="Y125" i="12"/>
  <c r="Z126" i="12"/>
  <c r="W126" i="12"/>
  <c r="A126" i="12"/>
  <c r="AD124" i="20"/>
  <c r="AH124" i="20"/>
  <c r="AI124" i="20"/>
  <c r="AJ124" i="20"/>
  <c r="Z124" i="20"/>
  <c r="AE124" i="20"/>
  <c r="M124" i="20"/>
  <c r="F126" i="12"/>
  <c r="AC124" i="20"/>
  <c r="K124" i="20"/>
  <c r="G126" i="12"/>
  <c r="L124" i="20"/>
  <c r="I126" i="12"/>
  <c r="J126" i="12"/>
  <c r="X126" i="12"/>
  <c r="I124" i="20"/>
  <c r="Y126" i="12"/>
  <c r="Z127" i="12"/>
  <c r="W127" i="12"/>
  <c r="A127" i="12"/>
  <c r="AD125" i="20"/>
  <c r="AH125" i="20"/>
  <c r="AI125" i="20"/>
  <c r="AJ125" i="20"/>
  <c r="Z125" i="20"/>
  <c r="AE125" i="20"/>
  <c r="M125" i="20"/>
  <c r="F127" i="12"/>
  <c r="AC125" i="20"/>
  <c r="K125" i="20"/>
  <c r="G127" i="12"/>
  <c r="L125" i="20"/>
  <c r="I127" i="12"/>
  <c r="J127" i="12"/>
  <c r="X127" i="12"/>
  <c r="I125" i="20"/>
  <c r="Y127" i="12"/>
  <c r="Z128" i="12"/>
  <c r="W128" i="12"/>
  <c r="A128" i="12"/>
  <c r="AD126" i="20"/>
  <c r="AH126" i="20"/>
  <c r="AI126" i="20"/>
  <c r="AJ126" i="20"/>
  <c r="Z126" i="20"/>
  <c r="AE126" i="20"/>
  <c r="M126" i="20"/>
  <c r="F128" i="12"/>
  <c r="AC126" i="20"/>
  <c r="K126" i="20"/>
  <c r="G128" i="12"/>
  <c r="L126" i="20"/>
  <c r="I128" i="12"/>
  <c r="J128" i="12"/>
  <c r="X128" i="12"/>
  <c r="I126" i="20"/>
  <c r="Y128" i="12"/>
  <c r="Z129" i="12"/>
  <c r="W129" i="12"/>
  <c r="A129" i="12"/>
  <c r="AD127" i="20"/>
  <c r="AH127" i="20"/>
  <c r="AI127" i="20"/>
  <c r="AJ127" i="20"/>
  <c r="Z127" i="20"/>
  <c r="AE127" i="20"/>
  <c r="M127" i="20"/>
  <c r="F129" i="12"/>
  <c r="AC127" i="20"/>
  <c r="K127" i="20"/>
  <c r="G129" i="12"/>
  <c r="L127" i="20"/>
  <c r="I129" i="12"/>
  <c r="J129" i="12"/>
  <c r="X129" i="12"/>
  <c r="I127" i="20"/>
  <c r="Y129" i="12"/>
  <c r="Z130" i="12"/>
  <c r="W130" i="12"/>
  <c r="A130" i="12"/>
  <c r="AD128" i="20"/>
  <c r="AH128" i="20"/>
  <c r="AI128" i="20"/>
  <c r="AJ128" i="20"/>
  <c r="Z128" i="20"/>
  <c r="AE128" i="20"/>
  <c r="M128" i="20"/>
  <c r="F130" i="12"/>
  <c r="AC128" i="20"/>
  <c r="K128" i="20"/>
  <c r="G130" i="12"/>
  <c r="L128" i="20"/>
  <c r="I130" i="12"/>
  <c r="J130" i="12"/>
  <c r="X130" i="12"/>
  <c r="I128" i="20"/>
  <c r="Y130" i="12"/>
  <c r="Z131" i="12"/>
  <c r="W131" i="12"/>
  <c r="A131" i="12"/>
  <c r="AD129" i="20"/>
  <c r="AH129" i="20"/>
  <c r="AI129" i="20"/>
  <c r="AJ129" i="20"/>
  <c r="Z129" i="20"/>
  <c r="AE129" i="20"/>
  <c r="M129" i="20"/>
  <c r="F131" i="12"/>
  <c r="AC129" i="20"/>
  <c r="K129" i="20"/>
  <c r="G131" i="12"/>
  <c r="L129" i="20"/>
  <c r="I131" i="12"/>
  <c r="J131" i="12"/>
  <c r="X131" i="12"/>
  <c r="I129" i="20"/>
  <c r="Y131" i="12"/>
  <c r="Z132" i="12"/>
  <c r="W132" i="12"/>
  <c r="A132" i="12"/>
  <c r="AD130" i="20"/>
  <c r="AH130" i="20"/>
  <c r="AI130" i="20"/>
  <c r="AJ130" i="20"/>
  <c r="Z130" i="20"/>
  <c r="AE130" i="20"/>
  <c r="M130" i="20"/>
  <c r="F132" i="12"/>
  <c r="AC130" i="20"/>
  <c r="K130" i="20"/>
  <c r="G132" i="12"/>
  <c r="L130" i="20"/>
  <c r="I132" i="12"/>
  <c r="J132" i="12"/>
  <c r="X132" i="12"/>
  <c r="I130" i="20"/>
  <c r="Y132" i="12"/>
  <c r="Z133" i="12"/>
  <c r="W133" i="12"/>
  <c r="A133" i="12"/>
  <c r="AD131" i="20"/>
  <c r="AH131" i="20"/>
  <c r="AI131" i="20"/>
  <c r="AJ131" i="20"/>
  <c r="Z131" i="20"/>
  <c r="AE131" i="20"/>
  <c r="M131" i="20"/>
  <c r="F133" i="12"/>
  <c r="AC131" i="20"/>
  <c r="K131" i="20"/>
  <c r="G133" i="12"/>
  <c r="L131" i="20"/>
  <c r="I133" i="12"/>
  <c r="J133" i="12"/>
  <c r="X133" i="12"/>
  <c r="I131" i="20"/>
  <c r="Y133" i="12"/>
  <c r="Z134" i="12"/>
  <c r="W134" i="12"/>
  <c r="A134" i="12"/>
  <c r="AD132" i="20"/>
  <c r="AH132" i="20"/>
  <c r="AI132" i="20"/>
  <c r="AJ132" i="20"/>
  <c r="Z132" i="20"/>
  <c r="AE132" i="20"/>
  <c r="M132" i="20"/>
  <c r="F134" i="12"/>
  <c r="AC132" i="20"/>
  <c r="K132" i="20"/>
  <c r="G134" i="12"/>
  <c r="L132" i="20"/>
  <c r="I134" i="12"/>
  <c r="J134" i="12"/>
  <c r="X134" i="12"/>
  <c r="I132" i="20"/>
  <c r="Y134" i="12"/>
  <c r="Z135" i="12"/>
  <c r="W135" i="12"/>
  <c r="A135" i="12"/>
  <c r="AD133" i="20"/>
  <c r="AH133" i="20"/>
  <c r="AI133" i="20"/>
  <c r="AJ133" i="20"/>
  <c r="Z133" i="20"/>
  <c r="AE133" i="20"/>
  <c r="M133" i="20"/>
  <c r="F135" i="12"/>
  <c r="AC133" i="20"/>
  <c r="K133" i="20"/>
  <c r="G135" i="12"/>
  <c r="L133" i="20"/>
  <c r="I135" i="12"/>
  <c r="J135" i="12"/>
  <c r="X135" i="12"/>
  <c r="I133" i="20"/>
  <c r="Y135" i="12"/>
  <c r="Z136" i="12"/>
  <c r="W136" i="12"/>
  <c r="A136" i="12"/>
  <c r="AD134" i="20"/>
  <c r="AH134" i="20"/>
  <c r="AI134" i="20"/>
  <c r="AJ134" i="20"/>
  <c r="Z134" i="20"/>
  <c r="AE134" i="20"/>
  <c r="M134" i="20"/>
  <c r="F136" i="12"/>
  <c r="AC134" i="20"/>
  <c r="K134" i="20"/>
  <c r="G136" i="12"/>
  <c r="L134" i="20"/>
  <c r="I136" i="12"/>
  <c r="J136" i="12"/>
  <c r="X136" i="12"/>
  <c r="I134" i="20"/>
  <c r="Y136" i="12"/>
  <c r="Z137" i="12"/>
  <c r="W137" i="12"/>
  <c r="A137" i="12"/>
  <c r="AD135" i="20"/>
  <c r="AH135" i="20"/>
  <c r="AI135" i="20"/>
  <c r="AJ135" i="20"/>
  <c r="Z135" i="20"/>
  <c r="AE135" i="20"/>
  <c r="M135" i="20"/>
  <c r="F137" i="12"/>
  <c r="AC135" i="20"/>
  <c r="K135" i="20"/>
  <c r="G137" i="12"/>
  <c r="L135" i="20"/>
  <c r="I137" i="12"/>
  <c r="J137" i="12"/>
  <c r="X137" i="12"/>
  <c r="I135" i="20"/>
  <c r="Y137" i="12"/>
  <c r="Z138" i="12"/>
  <c r="W138" i="12"/>
  <c r="A138" i="12"/>
  <c r="AD136" i="20"/>
  <c r="AH136" i="20"/>
  <c r="AI136" i="20"/>
  <c r="AJ136" i="20"/>
  <c r="Z136" i="20"/>
  <c r="AE136" i="20"/>
  <c r="M136" i="20"/>
  <c r="F138" i="12"/>
  <c r="AC136" i="20"/>
  <c r="K136" i="20"/>
  <c r="G138" i="12"/>
  <c r="L136" i="20"/>
  <c r="I138" i="12"/>
  <c r="J138" i="12"/>
  <c r="X138" i="12"/>
  <c r="I136" i="20"/>
  <c r="Y138" i="12"/>
  <c r="Z139" i="12"/>
  <c r="W139" i="12"/>
  <c r="A139" i="12"/>
  <c r="AD137" i="20"/>
  <c r="AH137" i="20"/>
  <c r="AI137" i="20"/>
  <c r="AJ137" i="20"/>
  <c r="Z137" i="20"/>
  <c r="AE137" i="20"/>
  <c r="M137" i="20"/>
  <c r="F139" i="12"/>
  <c r="AC137" i="20"/>
  <c r="K137" i="20"/>
  <c r="G139" i="12"/>
  <c r="L137" i="20"/>
  <c r="I139" i="12"/>
  <c r="J139" i="12"/>
  <c r="X139" i="12"/>
  <c r="I137" i="20"/>
  <c r="Y139" i="12"/>
  <c r="Z140" i="12"/>
  <c r="W140" i="12"/>
  <c r="A140" i="12"/>
  <c r="AD138" i="20"/>
  <c r="AH138" i="20"/>
  <c r="AI138" i="20"/>
  <c r="AJ138" i="20"/>
  <c r="Z138" i="20"/>
  <c r="AE138" i="20"/>
  <c r="M138" i="20"/>
  <c r="F140" i="12"/>
  <c r="AC138" i="20"/>
  <c r="K138" i="20"/>
  <c r="G140" i="12"/>
  <c r="L138" i="20"/>
  <c r="I140" i="12"/>
  <c r="J140" i="12"/>
  <c r="X140" i="12"/>
  <c r="I138" i="20"/>
  <c r="Y140" i="12"/>
  <c r="Z141" i="12"/>
  <c r="W141" i="12"/>
  <c r="A141" i="12"/>
  <c r="AD139" i="20"/>
  <c r="AH139" i="20"/>
  <c r="AI139" i="20"/>
  <c r="AJ139" i="20"/>
  <c r="Z139" i="20"/>
  <c r="AE139" i="20"/>
  <c r="M139" i="20"/>
  <c r="F141" i="12"/>
  <c r="AC139" i="20"/>
  <c r="K139" i="20"/>
  <c r="G141" i="12"/>
  <c r="L139" i="20"/>
  <c r="I141" i="12"/>
  <c r="J141" i="12"/>
  <c r="X141" i="12"/>
  <c r="I139" i="20"/>
  <c r="Y141" i="12"/>
  <c r="Z142" i="12"/>
  <c r="W142" i="12"/>
  <c r="A142" i="12"/>
  <c r="AD140" i="20"/>
  <c r="AH140" i="20"/>
  <c r="AI140" i="20"/>
  <c r="AJ140" i="20"/>
  <c r="Z140" i="20"/>
  <c r="AE140" i="20"/>
  <c r="M140" i="20"/>
  <c r="F142" i="12"/>
  <c r="AC140" i="20"/>
  <c r="K140" i="20"/>
  <c r="G142" i="12"/>
  <c r="L140" i="20"/>
  <c r="I142" i="12"/>
  <c r="J142" i="12"/>
  <c r="X142" i="12"/>
  <c r="I140" i="20"/>
  <c r="Y142" i="12"/>
  <c r="Z143" i="12"/>
  <c r="W143" i="12"/>
  <c r="A143" i="12"/>
  <c r="AD141" i="20"/>
  <c r="AH141" i="20"/>
  <c r="AI141" i="20"/>
  <c r="AJ141" i="20"/>
  <c r="Z141" i="20"/>
  <c r="AE141" i="20"/>
  <c r="M141" i="20"/>
  <c r="F143" i="12"/>
  <c r="AC141" i="20"/>
  <c r="K141" i="20"/>
  <c r="G143" i="12"/>
  <c r="L141" i="20"/>
  <c r="I143" i="12"/>
  <c r="J143" i="12"/>
  <c r="X143" i="12"/>
  <c r="I141" i="20"/>
  <c r="Y143" i="12"/>
  <c r="Z144" i="12"/>
  <c r="W144" i="12"/>
  <c r="A144" i="12"/>
  <c r="AD142" i="20"/>
  <c r="AH142" i="20"/>
  <c r="AI142" i="20"/>
  <c r="AJ142" i="20"/>
  <c r="Z142" i="20"/>
  <c r="AE142" i="20"/>
  <c r="M142" i="20"/>
  <c r="F144" i="12"/>
  <c r="AC142" i="20"/>
  <c r="K142" i="20"/>
  <c r="G144" i="12"/>
  <c r="L142" i="20"/>
  <c r="I144" i="12"/>
  <c r="J144" i="12"/>
  <c r="X144" i="12"/>
  <c r="I142" i="20"/>
  <c r="Y144" i="12"/>
  <c r="Z145" i="12"/>
  <c r="W145" i="12"/>
  <c r="A145" i="12"/>
  <c r="AD143" i="20"/>
  <c r="AH143" i="20"/>
  <c r="AI143" i="20"/>
  <c r="AJ143" i="20"/>
  <c r="Z143" i="20"/>
  <c r="AE143" i="20"/>
  <c r="M143" i="20"/>
  <c r="F145" i="12"/>
  <c r="AC143" i="20"/>
  <c r="K143" i="20"/>
  <c r="G145" i="12"/>
  <c r="L143" i="20"/>
  <c r="I145" i="12"/>
  <c r="J145" i="12"/>
  <c r="X145" i="12"/>
  <c r="I143" i="20"/>
  <c r="Y145" i="12"/>
  <c r="Z146" i="12"/>
  <c r="W146" i="12"/>
  <c r="A146" i="12"/>
  <c r="AD144" i="20"/>
  <c r="AH144" i="20"/>
  <c r="AI144" i="20"/>
  <c r="AJ144" i="20"/>
  <c r="Z144" i="20"/>
  <c r="AE144" i="20"/>
  <c r="M144" i="20"/>
  <c r="F146" i="12"/>
  <c r="AC144" i="20"/>
  <c r="K144" i="20"/>
  <c r="G146" i="12"/>
  <c r="L144" i="20"/>
  <c r="I146" i="12"/>
  <c r="J146" i="12"/>
  <c r="X146" i="12"/>
  <c r="I144" i="20"/>
  <c r="Y146" i="12"/>
  <c r="Z147" i="12"/>
  <c r="W147" i="12"/>
  <c r="A147" i="12"/>
  <c r="AD145" i="20"/>
  <c r="AH145" i="20"/>
  <c r="AI145" i="20"/>
  <c r="AJ145" i="20"/>
  <c r="Z145" i="20"/>
  <c r="AE145" i="20"/>
  <c r="M145" i="20"/>
  <c r="F147" i="12"/>
  <c r="AC145" i="20"/>
  <c r="K145" i="20"/>
  <c r="G147" i="12"/>
  <c r="L145" i="20"/>
  <c r="I147" i="12"/>
  <c r="J147" i="12"/>
  <c r="X147" i="12"/>
  <c r="I145" i="20"/>
  <c r="Y147" i="12"/>
  <c r="Z148" i="12"/>
  <c r="W148" i="12"/>
  <c r="A148" i="12"/>
  <c r="AD146" i="20"/>
  <c r="AH146" i="20"/>
  <c r="AI146" i="20"/>
  <c r="AJ146" i="20"/>
  <c r="Z146" i="20"/>
  <c r="AE146" i="20"/>
  <c r="M146" i="20"/>
  <c r="F148" i="12"/>
  <c r="AC146" i="20"/>
  <c r="K146" i="20"/>
  <c r="G148" i="12"/>
  <c r="L146" i="20"/>
  <c r="I148" i="12"/>
  <c r="J148" i="12"/>
  <c r="X148" i="12"/>
  <c r="I146" i="20"/>
  <c r="Y148" i="12"/>
  <c r="Z149" i="12"/>
  <c r="W149" i="12"/>
  <c r="A149" i="12"/>
  <c r="AD147" i="20"/>
  <c r="AH147" i="20"/>
  <c r="AI147" i="20"/>
  <c r="AJ147" i="20"/>
  <c r="Z147" i="20"/>
  <c r="AE147" i="20"/>
  <c r="M147" i="20"/>
  <c r="F149" i="12"/>
  <c r="AC147" i="20"/>
  <c r="K147" i="20"/>
  <c r="G149" i="12"/>
  <c r="L147" i="20"/>
  <c r="I149" i="12"/>
  <c r="J149" i="12"/>
  <c r="X149" i="12"/>
  <c r="I147" i="20"/>
  <c r="Y149" i="12"/>
  <c r="Z150" i="12"/>
  <c r="W150" i="12"/>
  <c r="A150" i="12"/>
  <c r="AD148" i="20"/>
  <c r="AH148" i="20"/>
  <c r="AI148" i="20"/>
  <c r="AJ148" i="20"/>
  <c r="Z148" i="20"/>
  <c r="AE148" i="20"/>
  <c r="M148" i="20"/>
  <c r="F150" i="12"/>
  <c r="AC148" i="20"/>
  <c r="K148" i="20"/>
  <c r="G150" i="12"/>
  <c r="L148" i="20"/>
  <c r="I150" i="12"/>
  <c r="J150" i="12"/>
  <c r="X150" i="12"/>
  <c r="I148" i="20"/>
  <c r="Y150" i="12"/>
  <c r="Z151" i="12"/>
  <c r="W151" i="12"/>
  <c r="A151" i="12"/>
  <c r="AD149" i="20"/>
  <c r="AH149" i="20"/>
  <c r="AI149" i="20"/>
  <c r="AJ149" i="20"/>
  <c r="Z149" i="20"/>
  <c r="AE149" i="20"/>
  <c r="M149" i="20"/>
  <c r="F151" i="12"/>
  <c r="AC149" i="20"/>
  <c r="K149" i="20"/>
  <c r="G151" i="12"/>
  <c r="L149" i="20"/>
  <c r="I151" i="12"/>
  <c r="J151" i="12"/>
  <c r="X151" i="12"/>
  <c r="I149" i="20"/>
  <c r="Y151" i="12"/>
  <c r="Z152" i="12"/>
  <c r="W152" i="12"/>
  <c r="A152" i="12"/>
  <c r="AD150" i="20"/>
  <c r="AH150" i="20"/>
  <c r="AI150" i="20"/>
  <c r="AJ150" i="20"/>
  <c r="Z150" i="20"/>
  <c r="AE150" i="20"/>
  <c r="M150" i="20"/>
  <c r="F152" i="12"/>
  <c r="AC150" i="20"/>
  <c r="K150" i="20"/>
  <c r="G152" i="12"/>
  <c r="L150" i="20"/>
  <c r="I152" i="12"/>
  <c r="J152" i="12"/>
  <c r="X152" i="12"/>
  <c r="I150" i="20"/>
  <c r="Y152" i="12"/>
  <c r="Z153" i="12"/>
  <c r="W153" i="12"/>
  <c r="A153" i="12"/>
  <c r="AD151" i="20"/>
  <c r="AH151" i="20"/>
  <c r="AI151" i="20"/>
  <c r="AJ151" i="20"/>
  <c r="Z151" i="20"/>
  <c r="AE151" i="20"/>
  <c r="M151" i="20"/>
  <c r="F153" i="12"/>
  <c r="AC151" i="20"/>
  <c r="K151" i="20"/>
  <c r="G153" i="12"/>
  <c r="L151" i="20"/>
  <c r="I153" i="12"/>
  <c r="J153" i="12"/>
  <c r="X153" i="12"/>
  <c r="I151" i="20"/>
  <c r="Y153" i="12"/>
  <c r="Z154" i="12"/>
  <c r="W154" i="12"/>
  <c r="A154" i="12"/>
  <c r="AD152" i="20"/>
  <c r="AH152" i="20"/>
  <c r="AI152" i="20"/>
  <c r="AJ152" i="20"/>
  <c r="Z152" i="20"/>
  <c r="AE152" i="20"/>
  <c r="M152" i="20"/>
  <c r="F154" i="12"/>
  <c r="AC152" i="20"/>
  <c r="K152" i="20"/>
  <c r="G154" i="12"/>
  <c r="L152" i="20"/>
  <c r="I154" i="12"/>
  <c r="J154" i="12"/>
  <c r="X154" i="12"/>
  <c r="I152" i="20"/>
  <c r="Y154" i="12"/>
  <c r="Z155" i="12"/>
  <c r="W155" i="12"/>
  <c r="A155" i="12"/>
  <c r="AD153" i="20"/>
  <c r="AH153" i="20"/>
  <c r="AI153" i="20"/>
  <c r="AJ153" i="20"/>
  <c r="Z153" i="20"/>
  <c r="AE153" i="20"/>
  <c r="M153" i="20"/>
  <c r="F155" i="12"/>
  <c r="AC153" i="20"/>
  <c r="K153" i="20"/>
  <c r="G155" i="12"/>
  <c r="L153" i="20"/>
  <c r="I155" i="12"/>
  <c r="J155" i="12"/>
  <c r="X155" i="12"/>
  <c r="I153" i="20"/>
  <c r="Y155" i="12"/>
  <c r="Z156" i="12"/>
  <c r="W156" i="12"/>
  <c r="A156" i="12"/>
  <c r="AD154" i="20"/>
  <c r="AH154" i="20"/>
  <c r="AI154" i="20"/>
  <c r="AJ154" i="20"/>
  <c r="Z154" i="20"/>
  <c r="AE154" i="20"/>
  <c r="M154" i="20"/>
  <c r="F156" i="12"/>
  <c r="AC154" i="20"/>
  <c r="K154" i="20"/>
  <c r="G156" i="12"/>
  <c r="L154" i="20"/>
  <c r="I156" i="12"/>
  <c r="J156" i="12"/>
  <c r="X156" i="12"/>
  <c r="I154" i="20"/>
  <c r="Y156" i="12"/>
  <c r="Z157" i="12"/>
  <c r="W157" i="12"/>
  <c r="A157" i="12"/>
  <c r="AD155" i="20"/>
  <c r="AH155" i="20"/>
  <c r="AI155" i="20"/>
  <c r="AJ155" i="20"/>
  <c r="Z155" i="20"/>
  <c r="AE155" i="20"/>
  <c r="M155" i="20"/>
  <c r="F157" i="12"/>
  <c r="AC155" i="20"/>
  <c r="K155" i="20"/>
  <c r="G157" i="12"/>
  <c r="L155" i="20"/>
  <c r="I157" i="12"/>
  <c r="J157" i="12"/>
  <c r="X157" i="12"/>
  <c r="I155" i="20"/>
  <c r="Y157" i="12"/>
  <c r="Z158" i="12"/>
  <c r="W158" i="12"/>
  <c r="A158" i="12"/>
  <c r="AD156" i="20"/>
  <c r="AH156" i="20"/>
  <c r="AI156" i="20"/>
  <c r="AJ156" i="20"/>
  <c r="Z156" i="20"/>
  <c r="AE156" i="20"/>
  <c r="M156" i="20"/>
  <c r="F158" i="12"/>
  <c r="AC156" i="20"/>
  <c r="K156" i="20"/>
  <c r="G158" i="12"/>
  <c r="L156" i="20"/>
  <c r="I158" i="12"/>
  <c r="J158" i="12"/>
  <c r="X158" i="12"/>
  <c r="I156" i="20"/>
  <c r="Y158" i="12"/>
  <c r="Z159" i="12"/>
  <c r="W159" i="12"/>
  <c r="A159" i="12"/>
  <c r="AD157" i="20"/>
  <c r="AH157" i="20"/>
  <c r="AI157" i="20"/>
  <c r="AJ157" i="20"/>
  <c r="Z157" i="20"/>
  <c r="AE157" i="20"/>
  <c r="M157" i="20"/>
  <c r="F159" i="12"/>
  <c r="AC157" i="20"/>
  <c r="K157" i="20"/>
  <c r="G159" i="12"/>
  <c r="L157" i="20"/>
  <c r="I159" i="12"/>
  <c r="J159" i="12"/>
  <c r="X159" i="12"/>
  <c r="I157" i="20"/>
  <c r="Y159" i="12"/>
  <c r="Z160" i="12"/>
  <c r="W160" i="12"/>
  <c r="A160" i="12"/>
  <c r="AD158" i="20"/>
  <c r="AH158" i="20"/>
  <c r="AI158" i="20"/>
  <c r="AJ158" i="20"/>
  <c r="Z158" i="20"/>
  <c r="AE158" i="20"/>
  <c r="M158" i="20"/>
  <c r="F160" i="12"/>
  <c r="AC158" i="20"/>
  <c r="K158" i="20"/>
  <c r="G160" i="12"/>
  <c r="L158" i="20"/>
  <c r="I160" i="12"/>
  <c r="J160" i="12"/>
  <c r="X160" i="12"/>
  <c r="I158" i="20"/>
  <c r="Y160" i="12"/>
  <c r="Z161" i="12"/>
  <c r="W161" i="12"/>
  <c r="A161" i="12"/>
  <c r="AD159" i="20"/>
  <c r="AH159" i="20"/>
  <c r="AI159" i="20"/>
  <c r="AJ159" i="20"/>
  <c r="Z159" i="20"/>
  <c r="AE159" i="20"/>
  <c r="M159" i="20"/>
  <c r="F161" i="12"/>
  <c r="AC159" i="20"/>
  <c r="K159" i="20"/>
  <c r="G161" i="12"/>
  <c r="L159" i="20"/>
  <c r="I161" i="12"/>
  <c r="J161" i="12"/>
  <c r="X161" i="12"/>
  <c r="I159" i="20"/>
  <c r="Y161" i="12"/>
  <c r="Z162" i="12"/>
  <c r="W162" i="12"/>
  <c r="A162" i="12"/>
  <c r="AD160" i="20"/>
  <c r="AH160" i="20"/>
  <c r="AI160" i="20"/>
  <c r="AJ160" i="20"/>
  <c r="Z160" i="20"/>
  <c r="AE160" i="20"/>
  <c r="M160" i="20"/>
  <c r="F162" i="12"/>
  <c r="AC160" i="20"/>
  <c r="K160" i="20"/>
  <c r="G162" i="12"/>
  <c r="L160" i="20"/>
  <c r="I162" i="12"/>
  <c r="J162" i="12"/>
  <c r="X162" i="12"/>
  <c r="I160" i="20"/>
  <c r="Y162" i="12"/>
  <c r="Z163" i="12"/>
  <c r="W163" i="12"/>
  <c r="A163" i="12"/>
  <c r="AD161" i="20"/>
  <c r="AH161" i="20"/>
  <c r="AI161" i="20"/>
  <c r="AJ161" i="20"/>
  <c r="Z161" i="20"/>
  <c r="AE161" i="20"/>
  <c r="M161" i="20"/>
  <c r="F163" i="12"/>
  <c r="AC161" i="20"/>
  <c r="K161" i="20"/>
  <c r="G163" i="12"/>
  <c r="L161" i="20"/>
  <c r="I163" i="12"/>
  <c r="J163" i="12"/>
  <c r="X163" i="12"/>
  <c r="I161" i="20"/>
  <c r="Y163" i="12"/>
  <c r="Z164" i="12"/>
  <c r="W164" i="12"/>
  <c r="A164" i="12"/>
  <c r="AD162" i="20"/>
  <c r="AH162" i="20"/>
  <c r="AI162" i="20"/>
  <c r="AJ162" i="20"/>
  <c r="Z162" i="20"/>
  <c r="AE162" i="20"/>
  <c r="M162" i="20"/>
  <c r="F164" i="12"/>
  <c r="AC162" i="20"/>
  <c r="K162" i="20"/>
  <c r="G164" i="12"/>
  <c r="L162" i="20"/>
  <c r="I164" i="12"/>
  <c r="J164" i="12"/>
  <c r="X164" i="12"/>
  <c r="I162" i="20"/>
  <c r="Y164" i="12"/>
  <c r="Z165" i="12"/>
  <c r="W165" i="12"/>
  <c r="A165" i="12"/>
  <c r="AD163" i="20"/>
  <c r="AH163" i="20"/>
  <c r="AI163" i="20"/>
  <c r="AJ163" i="20"/>
  <c r="Z163" i="20"/>
  <c r="AE163" i="20"/>
  <c r="M163" i="20"/>
  <c r="F165" i="12"/>
  <c r="AC163" i="20"/>
  <c r="K163" i="20"/>
  <c r="G165" i="12"/>
  <c r="L163" i="20"/>
  <c r="I165" i="12"/>
  <c r="J165" i="12"/>
  <c r="X165" i="12"/>
  <c r="I163" i="20"/>
  <c r="Y165" i="12"/>
  <c r="Z166" i="12"/>
  <c r="W166" i="12"/>
  <c r="A166" i="12"/>
  <c r="AD164" i="20"/>
  <c r="AH164" i="20"/>
  <c r="AI164" i="20"/>
  <c r="AJ164" i="20"/>
  <c r="Z164" i="20"/>
  <c r="AE164" i="20"/>
  <c r="M164" i="20"/>
  <c r="F166" i="12"/>
  <c r="AC164" i="20"/>
  <c r="K164" i="20"/>
  <c r="G166" i="12"/>
  <c r="L164" i="20"/>
  <c r="I166" i="12"/>
  <c r="J166" i="12"/>
  <c r="X166" i="12"/>
  <c r="I164" i="20"/>
  <c r="Y166" i="12"/>
  <c r="Z167" i="12"/>
  <c r="W167" i="12"/>
  <c r="A167" i="12"/>
  <c r="AD165" i="20"/>
  <c r="AH165" i="20"/>
  <c r="AI165" i="20"/>
  <c r="AJ165" i="20"/>
  <c r="Z165" i="20"/>
  <c r="AE165" i="20"/>
  <c r="M165" i="20"/>
  <c r="F167" i="12"/>
  <c r="AC165" i="20"/>
  <c r="K165" i="20"/>
  <c r="G167" i="12"/>
  <c r="L165" i="20"/>
  <c r="I167" i="12"/>
  <c r="J167" i="12"/>
  <c r="X167" i="12"/>
  <c r="I165" i="20"/>
  <c r="Y167" i="12"/>
  <c r="Z168" i="12"/>
  <c r="W168" i="12"/>
  <c r="A168" i="12"/>
  <c r="AD166" i="20"/>
  <c r="AH166" i="20"/>
  <c r="AI166" i="20"/>
  <c r="AJ166" i="20"/>
  <c r="Z166" i="20"/>
  <c r="AE166" i="20"/>
  <c r="M166" i="20"/>
  <c r="F168" i="12"/>
  <c r="AC166" i="20"/>
  <c r="K166" i="20"/>
  <c r="G168" i="12"/>
  <c r="L166" i="20"/>
  <c r="I168" i="12"/>
  <c r="J168" i="12"/>
  <c r="X168" i="12"/>
  <c r="I166" i="20"/>
  <c r="Y168" i="12"/>
  <c r="Z169" i="12"/>
  <c r="W169" i="12"/>
  <c r="A169" i="12"/>
  <c r="AD167" i="20"/>
  <c r="AH167" i="20"/>
  <c r="AI167" i="20"/>
  <c r="AJ167" i="20"/>
  <c r="Z167" i="20"/>
  <c r="AE167" i="20"/>
  <c r="M167" i="20"/>
  <c r="F169" i="12"/>
  <c r="AC167" i="20"/>
  <c r="K167" i="20"/>
  <c r="G169" i="12"/>
  <c r="L167" i="20"/>
  <c r="I169" i="12"/>
  <c r="J169" i="12"/>
  <c r="X169" i="12"/>
  <c r="I167" i="20"/>
  <c r="Y169" i="12"/>
  <c r="Z170" i="12"/>
  <c r="W170" i="12"/>
  <c r="A170" i="12"/>
  <c r="AD168" i="20"/>
  <c r="AH168" i="20"/>
  <c r="AI168" i="20"/>
  <c r="AJ168" i="20"/>
  <c r="Z168" i="20"/>
  <c r="AE168" i="20"/>
  <c r="M168" i="20"/>
  <c r="F170" i="12"/>
  <c r="AC168" i="20"/>
  <c r="K168" i="20"/>
  <c r="G170" i="12"/>
  <c r="L168" i="20"/>
  <c r="I170" i="12"/>
  <c r="J170" i="12"/>
  <c r="X170" i="12"/>
  <c r="I168" i="20"/>
  <c r="Y170" i="12"/>
  <c r="Z171" i="12"/>
  <c r="W171" i="12"/>
  <c r="A171" i="12"/>
  <c r="AD169" i="20"/>
  <c r="AH169" i="20"/>
  <c r="AI169" i="20"/>
  <c r="AJ169" i="20"/>
  <c r="Z169" i="20"/>
  <c r="AE169" i="20"/>
  <c r="M169" i="20"/>
  <c r="F171" i="12"/>
  <c r="AC169" i="20"/>
  <c r="K169" i="20"/>
  <c r="G171" i="12"/>
  <c r="L169" i="20"/>
  <c r="I171" i="12"/>
  <c r="J171" i="12"/>
  <c r="X171" i="12"/>
  <c r="I169" i="20"/>
  <c r="Y171" i="12"/>
  <c r="Z172" i="12"/>
  <c r="W172" i="12"/>
  <c r="A172" i="12"/>
  <c r="AD170" i="20"/>
  <c r="AH170" i="20"/>
  <c r="AI170" i="20"/>
  <c r="AJ170" i="20"/>
  <c r="Z170" i="20"/>
  <c r="AE170" i="20"/>
  <c r="M170" i="20"/>
  <c r="F172" i="12"/>
  <c r="AC170" i="20"/>
  <c r="K170" i="20"/>
  <c r="G172" i="12"/>
  <c r="L170" i="20"/>
  <c r="I172" i="12"/>
  <c r="J172" i="12"/>
  <c r="X172" i="12"/>
  <c r="I170" i="20"/>
  <c r="Y172" i="12"/>
  <c r="Z173" i="12"/>
  <c r="W173" i="12"/>
  <c r="A173" i="12"/>
  <c r="AD171" i="20"/>
  <c r="AH171" i="20"/>
  <c r="AI171" i="20"/>
  <c r="AJ171" i="20"/>
  <c r="Z171" i="20"/>
  <c r="AE171" i="20"/>
  <c r="M171" i="20"/>
  <c r="F173" i="12"/>
  <c r="AC171" i="20"/>
  <c r="K171" i="20"/>
  <c r="G173" i="12"/>
  <c r="L171" i="20"/>
  <c r="I173" i="12"/>
  <c r="J173" i="12"/>
  <c r="X173" i="12"/>
  <c r="I171" i="20"/>
  <c r="Y173" i="12"/>
  <c r="Z174" i="12"/>
  <c r="W174" i="12"/>
  <c r="A174" i="12"/>
  <c r="AD172" i="20"/>
  <c r="AH172" i="20"/>
  <c r="AI172" i="20"/>
  <c r="AJ172" i="20"/>
  <c r="Z172" i="20"/>
  <c r="AE172" i="20"/>
  <c r="M172" i="20"/>
  <c r="F174" i="12"/>
  <c r="AC172" i="20"/>
  <c r="K172" i="20"/>
  <c r="G174" i="12"/>
  <c r="L172" i="20"/>
  <c r="I174" i="12"/>
  <c r="J174" i="12"/>
  <c r="X174" i="12"/>
  <c r="I172" i="20"/>
  <c r="Y174" i="12"/>
  <c r="Z175" i="12"/>
  <c r="W175" i="12"/>
  <c r="A175" i="12"/>
  <c r="AD173" i="20"/>
  <c r="AH173" i="20"/>
  <c r="AI173" i="20"/>
  <c r="AJ173" i="20"/>
  <c r="Z173" i="20"/>
  <c r="AE173" i="20"/>
  <c r="M173" i="20"/>
  <c r="F175" i="12"/>
  <c r="AC173" i="20"/>
  <c r="K173" i="20"/>
  <c r="G175" i="12"/>
  <c r="L173" i="20"/>
  <c r="I175" i="12"/>
  <c r="J175" i="12"/>
  <c r="X175" i="12"/>
  <c r="I173" i="20"/>
  <c r="Y175" i="12"/>
  <c r="Z176" i="12"/>
  <c r="W176" i="12"/>
  <c r="A176" i="12"/>
  <c r="AD174" i="20"/>
  <c r="AH174" i="20"/>
  <c r="AI174" i="20"/>
  <c r="AJ174" i="20"/>
  <c r="Z174" i="20"/>
  <c r="AE174" i="20"/>
  <c r="M174" i="20"/>
  <c r="F176" i="12"/>
  <c r="AC174" i="20"/>
  <c r="K174" i="20"/>
  <c r="G176" i="12"/>
  <c r="L174" i="20"/>
  <c r="I176" i="12"/>
  <c r="J176" i="12"/>
  <c r="X176" i="12"/>
  <c r="I174" i="20"/>
  <c r="Y176" i="12"/>
  <c r="Z177" i="12"/>
  <c r="W177" i="12"/>
  <c r="A177" i="12"/>
  <c r="AD175" i="20"/>
  <c r="AH175" i="20"/>
  <c r="AI175" i="20"/>
  <c r="AJ175" i="20"/>
  <c r="Z175" i="20"/>
  <c r="AE175" i="20"/>
  <c r="M175" i="20"/>
  <c r="F177" i="12"/>
  <c r="AC175" i="20"/>
  <c r="K175" i="20"/>
  <c r="G177" i="12"/>
  <c r="L175" i="20"/>
  <c r="I177" i="12"/>
  <c r="J177" i="12"/>
  <c r="X177" i="12"/>
  <c r="I175" i="20"/>
  <c r="Y177" i="12"/>
  <c r="Z178" i="12"/>
  <c r="W178" i="12"/>
  <c r="A178" i="12"/>
  <c r="AD176" i="20"/>
  <c r="AH176" i="20"/>
  <c r="AI176" i="20"/>
  <c r="AJ176" i="20"/>
  <c r="Z176" i="20"/>
  <c r="AE176" i="20"/>
  <c r="M176" i="20"/>
  <c r="F178" i="12"/>
  <c r="AC176" i="20"/>
  <c r="K176" i="20"/>
  <c r="G178" i="12"/>
  <c r="L176" i="20"/>
  <c r="I178" i="12"/>
  <c r="J178" i="12"/>
  <c r="X178" i="12"/>
  <c r="I176" i="20"/>
  <c r="Y178" i="12"/>
  <c r="Z179" i="12"/>
  <c r="W179" i="12"/>
  <c r="A179" i="12"/>
  <c r="AD177" i="20"/>
  <c r="AH177" i="20"/>
  <c r="AI177" i="20"/>
  <c r="AJ177" i="20"/>
  <c r="Z177" i="20"/>
  <c r="AE177" i="20"/>
  <c r="M177" i="20"/>
  <c r="F179" i="12"/>
  <c r="AC177" i="20"/>
  <c r="K177" i="20"/>
  <c r="G179" i="12"/>
  <c r="L177" i="20"/>
  <c r="I179" i="12"/>
  <c r="J179" i="12"/>
  <c r="X179" i="12"/>
  <c r="I177" i="20"/>
  <c r="Y179" i="12"/>
  <c r="Z180" i="12"/>
  <c r="W180" i="12"/>
  <c r="A180" i="12"/>
  <c r="AD178" i="20"/>
  <c r="AH178" i="20"/>
  <c r="AI178" i="20"/>
  <c r="AJ178" i="20"/>
  <c r="Z178" i="20"/>
  <c r="AE178" i="20"/>
  <c r="M178" i="20"/>
  <c r="F180" i="12"/>
  <c r="AC178" i="20"/>
  <c r="K178" i="20"/>
  <c r="G180" i="12"/>
  <c r="L178" i="20"/>
  <c r="I180" i="12"/>
  <c r="J180" i="12"/>
  <c r="X180" i="12"/>
  <c r="I178" i="20"/>
  <c r="Y180" i="12"/>
  <c r="Z181" i="12"/>
  <c r="W181" i="12"/>
  <c r="A181" i="12"/>
  <c r="AD179" i="20"/>
  <c r="AH179" i="20"/>
  <c r="AI179" i="20"/>
  <c r="AJ179" i="20"/>
  <c r="Z179" i="20"/>
  <c r="AE179" i="20"/>
  <c r="M179" i="20"/>
  <c r="F181" i="12"/>
  <c r="AC179" i="20"/>
  <c r="K179" i="20"/>
  <c r="G181" i="12"/>
  <c r="L179" i="20"/>
  <c r="I181" i="12"/>
  <c r="J181" i="12"/>
  <c r="X181" i="12"/>
  <c r="I179" i="20"/>
  <c r="Y181" i="12"/>
  <c r="Z182" i="12"/>
  <c r="W182" i="12"/>
  <c r="A182" i="12"/>
  <c r="AD180" i="20"/>
  <c r="AH180" i="20"/>
  <c r="AI180" i="20"/>
  <c r="AJ180" i="20"/>
  <c r="Z180" i="20"/>
  <c r="AE180" i="20"/>
  <c r="M180" i="20"/>
  <c r="F182" i="12"/>
  <c r="AC180" i="20"/>
  <c r="K180" i="20"/>
  <c r="G182" i="12"/>
  <c r="L180" i="20"/>
  <c r="I182" i="12"/>
  <c r="J182" i="12"/>
  <c r="X182" i="12"/>
  <c r="I180" i="20"/>
  <c r="Y182" i="12"/>
  <c r="Z183" i="12"/>
  <c r="W183" i="12"/>
  <c r="A183" i="12"/>
  <c r="AD181" i="20"/>
  <c r="AH181" i="20"/>
  <c r="AI181" i="20"/>
  <c r="AJ181" i="20"/>
  <c r="Z181" i="20"/>
  <c r="AE181" i="20"/>
  <c r="M181" i="20"/>
  <c r="F183" i="12"/>
  <c r="AC181" i="20"/>
  <c r="K181" i="20"/>
  <c r="G183" i="12"/>
  <c r="L181" i="20"/>
  <c r="I183" i="12"/>
  <c r="J183" i="12"/>
  <c r="X183" i="12"/>
  <c r="I181" i="20"/>
  <c r="Y183" i="12"/>
  <c r="Z184" i="12"/>
  <c r="W184" i="12"/>
  <c r="A184" i="12"/>
  <c r="AD182" i="20"/>
  <c r="AH182" i="20"/>
  <c r="AI182" i="20"/>
  <c r="AJ182" i="20"/>
  <c r="Z182" i="20"/>
  <c r="AE182" i="20"/>
  <c r="M182" i="20"/>
  <c r="F184" i="12"/>
  <c r="AC182" i="20"/>
  <c r="K182" i="20"/>
  <c r="G184" i="12"/>
  <c r="L182" i="20"/>
  <c r="I184" i="12"/>
  <c r="J184" i="12"/>
  <c r="X184" i="12"/>
  <c r="I182" i="20"/>
  <c r="Y184" i="12"/>
  <c r="Z185" i="12"/>
  <c r="W185" i="12"/>
  <c r="A185" i="12"/>
  <c r="AD183" i="20"/>
  <c r="AH183" i="20"/>
  <c r="AI183" i="20"/>
  <c r="AJ183" i="20"/>
  <c r="Z183" i="20"/>
  <c r="AE183" i="20"/>
  <c r="M183" i="20"/>
  <c r="F185" i="12"/>
  <c r="AC183" i="20"/>
  <c r="K183" i="20"/>
  <c r="G185" i="12"/>
  <c r="L183" i="20"/>
  <c r="I185" i="12"/>
  <c r="J185" i="12"/>
  <c r="X185" i="12"/>
  <c r="I183" i="20"/>
  <c r="Y185" i="12"/>
  <c r="Z186" i="12"/>
  <c r="W186" i="12"/>
  <c r="A186" i="12"/>
  <c r="AD184" i="20"/>
  <c r="AH184" i="20"/>
  <c r="AI184" i="20"/>
  <c r="AJ184" i="20"/>
  <c r="Z184" i="20"/>
  <c r="AE184" i="20"/>
  <c r="M184" i="20"/>
  <c r="F186" i="12"/>
  <c r="AC184" i="20"/>
  <c r="K184" i="20"/>
  <c r="G186" i="12"/>
  <c r="L184" i="20"/>
  <c r="I186" i="12"/>
  <c r="J186" i="12"/>
  <c r="X186" i="12"/>
  <c r="I184" i="20"/>
  <c r="Y186" i="12"/>
  <c r="Z187" i="12"/>
  <c r="W187" i="12"/>
  <c r="A187" i="12"/>
  <c r="AD185" i="20"/>
  <c r="AH185" i="20"/>
  <c r="AI185" i="20"/>
  <c r="AJ185" i="20"/>
  <c r="Z185" i="20"/>
  <c r="AE185" i="20"/>
  <c r="M185" i="20"/>
  <c r="F187" i="12"/>
  <c r="AC185" i="20"/>
  <c r="K185" i="20"/>
  <c r="G187" i="12"/>
  <c r="L185" i="20"/>
  <c r="I187" i="12"/>
  <c r="J187" i="12"/>
  <c r="X187" i="12"/>
  <c r="I185" i="20"/>
  <c r="Y187" i="12"/>
  <c r="Z188" i="12"/>
  <c r="W188" i="12"/>
  <c r="A188" i="12"/>
  <c r="AD186" i="20"/>
  <c r="AH186" i="20"/>
  <c r="AI186" i="20"/>
  <c r="AJ186" i="20"/>
  <c r="Z186" i="20"/>
  <c r="AE186" i="20"/>
  <c r="M186" i="20"/>
  <c r="F188" i="12"/>
  <c r="AC186" i="20"/>
  <c r="K186" i="20"/>
  <c r="G188" i="12"/>
  <c r="L186" i="20"/>
  <c r="I188" i="12"/>
  <c r="J188" i="12"/>
  <c r="X188" i="12"/>
  <c r="I186" i="20"/>
  <c r="Y188" i="12"/>
  <c r="Z189" i="12"/>
  <c r="W189" i="12"/>
  <c r="A189" i="12"/>
  <c r="AD187" i="20"/>
  <c r="AH187" i="20"/>
  <c r="AI187" i="20"/>
  <c r="AJ187" i="20"/>
  <c r="Z187" i="20"/>
  <c r="AE187" i="20"/>
  <c r="M187" i="20"/>
  <c r="F189" i="12"/>
  <c r="AC187" i="20"/>
  <c r="K187" i="20"/>
  <c r="G189" i="12"/>
  <c r="L187" i="20"/>
  <c r="I189" i="12"/>
  <c r="J189" i="12"/>
  <c r="X189" i="12"/>
  <c r="I187" i="20"/>
  <c r="Y189" i="12"/>
  <c r="Z190" i="12"/>
  <c r="W190" i="12"/>
  <c r="A190" i="12"/>
  <c r="AD188" i="20"/>
  <c r="AH188" i="20"/>
  <c r="AI188" i="20"/>
  <c r="AJ188" i="20"/>
  <c r="Z188" i="20"/>
  <c r="AE188" i="20"/>
  <c r="M188" i="20"/>
  <c r="F190" i="12"/>
  <c r="AC188" i="20"/>
  <c r="K188" i="20"/>
  <c r="G190" i="12"/>
  <c r="L188" i="20"/>
  <c r="I190" i="12"/>
  <c r="J190" i="12"/>
  <c r="X190" i="12"/>
  <c r="I188" i="20"/>
  <c r="Y190" i="12"/>
  <c r="Z191" i="12"/>
  <c r="W191" i="12"/>
  <c r="A191" i="12"/>
  <c r="AD189" i="20"/>
  <c r="AH189" i="20"/>
  <c r="AI189" i="20"/>
  <c r="AJ189" i="20"/>
  <c r="Z189" i="20"/>
  <c r="AE189" i="20"/>
  <c r="M189" i="20"/>
  <c r="F191" i="12"/>
  <c r="AC189" i="20"/>
  <c r="K189" i="20"/>
  <c r="G191" i="12"/>
  <c r="L189" i="20"/>
  <c r="I191" i="12"/>
  <c r="J191" i="12"/>
  <c r="X191" i="12"/>
  <c r="I189" i="20"/>
  <c r="Y191" i="12"/>
  <c r="Z192" i="12"/>
  <c r="W192" i="12"/>
  <c r="A192" i="12"/>
  <c r="AD190" i="20"/>
  <c r="AH190" i="20"/>
  <c r="AI190" i="20"/>
  <c r="AJ190" i="20"/>
  <c r="Z190" i="20"/>
  <c r="AE190" i="20"/>
  <c r="M190" i="20"/>
  <c r="F192" i="12"/>
  <c r="AC190" i="20"/>
  <c r="K190" i="20"/>
  <c r="G192" i="12"/>
  <c r="L190" i="20"/>
  <c r="I192" i="12"/>
  <c r="J192" i="12"/>
  <c r="X192" i="12"/>
  <c r="I190" i="20"/>
  <c r="Y192" i="12"/>
  <c r="Z193" i="12"/>
  <c r="W193" i="12"/>
  <c r="A193" i="12"/>
  <c r="AD191" i="20"/>
  <c r="AH191" i="20"/>
  <c r="AI191" i="20"/>
  <c r="AJ191" i="20"/>
  <c r="Z191" i="20"/>
  <c r="AE191" i="20"/>
  <c r="M191" i="20"/>
  <c r="F193" i="12"/>
  <c r="AC191" i="20"/>
  <c r="K191" i="20"/>
  <c r="G193" i="12"/>
  <c r="L191" i="20"/>
  <c r="I193" i="12"/>
  <c r="J193" i="12"/>
  <c r="X193" i="12"/>
  <c r="I191" i="20"/>
  <c r="Y193" i="12"/>
  <c r="Z194" i="12"/>
  <c r="W194" i="12"/>
  <c r="A194" i="12"/>
  <c r="AD192" i="20"/>
  <c r="AH192" i="20"/>
  <c r="AI192" i="20"/>
  <c r="AJ192" i="20"/>
  <c r="Z192" i="20"/>
  <c r="AE192" i="20"/>
  <c r="M192" i="20"/>
  <c r="F194" i="12"/>
  <c r="AC192" i="20"/>
  <c r="K192" i="20"/>
  <c r="G194" i="12"/>
  <c r="L192" i="20"/>
  <c r="I194" i="12"/>
  <c r="J194" i="12"/>
  <c r="X194" i="12"/>
  <c r="I192" i="20"/>
  <c r="Y194" i="12"/>
  <c r="Z195" i="12"/>
  <c r="W195" i="12"/>
  <c r="A195" i="12"/>
  <c r="AD193" i="20"/>
  <c r="AH193" i="20"/>
  <c r="AI193" i="20"/>
  <c r="AJ193" i="20"/>
  <c r="Z193" i="20"/>
  <c r="AE193" i="20"/>
  <c r="M193" i="20"/>
  <c r="F195" i="12"/>
  <c r="AC193" i="20"/>
  <c r="K193" i="20"/>
  <c r="G195" i="12"/>
  <c r="L193" i="20"/>
  <c r="I195" i="12"/>
  <c r="J195" i="12"/>
  <c r="X195" i="12"/>
  <c r="I193" i="20"/>
  <c r="Y195" i="12"/>
  <c r="Z196" i="12"/>
  <c r="W196" i="12"/>
  <c r="A196" i="12"/>
  <c r="AD194" i="20"/>
  <c r="AH194" i="20"/>
  <c r="AI194" i="20"/>
  <c r="AJ194" i="20"/>
  <c r="Z194" i="20"/>
  <c r="AE194" i="20"/>
  <c r="M194" i="20"/>
  <c r="F196" i="12"/>
  <c r="AC194" i="20"/>
  <c r="K194" i="20"/>
  <c r="G196" i="12"/>
  <c r="L194" i="20"/>
  <c r="I196" i="12"/>
  <c r="J196" i="12"/>
  <c r="X196" i="12"/>
  <c r="I194" i="20"/>
  <c r="Y196" i="12"/>
  <c r="Z197" i="12"/>
  <c r="W197" i="12"/>
  <c r="A197" i="12"/>
  <c r="AD195" i="20"/>
  <c r="AH195" i="20"/>
  <c r="AI195" i="20"/>
  <c r="AJ195" i="20"/>
  <c r="Z195" i="20"/>
  <c r="AE195" i="20"/>
  <c r="M195" i="20"/>
  <c r="F197" i="12"/>
  <c r="AC195" i="20"/>
  <c r="K195" i="20"/>
  <c r="G197" i="12"/>
  <c r="L195" i="20"/>
  <c r="I197" i="12"/>
  <c r="J197" i="12"/>
  <c r="X197" i="12"/>
  <c r="I195" i="20"/>
  <c r="Y197" i="12"/>
  <c r="Z198" i="12"/>
  <c r="W198" i="12"/>
  <c r="A198" i="12"/>
  <c r="AD196" i="20"/>
  <c r="AH196" i="20"/>
  <c r="AI196" i="20"/>
  <c r="AJ196" i="20"/>
  <c r="Z196" i="20"/>
  <c r="AE196" i="20"/>
  <c r="M196" i="20"/>
  <c r="F198" i="12"/>
  <c r="AC196" i="20"/>
  <c r="K196" i="20"/>
  <c r="G198" i="12"/>
  <c r="L196" i="20"/>
  <c r="I198" i="12"/>
  <c r="J198" i="12"/>
  <c r="X198" i="12"/>
  <c r="I196" i="20"/>
  <c r="Y198" i="12"/>
  <c r="Z199" i="12"/>
  <c r="W199" i="12"/>
  <c r="A199" i="12"/>
  <c r="AD197" i="20"/>
  <c r="AH197" i="20"/>
  <c r="AI197" i="20"/>
  <c r="AJ197" i="20"/>
  <c r="Z197" i="20"/>
  <c r="AE197" i="20"/>
  <c r="M197" i="20"/>
  <c r="F199" i="12"/>
  <c r="AC197" i="20"/>
  <c r="K197" i="20"/>
  <c r="G199" i="12"/>
  <c r="L197" i="20"/>
  <c r="I199" i="12"/>
  <c r="J199" i="12"/>
  <c r="X199" i="12"/>
  <c r="I197" i="20"/>
  <c r="Y199" i="12"/>
  <c r="Z200" i="12"/>
  <c r="W200" i="12"/>
  <c r="A200" i="12"/>
  <c r="AD198" i="20"/>
  <c r="AH198" i="20"/>
  <c r="AI198" i="20"/>
  <c r="AJ198" i="20"/>
  <c r="Z198" i="20"/>
  <c r="AE198" i="20"/>
  <c r="M198" i="20"/>
  <c r="F200" i="12"/>
  <c r="AC198" i="20"/>
  <c r="K198" i="20"/>
  <c r="G200" i="12"/>
  <c r="L198" i="20"/>
  <c r="I200" i="12"/>
  <c r="J200" i="12"/>
  <c r="X200" i="12"/>
  <c r="I198" i="20"/>
  <c r="Y200" i="12"/>
  <c r="Z201" i="12"/>
  <c r="W201" i="12"/>
  <c r="A201" i="12"/>
  <c r="AD199" i="20"/>
  <c r="AH199" i="20"/>
  <c r="AI199" i="20"/>
  <c r="AJ199" i="20"/>
  <c r="Z199" i="20"/>
  <c r="AE199" i="20"/>
  <c r="M199" i="20"/>
  <c r="F201" i="12"/>
  <c r="AC199" i="20"/>
  <c r="K199" i="20"/>
  <c r="G201" i="12"/>
  <c r="L199" i="20"/>
  <c r="I201" i="12"/>
  <c r="J201" i="12"/>
  <c r="X201" i="12"/>
  <c r="I199" i="20"/>
  <c r="Y201" i="12"/>
  <c r="Z202" i="12"/>
  <c r="W202" i="12"/>
  <c r="A202" i="12"/>
  <c r="AD200" i="20"/>
  <c r="AH200" i="20"/>
  <c r="AI200" i="20"/>
  <c r="AJ200" i="20"/>
  <c r="Z200" i="20"/>
  <c r="AE200" i="20"/>
  <c r="M200" i="20"/>
  <c r="F202" i="12"/>
  <c r="AC200" i="20"/>
  <c r="K200" i="20"/>
  <c r="G202" i="12"/>
  <c r="L200" i="20"/>
  <c r="I202" i="12"/>
  <c r="J202" i="12"/>
  <c r="X202" i="12"/>
  <c r="I200" i="20"/>
  <c r="Y202" i="12"/>
  <c r="Z203" i="12"/>
  <c r="W203" i="12"/>
  <c r="A203" i="12"/>
  <c r="AD201" i="20"/>
  <c r="AH201" i="20"/>
  <c r="AI201" i="20"/>
  <c r="AJ201" i="20"/>
  <c r="Z201" i="20"/>
  <c r="AE201" i="20"/>
  <c r="M201" i="20"/>
  <c r="F203" i="12"/>
  <c r="AC201" i="20"/>
  <c r="K201" i="20"/>
  <c r="G203" i="12"/>
  <c r="L201" i="20"/>
  <c r="I203" i="12"/>
  <c r="J203" i="12"/>
  <c r="X203" i="12"/>
  <c r="I201" i="20"/>
  <c r="Y203" i="12"/>
  <c r="Z204" i="12"/>
  <c r="W204" i="12"/>
  <c r="A204" i="12"/>
  <c r="AD202" i="20"/>
  <c r="AH202" i="20"/>
  <c r="AI202" i="20"/>
  <c r="AJ202" i="20"/>
  <c r="Z202" i="20"/>
  <c r="AE202" i="20"/>
  <c r="M202" i="20"/>
  <c r="F204" i="12"/>
  <c r="AC202" i="20"/>
  <c r="K202" i="20"/>
  <c r="G204" i="12"/>
  <c r="L202" i="20"/>
  <c r="I204" i="12"/>
  <c r="J204" i="12"/>
  <c r="X204" i="12"/>
  <c r="I202" i="20"/>
  <c r="Y204" i="12"/>
  <c r="Z205" i="12"/>
  <c r="W205" i="12"/>
  <c r="A205" i="12"/>
  <c r="AD203" i="20"/>
  <c r="AH203" i="20"/>
  <c r="AI203" i="20"/>
  <c r="AJ203" i="20"/>
  <c r="Z203" i="20"/>
  <c r="AE203" i="20"/>
  <c r="M203" i="20"/>
  <c r="F205" i="12"/>
  <c r="AC203" i="20"/>
  <c r="K203" i="20"/>
  <c r="G205" i="12"/>
  <c r="L203" i="20"/>
  <c r="I205" i="12"/>
  <c r="J205" i="12"/>
  <c r="X205" i="12"/>
  <c r="I203" i="20"/>
  <c r="Y205" i="12"/>
  <c r="Z206" i="12"/>
  <c r="W206" i="12"/>
  <c r="A206" i="12"/>
  <c r="AD204" i="20"/>
  <c r="AH204" i="20"/>
  <c r="AI204" i="20"/>
  <c r="AJ204" i="20"/>
  <c r="Z204" i="20"/>
  <c r="AE204" i="20"/>
  <c r="M204" i="20"/>
  <c r="F206" i="12"/>
  <c r="AC204" i="20"/>
  <c r="K204" i="20"/>
  <c r="G206" i="12"/>
  <c r="L204" i="20"/>
  <c r="I206" i="12"/>
  <c r="J206" i="12"/>
  <c r="X206" i="12"/>
  <c r="I204" i="20"/>
  <c r="Y206" i="12"/>
  <c r="Z207" i="12"/>
  <c r="W207" i="12"/>
  <c r="A207" i="12"/>
  <c r="AD205" i="20"/>
  <c r="AH205" i="20"/>
  <c r="AI205" i="20"/>
  <c r="AJ205" i="20"/>
  <c r="Z205" i="20"/>
  <c r="AE205" i="20"/>
  <c r="M205" i="20"/>
  <c r="F207" i="12"/>
  <c r="AC205" i="20"/>
  <c r="K205" i="20"/>
  <c r="G207" i="12"/>
  <c r="L205" i="20"/>
  <c r="I207" i="12"/>
  <c r="J207" i="12"/>
  <c r="X207" i="12"/>
  <c r="I205" i="20"/>
  <c r="Y207" i="12"/>
  <c r="Z208" i="12"/>
  <c r="W208" i="12"/>
  <c r="A208" i="12"/>
  <c r="AD206" i="20"/>
  <c r="AH206" i="20"/>
  <c r="AI206" i="20"/>
  <c r="AJ206" i="20"/>
  <c r="Z206" i="20"/>
  <c r="AE206" i="20"/>
  <c r="M206" i="20"/>
  <c r="F208" i="12"/>
  <c r="AC206" i="20"/>
  <c r="K206" i="20"/>
  <c r="G208" i="12"/>
  <c r="L206" i="20"/>
  <c r="I208" i="12"/>
  <c r="J208" i="12"/>
  <c r="X208" i="12"/>
  <c r="I206" i="20"/>
  <c r="Y208" i="12"/>
  <c r="Z209" i="12"/>
  <c r="W209" i="12"/>
  <c r="A209" i="12"/>
  <c r="AD207" i="20"/>
  <c r="AH207" i="20"/>
  <c r="AI207" i="20"/>
  <c r="AJ207" i="20"/>
  <c r="Z207" i="20"/>
  <c r="AE207" i="20"/>
  <c r="M207" i="20"/>
  <c r="F209" i="12"/>
  <c r="AC207" i="20"/>
  <c r="K207" i="20"/>
  <c r="G209" i="12"/>
  <c r="L207" i="20"/>
  <c r="I209" i="12"/>
  <c r="J209" i="12"/>
  <c r="X209" i="12"/>
  <c r="I207" i="20"/>
  <c r="Y209" i="12"/>
  <c r="Z210" i="12"/>
  <c r="W210" i="12"/>
  <c r="A210" i="12"/>
  <c r="AD208" i="20"/>
  <c r="AH208" i="20"/>
  <c r="AI208" i="20"/>
  <c r="AJ208" i="20"/>
  <c r="Z208" i="20"/>
  <c r="AE208" i="20"/>
  <c r="M208" i="20"/>
  <c r="F210" i="12"/>
  <c r="AC208" i="20"/>
  <c r="K208" i="20"/>
  <c r="G210" i="12"/>
  <c r="L208" i="20"/>
  <c r="I210" i="12"/>
  <c r="J210" i="12"/>
  <c r="X210" i="12"/>
  <c r="I208" i="20"/>
  <c r="Y210" i="12"/>
  <c r="Z211" i="12"/>
  <c r="W211" i="12"/>
  <c r="A211" i="12"/>
  <c r="AD209" i="20"/>
  <c r="AH209" i="20"/>
  <c r="AI209" i="20"/>
  <c r="AJ209" i="20"/>
  <c r="Z209" i="20"/>
  <c r="AE209" i="20"/>
  <c r="M209" i="20"/>
  <c r="F211" i="12"/>
  <c r="AC209" i="20"/>
  <c r="K209" i="20"/>
  <c r="G211" i="12"/>
  <c r="L209" i="20"/>
  <c r="I211" i="12"/>
  <c r="J211" i="12"/>
  <c r="X211" i="12"/>
  <c r="I209" i="20"/>
  <c r="Y211" i="12"/>
  <c r="Z212" i="12"/>
  <c r="W212" i="12"/>
  <c r="A212" i="12"/>
  <c r="AD210" i="20"/>
  <c r="AH210" i="20"/>
  <c r="AI210" i="20"/>
  <c r="AJ210" i="20"/>
  <c r="Z210" i="20"/>
  <c r="AE210" i="20"/>
  <c r="M210" i="20"/>
  <c r="F212" i="12"/>
  <c r="AC210" i="20"/>
  <c r="K210" i="20"/>
  <c r="G212" i="12"/>
  <c r="L210" i="20"/>
  <c r="I212" i="12"/>
  <c r="J212" i="12"/>
  <c r="X212" i="12"/>
  <c r="I210" i="20"/>
  <c r="Y212" i="12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B92" i="18"/>
  <c r="D92" i="18"/>
  <c r="N92" i="18"/>
  <c r="O92" i="18"/>
  <c r="P92" i="18"/>
  <c r="Q92" i="18"/>
  <c r="R92" i="18"/>
  <c r="S92" i="18"/>
  <c r="A93" i="18"/>
  <c r="B93" i="18"/>
  <c r="D93" i="18"/>
  <c r="N93" i="18"/>
  <c r="O93" i="18"/>
  <c r="P93" i="18"/>
  <c r="Q93" i="18"/>
  <c r="R93" i="18"/>
  <c r="S93" i="18"/>
  <c r="A94" i="18"/>
  <c r="B94" i="18"/>
  <c r="D94" i="18"/>
  <c r="N94" i="18"/>
  <c r="O94" i="18"/>
  <c r="P94" i="18"/>
  <c r="Q94" i="18"/>
  <c r="R94" i="18"/>
  <c r="S94" i="18"/>
  <c r="A95" i="18"/>
  <c r="B95" i="18"/>
  <c r="D95" i="18"/>
  <c r="N95" i="18"/>
  <c r="O95" i="18"/>
  <c r="P95" i="18"/>
  <c r="Q95" i="18"/>
  <c r="R95" i="18"/>
  <c r="S95" i="18"/>
  <c r="A96" i="18"/>
  <c r="B96" i="18"/>
  <c r="D96" i="18"/>
  <c r="N96" i="18"/>
  <c r="O96" i="18"/>
  <c r="P96" i="18"/>
  <c r="Q96" i="18"/>
  <c r="R96" i="18"/>
  <c r="S96" i="18"/>
  <c r="A97" i="18"/>
  <c r="B97" i="18"/>
  <c r="D97" i="18"/>
  <c r="N97" i="18"/>
  <c r="O97" i="18"/>
  <c r="P97" i="18"/>
  <c r="Q97" i="18"/>
  <c r="R97" i="18"/>
  <c r="S97" i="18"/>
  <c r="A98" i="18"/>
  <c r="B98" i="18"/>
  <c r="D98" i="18"/>
  <c r="N98" i="18"/>
  <c r="O98" i="18"/>
  <c r="P98" i="18"/>
  <c r="Q98" i="18"/>
  <c r="R98" i="18"/>
  <c r="S98" i="18"/>
  <c r="A99" i="18"/>
  <c r="B99" i="18"/>
  <c r="D99" i="18"/>
  <c r="N99" i="18"/>
  <c r="O99" i="18"/>
  <c r="P99" i="18"/>
  <c r="Q99" i="18"/>
  <c r="R99" i="18"/>
  <c r="S99" i="18"/>
  <c r="A100" i="18"/>
  <c r="B100" i="18"/>
  <c r="D100" i="18"/>
  <c r="N100" i="18"/>
  <c r="O100" i="18"/>
  <c r="P100" i="18"/>
  <c r="Q100" i="18"/>
  <c r="R100" i="18"/>
  <c r="S100" i="18"/>
  <c r="A101" i="18"/>
  <c r="B101" i="18"/>
  <c r="D101" i="18"/>
  <c r="N101" i="18"/>
  <c r="O101" i="18"/>
  <c r="P101" i="18"/>
  <c r="Q101" i="18"/>
  <c r="R101" i="18"/>
  <c r="S101" i="18"/>
  <c r="A102" i="18"/>
  <c r="B102" i="18"/>
  <c r="D102" i="18"/>
  <c r="N102" i="18"/>
  <c r="O102" i="18"/>
  <c r="P102" i="18"/>
  <c r="Q102" i="18"/>
  <c r="R102" i="18"/>
  <c r="S102" i="18"/>
  <c r="A103" i="18"/>
  <c r="B103" i="18"/>
  <c r="D103" i="18"/>
  <c r="N103" i="18"/>
  <c r="O103" i="18"/>
  <c r="P103" i="18"/>
  <c r="Q103" i="18"/>
  <c r="R103" i="18"/>
  <c r="S103" i="18"/>
  <c r="A104" i="18"/>
  <c r="B104" i="18"/>
  <c r="D104" i="18"/>
  <c r="N104" i="18"/>
  <c r="O104" i="18"/>
  <c r="P104" i="18"/>
  <c r="Q104" i="18"/>
  <c r="R104" i="18"/>
  <c r="S104" i="18"/>
  <c r="A105" i="18"/>
  <c r="B105" i="18"/>
  <c r="D105" i="18"/>
  <c r="N105" i="18"/>
  <c r="O105" i="18"/>
  <c r="P105" i="18"/>
  <c r="Q105" i="18"/>
  <c r="R105" i="18"/>
  <c r="S105" i="18"/>
  <c r="A106" i="18"/>
  <c r="B106" i="18"/>
  <c r="D106" i="18"/>
  <c r="N106" i="18"/>
  <c r="O106" i="18"/>
  <c r="P106" i="18"/>
  <c r="Q106" i="18"/>
  <c r="R106" i="18"/>
  <c r="S106" i="18"/>
  <c r="A107" i="18"/>
  <c r="B107" i="18"/>
  <c r="D107" i="18"/>
  <c r="N107" i="18"/>
  <c r="O107" i="18"/>
  <c r="P107" i="18"/>
  <c r="Q107" i="18"/>
  <c r="R107" i="18"/>
  <c r="S107" i="18"/>
  <c r="A108" i="18"/>
  <c r="B108" i="18"/>
  <c r="D108" i="18"/>
  <c r="N108" i="18"/>
  <c r="O108" i="18"/>
  <c r="P108" i="18"/>
  <c r="Q108" i="18"/>
  <c r="R108" i="18"/>
  <c r="S108" i="18"/>
  <c r="A109" i="18"/>
  <c r="B109" i="18"/>
  <c r="D109" i="18"/>
  <c r="N109" i="18"/>
  <c r="O109" i="18"/>
  <c r="P109" i="18"/>
  <c r="Q109" i="18"/>
  <c r="R109" i="18"/>
  <c r="S109" i="18"/>
  <c r="A110" i="18"/>
  <c r="B110" i="18"/>
  <c r="D110" i="18"/>
  <c r="N110" i="18"/>
  <c r="O110" i="18"/>
  <c r="P110" i="18"/>
  <c r="Q110" i="18"/>
  <c r="R110" i="18"/>
  <c r="S110" i="18"/>
  <c r="A111" i="18"/>
  <c r="B111" i="18"/>
  <c r="D111" i="18"/>
  <c r="N111" i="18"/>
  <c r="O111" i="18"/>
  <c r="P111" i="18"/>
  <c r="Q111" i="18"/>
  <c r="R111" i="18"/>
  <c r="S111" i="18"/>
  <c r="A112" i="18"/>
  <c r="B112" i="18"/>
  <c r="D112" i="18"/>
  <c r="N112" i="18"/>
  <c r="O112" i="18"/>
  <c r="P112" i="18"/>
  <c r="Q112" i="18"/>
  <c r="R112" i="18"/>
  <c r="S112" i="18"/>
  <c r="A113" i="18"/>
  <c r="B113" i="18"/>
  <c r="D113" i="18"/>
  <c r="N113" i="18"/>
  <c r="O113" i="18"/>
  <c r="P113" i="18"/>
  <c r="Q113" i="18"/>
  <c r="R113" i="18"/>
  <c r="S113" i="18"/>
  <c r="A114" i="18"/>
  <c r="B114" i="18"/>
  <c r="D114" i="18"/>
  <c r="N114" i="18"/>
  <c r="O114" i="18"/>
  <c r="P114" i="18"/>
  <c r="Q114" i="18"/>
  <c r="R114" i="18"/>
  <c r="S114" i="18"/>
  <c r="A115" i="18"/>
  <c r="B115" i="18"/>
  <c r="D115" i="18"/>
  <c r="N115" i="18"/>
  <c r="O115" i="18"/>
  <c r="P115" i="18"/>
  <c r="Q115" i="18"/>
  <c r="R115" i="18"/>
  <c r="S115" i="18"/>
  <c r="A116" i="18"/>
  <c r="B116" i="18"/>
  <c r="D116" i="18"/>
  <c r="N116" i="18"/>
  <c r="O116" i="18"/>
  <c r="P116" i="18"/>
  <c r="Q116" i="18"/>
  <c r="R116" i="18"/>
  <c r="S116" i="18"/>
  <c r="A117" i="18"/>
  <c r="B117" i="18"/>
  <c r="D117" i="18"/>
  <c r="N117" i="18"/>
  <c r="O117" i="18"/>
  <c r="P117" i="18"/>
  <c r="Q117" i="18"/>
  <c r="R117" i="18"/>
  <c r="S117" i="18"/>
  <c r="A118" i="18"/>
  <c r="B118" i="18"/>
  <c r="D118" i="18"/>
  <c r="N118" i="18"/>
  <c r="O118" i="18"/>
  <c r="P118" i="18"/>
  <c r="Q118" i="18"/>
  <c r="R118" i="18"/>
  <c r="S118" i="18"/>
  <c r="A119" i="18"/>
  <c r="B119" i="18"/>
  <c r="D119" i="18"/>
  <c r="N119" i="18"/>
  <c r="O119" i="18"/>
  <c r="P119" i="18"/>
  <c r="Q119" i="18"/>
  <c r="R119" i="18"/>
  <c r="S119" i="18"/>
  <c r="A120" i="18"/>
  <c r="B120" i="18"/>
  <c r="D120" i="18"/>
  <c r="N120" i="18"/>
  <c r="O120" i="18"/>
  <c r="P120" i="18"/>
  <c r="Q120" i="18"/>
  <c r="R120" i="18"/>
  <c r="S120" i="18"/>
  <c r="A121" i="18"/>
  <c r="B121" i="18"/>
  <c r="D121" i="18"/>
  <c r="N121" i="18"/>
  <c r="O121" i="18"/>
  <c r="P121" i="18"/>
  <c r="Q121" i="18"/>
  <c r="R121" i="18"/>
  <c r="S121" i="18"/>
  <c r="A122" i="18"/>
  <c r="B122" i="18"/>
  <c r="D122" i="18"/>
  <c r="N122" i="18"/>
  <c r="O122" i="18"/>
  <c r="P122" i="18"/>
  <c r="Q122" i="18"/>
  <c r="R122" i="18"/>
  <c r="S122" i="18"/>
  <c r="A123" i="18"/>
  <c r="B123" i="18"/>
  <c r="D123" i="18"/>
  <c r="N123" i="18"/>
  <c r="O123" i="18"/>
  <c r="P123" i="18"/>
  <c r="Q123" i="18"/>
  <c r="R123" i="18"/>
  <c r="S123" i="18"/>
  <c r="A124" i="18"/>
  <c r="B124" i="18"/>
  <c r="D124" i="18"/>
  <c r="N124" i="18"/>
  <c r="O124" i="18"/>
  <c r="P124" i="18"/>
  <c r="Q124" i="18"/>
  <c r="R124" i="18"/>
  <c r="S124" i="18"/>
  <c r="A125" i="18"/>
  <c r="B125" i="18"/>
  <c r="D125" i="18"/>
  <c r="N125" i="18"/>
  <c r="O125" i="18"/>
  <c r="P125" i="18"/>
  <c r="Q125" i="18"/>
  <c r="R125" i="18"/>
  <c r="S125" i="18"/>
  <c r="A126" i="18"/>
  <c r="B126" i="18"/>
  <c r="D126" i="18"/>
  <c r="N126" i="18"/>
  <c r="O126" i="18"/>
  <c r="P126" i="18"/>
  <c r="Q126" i="18"/>
  <c r="R126" i="18"/>
  <c r="S126" i="18"/>
  <c r="A127" i="18"/>
  <c r="B127" i="18"/>
  <c r="D127" i="18"/>
  <c r="N127" i="18"/>
  <c r="O127" i="18"/>
  <c r="P127" i="18"/>
  <c r="Q127" i="18"/>
  <c r="R127" i="18"/>
  <c r="S127" i="18"/>
  <c r="A128" i="18"/>
  <c r="B128" i="18"/>
  <c r="D128" i="18"/>
  <c r="N128" i="18"/>
  <c r="O128" i="18"/>
  <c r="P128" i="18"/>
  <c r="Q128" i="18"/>
  <c r="R128" i="18"/>
  <c r="S128" i="18"/>
  <c r="A129" i="18"/>
  <c r="B129" i="18"/>
  <c r="D129" i="18"/>
  <c r="N129" i="18"/>
  <c r="O129" i="18"/>
  <c r="P129" i="18"/>
  <c r="Q129" i="18"/>
  <c r="R129" i="18"/>
  <c r="S129" i="18"/>
  <c r="A130" i="18"/>
  <c r="B130" i="18"/>
  <c r="D130" i="18"/>
  <c r="N130" i="18"/>
  <c r="O130" i="18"/>
  <c r="P130" i="18"/>
  <c r="Q130" i="18"/>
  <c r="R130" i="18"/>
  <c r="S130" i="18"/>
  <c r="A131" i="18"/>
  <c r="B131" i="18"/>
  <c r="D131" i="18"/>
  <c r="N131" i="18"/>
  <c r="O131" i="18"/>
  <c r="P131" i="18"/>
  <c r="Q131" i="18"/>
  <c r="R131" i="18"/>
  <c r="S131" i="18"/>
  <c r="A132" i="18"/>
  <c r="B132" i="18"/>
  <c r="D132" i="18"/>
  <c r="N132" i="18"/>
  <c r="O132" i="18"/>
  <c r="P132" i="18"/>
  <c r="Q132" i="18"/>
  <c r="R132" i="18"/>
  <c r="S132" i="18"/>
  <c r="A133" i="18"/>
  <c r="B133" i="18"/>
  <c r="D133" i="18"/>
  <c r="N133" i="18"/>
  <c r="O133" i="18"/>
  <c r="P133" i="18"/>
  <c r="Q133" i="18"/>
  <c r="R133" i="18"/>
  <c r="S133" i="18"/>
  <c r="A134" i="18"/>
  <c r="B134" i="18"/>
  <c r="D134" i="18"/>
  <c r="N134" i="18"/>
  <c r="O134" i="18"/>
  <c r="P134" i="18"/>
  <c r="Q134" i="18"/>
  <c r="R134" i="18"/>
  <c r="S134" i="18"/>
  <c r="A135" i="18"/>
  <c r="B135" i="18"/>
  <c r="D135" i="18"/>
  <c r="N135" i="18"/>
  <c r="O135" i="18"/>
  <c r="P135" i="18"/>
  <c r="Q135" i="18"/>
  <c r="R135" i="18"/>
  <c r="S135" i="18"/>
  <c r="A136" i="18"/>
  <c r="B136" i="18"/>
  <c r="D136" i="18"/>
  <c r="N136" i="18"/>
  <c r="O136" i="18"/>
  <c r="P136" i="18"/>
  <c r="Q136" i="18"/>
  <c r="R136" i="18"/>
  <c r="S136" i="18"/>
  <c r="A137" i="18"/>
  <c r="B137" i="18"/>
  <c r="D137" i="18"/>
  <c r="N137" i="18"/>
  <c r="O137" i="18"/>
  <c r="P137" i="18"/>
  <c r="Q137" i="18"/>
  <c r="R137" i="18"/>
  <c r="S137" i="18"/>
  <c r="A138" i="18"/>
  <c r="B138" i="18"/>
  <c r="D138" i="18"/>
  <c r="N138" i="18"/>
  <c r="O138" i="18"/>
  <c r="P138" i="18"/>
  <c r="Q138" i="18"/>
  <c r="R138" i="18"/>
  <c r="S138" i="18"/>
  <c r="A139" i="18"/>
  <c r="B139" i="18"/>
  <c r="D139" i="18"/>
  <c r="N139" i="18"/>
  <c r="O139" i="18"/>
  <c r="P139" i="18"/>
  <c r="Q139" i="18"/>
  <c r="R139" i="18"/>
  <c r="S139" i="18"/>
  <c r="A140" i="18"/>
  <c r="B140" i="18"/>
  <c r="D140" i="18"/>
  <c r="N140" i="18"/>
  <c r="O140" i="18"/>
  <c r="P140" i="18"/>
  <c r="Q140" i="18"/>
  <c r="R140" i="18"/>
  <c r="S140" i="18"/>
  <c r="A141" i="18"/>
  <c r="B141" i="18"/>
  <c r="D141" i="18"/>
  <c r="N141" i="18"/>
  <c r="O141" i="18"/>
  <c r="P141" i="18"/>
  <c r="Q141" i="18"/>
  <c r="R141" i="18"/>
  <c r="S141" i="18"/>
  <c r="A142" i="18"/>
  <c r="B142" i="18"/>
  <c r="D142" i="18"/>
  <c r="N142" i="18"/>
  <c r="O142" i="18"/>
  <c r="P142" i="18"/>
  <c r="Q142" i="18"/>
  <c r="R142" i="18"/>
  <c r="S142" i="18"/>
  <c r="A143" i="18"/>
  <c r="B143" i="18"/>
  <c r="D143" i="18"/>
  <c r="N143" i="18"/>
  <c r="O143" i="18"/>
  <c r="P143" i="18"/>
  <c r="Q143" i="18"/>
  <c r="R143" i="18"/>
  <c r="S143" i="18"/>
  <c r="A144" i="18"/>
  <c r="B144" i="18"/>
  <c r="D144" i="18"/>
  <c r="N144" i="18"/>
  <c r="O144" i="18"/>
  <c r="P144" i="18"/>
  <c r="Q144" i="18"/>
  <c r="R144" i="18"/>
  <c r="S144" i="18"/>
  <c r="A145" i="18"/>
  <c r="B145" i="18"/>
  <c r="D145" i="18"/>
  <c r="N145" i="18"/>
  <c r="O145" i="18"/>
  <c r="P145" i="18"/>
  <c r="Q145" i="18"/>
  <c r="R145" i="18"/>
  <c r="S145" i="18"/>
  <c r="A146" i="18"/>
  <c r="B146" i="18"/>
  <c r="D146" i="18"/>
  <c r="N146" i="18"/>
  <c r="O146" i="18"/>
  <c r="P146" i="18"/>
  <c r="Q146" i="18"/>
  <c r="R146" i="18"/>
  <c r="S146" i="18"/>
  <c r="A147" i="18"/>
  <c r="B147" i="18"/>
  <c r="D147" i="18"/>
  <c r="N147" i="18"/>
  <c r="O147" i="18"/>
  <c r="P147" i="18"/>
  <c r="Q147" i="18"/>
  <c r="R147" i="18"/>
  <c r="S147" i="18"/>
  <c r="A148" i="18"/>
  <c r="B148" i="18"/>
  <c r="D148" i="18"/>
  <c r="N148" i="18"/>
  <c r="O148" i="18"/>
  <c r="P148" i="18"/>
  <c r="Q148" i="18"/>
  <c r="R148" i="18"/>
  <c r="S148" i="18"/>
  <c r="A149" i="18"/>
  <c r="B149" i="18"/>
  <c r="D149" i="18"/>
  <c r="N149" i="18"/>
  <c r="O149" i="18"/>
  <c r="P149" i="18"/>
  <c r="Q149" i="18"/>
  <c r="R149" i="18"/>
  <c r="S149" i="18"/>
  <c r="A150" i="18"/>
  <c r="B150" i="18"/>
  <c r="D150" i="18"/>
  <c r="N150" i="18"/>
  <c r="O150" i="18"/>
  <c r="P150" i="18"/>
  <c r="Q150" i="18"/>
  <c r="R150" i="18"/>
  <c r="S150" i="18"/>
  <c r="A151" i="18"/>
  <c r="B151" i="18"/>
  <c r="D151" i="18"/>
  <c r="N151" i="18"/>
  <c r="O151" i="18"/>
  <c r="P151" i="18"/>
  <c r="Q151" i="18"/>
  <c r="R151" i="18"/>
  <c r="S151" i="18"/>
  <c r="A152" i="18"/>
  <c r="B152" i="18"/>
  <c r="D152" i="18"/>
  <c r="N152" i="18"/>
  <c r="O152" i="18"/>
  <c r="P152" i="18"/>
  <c r="Q152" i="18"/>
  <c r="R152" i="18"/>
  <c r="S152" i="18"/>
  <c r="A153" i="18"/>
  <c r="B153" i="18"/>
  <c r="D153" i="18"/>
  <c r="N153" i="18"/>
  <c r="O153" i="18"/>
  <c r="P153" i="18"/>
  <c r="Q153" i="18"/>
  <c r="R153" i="18"/>
  <c r="S153" i="18"/>
  <c r="A154" i="18"/>
  <c r="B154" i="18"/>
  <c r="D154" i="18"/>
  <c r="N154" i="18"/>
  <c r="O154" i="18"/>
  <c r="P154" i="18"/>
  <c r="Q154" i="18"/>
  <c r="R154" i="18"/>
  <c r="S154" i="18"/>
  <c r="A155" i="18"/>
  <c r="B155" i="18"/>
  <c r="D155" i="18"/>
  <c r="N155" i="18"/>
  <c r="O155" i="18"/>
  <c r="P155" i="18"/>
  <c r="Q155" i="18"/>
  <c r="R155" i="18"/>
  <c r="S155" i="18"/>
  <c r="A156" i="18"/>
  <c r="B156" i="18"/>
  <c r="D156" i="18"/>
  <c r="N156" i="18"/>
  <c r="O156" i="18"/>
  <c r="P156" i="18"/>
  <c r="Q156" i="18"/>
  <c r="R156" i="18"/>
  <c r="S156" i="18"/>
  <c r="A157" i="18"/>
  <c r="B157" i="18"/>
  <c r="D157" i="18"/>
  <c r="N157" i="18"/>
  <c r="O157" i="18"/>
  <c r="P157" i="18"/>
  <c r="Q157" i="18"/>
  <c r="R157" i="18"/>
  <c r="S157" i="18"/>
  <c r="A158" i="18"/>
  <c r="B158" i="18"/>
  <c r="D158" i="18"/>
  <c r="N158" i="18"/>
  <c r="O158" i="18"/>
  <c r="P158" i="18"/>
  <c r="Q158" i="18"/>
  <c r="R158" i="18"/>
  <c r="S158" i="18"/>
  <c r="A159" i="18"/>
  <c r="B159" i="18"/>
  <c r="D159" i="18"/>
  <c r="N159" i="18"/>
  <c r="O159" i="18"/>
  <c r="P159" i="18"/>
  <c r="Q159" i="18"/>
  <c r="R159" i="18"/>
  <c r="S159" i="18"/>
  <c r="A160" i="18"/>
  <c r="B160" i="18"/>
  <c r="D160" i="18"/>
  <c r="N160" i="18"/>
  <c r="O160" i="18"/>
  <c r="P160" i="18"/>
  <c r="Q160" i="18"/>
  <c r="R160" i="18"/>
  <c r="S160" i="18"/>
  <c r="A161" i="18"/>
  <c r="B161" i="18"/>
  <c r="D161" i="18"/>
  <c r="N161" i="18"/>
  <c r="O161" i="18"/>
  <c r="P161" i="18"/>
  <c r="Q161" i="18"/>
  <c r="R161" i="18"/>
  <c r="S161" i="18"/>
  <c r="A162" i="18"/>
  <c r="B162" i="18"/>
  <c r="D162" i="18"/>
  <c r="N162" i="18"/>
  <c r="O162" i="18"/>
  <c r="P162" i="18"/>
  <c r="Q162" i="18"/>
  <c r="R162" i="18"/>
  <c r="S162" i="18"/>
  <c r="A163" i="18"/>
  <c r="B163" i="18"/>
  <c r="D163" i="18"/>
  <c r="N163" i="18"/>
  <c r="O163" i="18"/>
  <c r="P163" i="18"/>
  <c r="Q163" i="18"/>
  <c r="R163" i="18"/>
  <c r="S163" i="18"/>
  <c r="A164" i="18"/>
  <c r="B164" i="18"/>
  <c r="D164" i="18"/>
  <c r="N164" i="18"/>
  <c r="O164" i="18"/>
  <c r="P164" i="18"/>
  <c r="Q164" i="18"/>
  <c r="R164" i="18"/>
  <c r="S164" i="18"/>
  <c r="A165" i="18"/>
  <c r="B165" i="18"/>
  <c r="D165" i="18"/>
  <c r="N165" i="18"/>
  <c r="O165" i="18"/>
  <c r="P165" i="18"/>
  <c r="Q165" i="18"/>
  <c r="R165" i="18"/>
  <c r="S165" i="18"/>
  <c r="A166" i="18"/>
  <c r="B166" i="18"/>
  <c r="D166" i="18"/>
  <c r="N166" i="18"/>
  <c r="O166" i="18"/>
  <c r="P166" i="18"/>
  <c r="Q166" i="18"/>
  <c r="R166" i="18"/>
  <c r="S166" i="18"/>
  <c r="A167" i="18"/>
  <c r="B167" i="18"/>
  <c r="D167" i="18"/>
  <c r="N167" i="18"/>
  <c r="O167" i="18"/>
  <c r="P167" i="18"/>
  <c r="Q167" i="18"/>
  <c r="R167" i="18"/>
  <c r="S167" i="18"/>
  <c r="A168" i="18"/>
  <c r="B168" i="18"/>
  <c r="D168" i="18"/>
  <c r="N168" i="18"/>
  <c r="O168" i="18"/>
  <c r="P168" i="18"/>
  <c r="Q168" i="18"/>
  <c r="R168" i="18"/>
  <c r="S168" i="18"/>
  <c r="A169" i="18"/>
  <c r="B169" i="18"/>
  <c r="D169" i="18"/>
  <c r="N169" i="18"/>
  <c r="O169" i="18"/>
  <c r="P169" i="18"/>
  <c r="Q169" i="18"/>
  <c r="R169" i="18"/>
  <c r="S169" i="18"/>
  <c r="A170" i="18"/>
  <c r="B170" i="18"/>
  <c r="D170" i="18"/>
  <c r="N170" i="18"/>
  <c r="O170" i="18"/>
  <c r="P170" i="18"/>
  <c r="Q170" i="18"/>
  <c r="R170" i="18"/>
  <c r="S170" i="18"/>
  <c r="A171" i="18"/>
  <c r="B171" i="18"/>
  <c r="D171" i="18"/>
  <c r="N171" i="18"/>
  <c r="O171" i="18"/>
  <c r="P171" i="18"/>
  <c r="Q171" i="18"/>
  <c r="R171" i="18"/>
  <c r="S171" i="18"/>
  <c r="A172" i="18"/>
  <c r="B172" i="18"/>
  <c r="D172" i="18"/>
  <c r="N172" i="18"/>
  <c r="O172" i="18"/>
  <c r="P172" i="18"/>
  <c r="Q172" i="18"/>
  <c r="R172" i="18"/>
  <c r="S172" i="18"/>
  <c r="A173" i="18"/>
  <c r="B173" i="18"/>
  <c r="D173" i="18"/>
  <c r="N173" i="18"/>
  <c r="O173" i="18"/>
  <c r="P173" i="18"/>
  <c r="Q173" i="18"/>
  <c r="R173" i="18"/>
  <c r="S173" i="18"/>
  <c r="A174" i="18"/>
  <c r="B174" i="18"/>
  <c r="D174" i="18"/>
  <c r="N174" i="18"/>
  <c r="O174" i="18"/>
  <c r="P174" i="18"/>
  <c r="Q174" i="18"/>
  <c r="R174" i="18"/>
  <c r="S174" i="18"/>
  <c r="A175" i="18"/>
  <c r="B175" i="18"/>
  <c r="D175" i="18"/>
  <c r="N175" i="18"/>
  <c r="O175" i="18"/>
  <c r="P175" i="18"/>
  <c r="Q175" i="18"/>
  <c r="R175" i="18"/>
  <c r="S175" i="18"/>
  <c r="A176" i="18"/>
  <c r="B176" i="18"/>
  <c r="D176" i="18"/>
  <c r="N176" i="18"/>
  <c r="O176" i="18"/>
  <c r="P176" i="18"/>
  <c r="Q176" i="18"/>
  <c r="R176" i="18"/>
  <c r="S176" i="18"/>
  <c r="A177" i="18"/>
  <c r="B177" i="18"/>
  <c r="D177" i="18"/>
  <c r="N177" i="18"/>
  <c r="O177" i="18"/>
  <c r="P177" i="18"/>
  <c r="Q177" i="18"/>
  <c r="R177" i="18"/>
  <c r="S177" i="18"/>
  <c r="A178" i="18"/>
  <c r="B178" i="18"/>
  <c r="D178" i="18"/>
  <c r="N178" i="18"/>
  <c r="O178" i="18"/>
  <c r="P178" i="18"/>
  <c r="Q178" i="18"/>
  <c r="R178" i="18"/>
  <c r="S178" i="18"/>
  <c r="A179" i="18"/>
  <c r="B179" i="18"/>
  <c r="D179" i="18"/>
  <c r="N179" i="18"/>
  <c r="O179" i="18"/>
  <c r="P179" i="18"/>
  <c r="Q179" i="18"/>
  <c r="R179" i="18"/>
  <c r="S179" i="18"/>
  <c r="A180" i="18"/>
  <c r="B180" i="18"/>
  <c r="D180" i="18"/>
  <c r="N180" i="18"/>
  <c r="O180" i="18"/>
  <c r="P180" i="18"/>
  <c r="Q180" i="18"/>
  <c r="R180" i="18"/>
  <c r="S180" i="18"/>
  <c r="A181" i="18"/>
  <c r="B181" i="18"/>
  <c r="D181" i="18"/>
  <c r="N181" i="18"/>
  <c r="O181" i="18"/>
  <c r="P181" i="18"/>
  <c r="Q181" i="18"/>
  <c r="R181" i="18"/>
  <c r="S181" i="18"/>
  <c r="A182" i="18"/>
  <c r="B182" i="18"/>
  <c r="D182" i="18"/>
  <c r="N182" i="18"/>
  <c r="O182" i="18"/>
  <c r="P182" i="18"/>
  <c r="Q182" i="18"/>
  <c r="R182" i="18"/>
  <c r="S182" i="18"/>
  <c r="A183" i="18"/>
  <c r="B183" i="18"/>
  <c r="D183" i="18"/>
  <c r="N183" i="18"/>
  <c r="O183" i="18"/>
  <c r="P183" i="18"/>
  <c r="Q183" i="18"/>
  <c r="R183" i="18"/>
  <c r="S183" i="18"/>
  <c r="A184" i="18"/>
  <c r="B184" i="18"/>
  <c r="D184" i="18"/>
  <c r="N184" i="18"/>
  <c r="O184" i="18"/>
  <c r="P184" i="18"/>
  <c r="Q184" i="18"/>
  <c r="R184" i="18"/>
  <c r="S184" i="18"/>
  <c r="A185" i="18"/>
  <c r="B185" i="18"/>
  <c r="D185" i="18"/>
  <c r="N185" i="18"/>
  <c r="O185" i="18"/>
  <c r="P185" i="18"/>
  <c r="Q185" i="18"/>
  <c r="R185" i="18"/>
  <c r="S185" i="18"/>
  <c r="A186" i="18"/>
  <c r="B186" i="18"/>
  <c r="D186" i="18"/>
  <c r="N186" i="18"/>
  <c r="O186" i="18"/>
  <c r="P186" i="18"/>
  <c r="Q186" i="18"/>
  <c r="R186" i="18"/>
  <c r="S186" i="18"/>
  <c r="A187" i="18"/>
  <c r="B187" i="18"/>
  <c r="D187" i="18"/>
  <c r="N187" i="18"/>
  <c r="O187" i="18"/>
  <c r="P187" i="18"/>
  <c r="Q187" i="18"/>
  <c r="R187" i="18"/>
  <c r="S187" i="18"/>
  <c r="A188" i="18"/>
  <c r="B188" i="18"/>
  <c r="D188" i="18"/>
  <c r="N188" i="18"/>
  <c r="O188" i="18"/>
  <c r="P188" i="18"/>
  <c r="Q188" i="18"/>
  <c r="R188" i="18"/>
  <c r="S188" i="18"/>
  <c r="A189" i="18"/>
  <c r="B189" i="18"/>
  <c r="D189" i="18"/>
  <c r="N189" i="18"/>
  <c r="O189" i="18"/>
  <c r="P189" i="18"/>
  <c r="Q189" i="18"/>
  <c r="R189" i="18"/>
  <c r="S189" i="18"/>
  <c r="A190" i="18"/>
  <c r="B190" i="18"/>
  <c r="D190" i="18"/>
  <c r="N190" i="18"/>
  <c r="O190" i="18"/>
  <c r="P190" i="18"/>
  <c r="Q190" i="18"/>
  <c r="R190" i="18"/>
  <c r="S190" i="18"/>
  <c r="A191" i="18"/>
  <c r="B191" i="18"/>
  <c r="D191" i="18"/>
  <c r="N191" i="18"/>
  <c r="O191" i="18"/>
  <c r="P191" i="18"/>
  <c r="Q191" i="18"/>
  <c r="R191" i="18"/>
  <c r="S191" i="18"/>
  <c r="A192" i="18"/>
  <c r="B192" i="18"/>
  <c r="D192" i="18"/>
  <c r="N192" i="18"/>
  <c r="O192" i="18"/>
  <c r="P192" i="18"/>
  <c r="Q192" i="18"/>
  <c r="R192" i="18"/>
  <c r="S192" i="18"/>
  <c r="A193" i="18"/>
  <c r="B193" i="18"/>
  <c r="D193" i="18"/>
  <c r="N193" i="18"/>
  <c r="O193" i="18"/>
  <c r="P193" i="18"/>
  <c r="Q193" i="18"/>
  <c r="R193" i="18"/>
  <c r="S193" i="18"/>
  <c r="A194" i="18"/>
  <c r="B194" i="18"/>
  <c r="D194" i="18"/>
  <c r="N194" i="18"/>
  <c r="O194" i="18"/>
  <c r="P194" i="18"/>
  <c r="Q194" i="18"/>
  <c r="R194" i="18"/>
  <c r="S194" i="18"/>
  <c r="A195" i="18"/>
  <c r="B195" i="18"/>
  <c r="D195" i="18"/>
  <c r="N195" i="18"/>
  <c r="O195" i="18"/>
  <c r="P195" i="18"/>
  <c r="Q195" i="18"/>
  <c r="R195" i="18"/>
  <c r="S195" i="18"/>
  <c r="A196" i="18"/>
  <c r="B196" i="18"/>
  <c r="D196" i="18"/>
  <c r="N196" i="18"/>
  <c r="O196" i="18"/>
  <c r="P196" i="18"/>
  <c r="Q196" i="18"/>
  <c r="R196" i="18"/>
  <c r="S196" i="18"/>
  <c r="A197" i="18"/>
  <c r="B197" i="18"/>
  <c r="D197" i="18"/>
  <c r="N197" i="18"/>
  <c r="O197" i="18"/>
  <c r="P197" i="18"/>
  <c r="Q197" i="18"/>
  <c r="R197" i="18"/>
  <c r="S197" i="18"/>
  <c r="A198" i="18"/>
  <c r="B198" i="18"/>
  <c r="D198" i="18"/>
  <c r="N198" i="18"/>
  <c r="O198" i="18"/>
  <c r="P198" i="18"/>
  <c r="Q198" i="18"/>
  <c r="R198" i="18"/>
  <c r="S198" i="18"/>
  <c r="A199" i="18"/>
  <c r="B199" i="18"/>
  <c r="D199" i="18"/>
  <c r="N199" i="18"/>
  <c r="O199" i="18"/>
  <c r="P199" i="18"/>
  <c r="Q199" i="18"/>
  <c r="R199" i="18"/>
  <c r="S199" i="18"/>
  <c r="A200" i="18"/>
  <c r="B200" i="18"/>
  <c r="D200" i="18"/>
  <c r="N200" i="18"/>
  <c r="O200" i="18"/>
  <c r="P200" i="18"/>
  <c r="Q200" i="18"/>
  <c r="R200" i="18"/>
  <c r="S200" i="18"/>
  <c r="A201" i="18"/>
  <c r="B201" i="18"/>
  <c r="D201" i="18"/>
  <c r="N201" i="18"/>
  <c r="O201" i="18"/>
  <c r="P201" i="18"/>
  <c r="Q201" i="18"/>
  <c r="R201" i="18"/>
  <c r="S201" i="18"/>
  <c r="A202" i="18"/>
  <c r="B202" i="18"/>
  <c r="D202" i="18"/>
  <c r="N202" i="18"/>
  <c r="O202" i="18"/>
  <c r="P202" i="18"/>
  <c r="Q202" i="18"/>
  <c r="R202" i="18"/>
  <c r="S202" i="18"/>
  <c r="A203" i="18"/>
  <c r="B203" i="18"/>
  <c r="D203" i="18"/>
  <c r="N203" i="18"/>
  <c r="O203" i="18"/>
  <c r="P203" i="18"/>
  <c r="Q203" i="18"/>
  <c r="R203" i="18"/>
  <c r="S203" i="18"/>
  <c r="A204" i="18"/>
  <c r="B204" i="18"/>
  <c r="D204" i="18"/>
  <c r="N204" i="18"/>
  <c r="O204" i="18"/>
  <c r="P204" i="18"/>
  <c r="Q204" i="18"/>
  <c r="R204" i="18"/>
  <c r="S204" i="18"/>
  <c r="A205" i="18"/>
  <c r="B205" i="18"/>
  <c r="D205" i="18"/>
  <c r="N205" i="18"/>
  <c r="O205" i="18"/>
  <c r="P205" i="18"/>
  <c r="Q205" i="18"/>
  <c r="R205" i="18"/>
  <c r="S205" i="18"/>
  <c r="A206" i="18"/>
  <c r="B206" i="18"/>
  <c r="D206" i="18"/>
  <c r="N206" i="18"/>
  <c r="O206" i="18"/>
  <c r="P206" i="18"/>
  <c r="Q206" i="18"/>
  <c r="R206" i="18"/>
  <c r="S206" i="18"/>
  <c r="A207" i="18"/>
  <c r="B207" i="18"/>
  <c r="D207" i="18"/>
  <c r="N207" i="18"/>
  <c r="O207" i="18"/>
  <c r="P207" i="18"/>
  <c r="Q207" i="18"/>
  <c r="R207" i="18"/>
  <c r="S207" i="18"/>
  <c r="A208" i="18"/>
  <c r="B208" i="18"/>
  <c r="D208" i="18"/>
  <c r="N208" i="18"/>
  <c r="O208" i="18"/>
  <c r="P208" i="18"/>
  <c r="Q208" i="18"/>
  <c r="R208" i="18"/>
  <c r="S208" i="18"/>
  <c r="A209" i="18"/>
  <c r="B209" i="18"/>
  <c r="D209" i="18"/>
  <c r="N209" i="18"/>
  <c r="O209" i="18"/>
  <c r="P209" i="18"/>
  <c r="Q209" i="18"/>
  <c r="R209" i="18"/>
  <c r="S209" i="18"/>
  <c r="A210" i="18"/>
  <c r="B210" i="18"/>
  <c r="D210" i="18"/>
  <c r="N210" i="18"/>
  <c r="O210" i="18"/>
  <c r="P210" i="18"/>
  <c r="Q210" i="18"/>
  <c r="R210" i="18"/>
  <c r="S210" i="18"/>
  <c r="A211" i="18"/>
  <c r="B211" i="18"/>
  <c r="D211" i="18"/>
  <c r="N211" i="18"/>
  <c r="O211" i="18"/>
  <c r="P211" i="18"/>
  <c r="Q211" i="18"/>
  <c r="R211" i="18"/>
  <c r="S211" i="18"/>
  <c r="B75" i="18"/>
  <c r="D75" i="18"/>
  <c r="N75" i="18"/>
  <c r="O75" i="18"/>
  <c r="P75" i="18"/>
  <c r="Q75" i="18"/>
  <c r="R75" i="18"/>
  <c r="S75" i="18"/>
  <c r="B76" i="18"/>
  <c r="D76" i="18"/>
  <c r="N76" i="18"/>
  <c r="O76" i="18"/>
  <c r="P76" i="18"/>
  <c r="Q76" i="18"/>
  <c r="R76" i="18"/>
  <c r="S76" i="18"/>
  <c r="B77" i="18"/>
  <c r="D77" i="18"/>
  <c r="N77" i="18"/>
  <c r="O77" i="18"/>
  <c r="P77" i="18"/>
  <c r="Q77" i="18"/>
  <c r="R77" i="18"/>
  <c r="S77" i="18"/>
  <c r="B78" i="18"/>
  <c r="D78" i="18"/>
  <c r="N78" i="18"/>
  <c r="O78" i="18"/>
  <c r="P78" i="18"/>
  <c r="Q78" i="18"/>
  <c r="R78" i="18"/>
  <c r="S78" i="18"/>
  <c r="B79" i="18"/>
  <c r="D79" i="18"/>
  <c r="N79" i="18"/>
  <c r="O79" i="18"/>
  <c r="P79" i="18"/>
  <c r="Q79" i="18"/>
  <c r="R79" i="18"/>
  <c r="S79" i="18"/>
  <c r="B80" i="18"/>
  <c r="D80" i="18"/>
  <c r="N80" i="18"/>
  <c r="O80" i="18"/>
  <c r="P80" i="18"/>
  <c r="Q80" i="18"/>
  <c r="R80" i="18"/>
  <c r="S80" i="18"/>
  <c r="B81" i="18"/>
  <c r="D81" i="18"/>
  <c r="N81" i="18"/>
  <c r="O81" i="18"/>
  <c r="P81" i="18"/>
  <c r="Q81" i="18"/>
  <c r="R81" i="18"/>
  <c r="S81" i="18"/>
  <c r="B82" i="18"/>
  <c r="D82" i="18"/>
  <c r="N82" i="18"/>
  <c r="O82" i="18"/>
  <c r="P82" i="18"/>
  <c r="Q82" i="18"/>
  <c r="R82" i="18"/>
  <c r="S82" i="18"/>
  <c r="B83" i="18"/>
  <c r="D83" i="18"/>
  <c r="N83" i="18"/>
  <c r="O83" i="18"/>
  <c r="P83" i="18"/>
  <c r="Q83" i="18"/>
  <c r="R83" i="18"/>
  <c r="S83" i="18"/>
  <c r="B84" i="18"/>
  <c r="D84" i="18"/>
  <c r="N84" i="18"/>
  <c r="O84" i="18"/>
  <c r="P84" i="18"/>
  <c r="Q84" i="18"/>
  <c r="R84" i="18"/>
  <c r="S84" i="18"/>
  <c r="B85" i="18"/>
  <c r="D85" i="18"/>
  <c r="N85" i="18"/>
  <c r="O85" i="18"/>
  <c r="P85" i="18"/>
  <c r="Q85" i="18"/>
  <c r="R85" i="18"/>
  <c r="S85" i="18"/>
  <c r="B86" i="18"/>
  <c r="D86" i="18"/>
  <c r="N86" i="18"/>
  <c r="O86" i="18"/>
  <c r="P86" i="18"/>
  <c r="Q86" i="18"/>
  <c r="R86" i="18"/>
  <c r="S86" i="18"/>
  <c r="B87" i="18"/>
  <c r="D87" i="18"/>
  <c r="N87" i="18"/>
  <c r="O87" i="18"/>
  <c r="P87" i="18"/>
  <c r="Q87" i="18"/>
  <c r="R87" i="18"/>
  <c r="S87" i="18"/>
  <c r="B88" i="18"/>
  <c r="D88" i="18"/>
  <c r="N88" i="18"/>
  <c r="O88" i="18"/>
  <c r="P88" i="18"/>
  <c r="Q88" i="18"/>
  <c r="R88" i="18"/>
  <c r="S88" i="18"/>
  <c r="B89" i="18"/>
  <c r="D89" i="18"/>
  <c r="N89" i="18"/>
  <c r="O89" i="18"/>
  <c r="P89" i="18"/>
  <c r="Q89" i="18"/>
  <c r="R89" i="18"/>
  <c r="S89" i="18"/>
  <c r="B90" i="18"/>
  <c r="D90" i="18"/>
  <c r="N90" i="18"/>
  <c r="O90" i="18"/>
  <c r="P90" i="18"/>
  <c r="Q90" i="18"/>
  <c r="R90" i="18"/>
  <c r="S90" i="18"/>
  <c r="B91" i="18"/>
  <c r="D91" i="18"/>
  <c r="N91" i="18"/>
  <c r="O91" i="18"/>
  <c r="P91" i="18"/>
  <c r="Q91" i="18"/>
  <c r="R91" i="18"/>
  <c r="S91" i="18"/>
  <c r="V228" i="20"/>
  <c r="AJ228" i="20"/>
  <c r="AD228" i="20"/>
  <c r="AH228" i="20"/>
  <c r="AG228" i="20"/>
  <c r="AI228" i="20"/>
  <c r="AF228" i="20"/>
  <c r="Z228" i="20"/>
  <c r="AE228" i="20"/>
  <c r="AC228" i="20"/>
  <c r="P228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F228" i="20"/>
  <c r="G228" i="20"/>
  <c r="O228" i="20"/>
  <c r="N228" i="20"/>
  <c r="M228" i="20"/>
  <c r="L228" i="20"/>
  <c r="K228" i="20"/>
  <c r="J228" i="20"/>
  <c r="I228" i="20"/>
  <c r="E228" i="20"/>
  <c r="A228" i="20"/>
  <c r="D228" i="20"/>
  <c r="A227" i="20"/>
  <c r="A226" i="20"/>
  <c r="A225" i="20"/>
  <c r="A224" i="20"/>
  <c r="A223" i="20"/>
  <c r="C224" i="20"/>
  <c r="C225" i="20"/>
  <c r="C226" i="20"/>
  <c r="C227" i="20"/>
  <c r="C228" i="20"/>
  <c r="B228" i="20"/>
  <c r="V227" i="20"/>
  <c r="AJ227" i="20"/>
  <c r="AD227" i="20"/>
  <c r="AH227" i="20"/>
  <c r="AG227" i="20"/>
  <c r="AI227" i="20"/>
  <c r="AF227" i="20"/>
  <c r="Z227" i="20"/>
  <c r="AE227" i="20"/>
  <c r="AC227" i="20"/>
  <c r="P227" i="20"/>
  <c r="F227" i="20"/>
  <c r="G227" i="20"/>
  <c r="O227" i="20"/>
  <c r="N227" i="20"/>
  <c r="M227" i="20"/>
  <c r="L227" i="20"/>
  <c r="K227" i="20"/>
  <c r="J227" i="20"/>
  <c r="I227" i="20"/>
  <c r="E227" i="20"/>
  <c r="D227" i="20"/>
  <c r="B227" i="20"/>
  <c r="V226" i="20"/>
  <c r="AJ226" i="20"/>
  <c r="AD226" i="20"/>
  <c r="AH226" i="20"/>
  <c r="AG226" i="20"/>
  <c r="AI226" i="20"/>
  <c r="AF226" i="20"/>
  <c r="Z226" i="20"/>
  <c r="AE226" i="20"/>
  <c r="AC226" i="20"/>
  <c r="P226" i="20"/>
  <c r="F226" i="20"/>
  <c r="G226" i="20"/>
  <c r="O226" i="20"/>
  <c r="N226" i="20"/>
  <c r="M226" i="20"/>
  <c r="L226" i="20"/>
  <c r="K226" i="20"/>
  <c r="J226" i="20"/>
  <c r="I226" i="20"/>
  <c r="E226" i="20"/>
  <c r="D226" i="20"/>
  <c r="B226" i="20"/>
  <c r="V225" i="20"/>
  <c r="AJ225" i="20"/>
  <c r="AD225" i="20"/>
  <c r="AH225" i="20"/>
  <c r="AG225" i="20"/>
  <c r="AI225" i="20"/>
  <c r="AF225" i="20"/>
  <c r="Z225" i="20"/>
  <c r="AE225" i="20"/>
  <c r="AC225" i="20"/>
  <c r="P225" i="20"/>
  <c r="F225" i="20"/>
  <c r="G225" i="20"/>
  <c r="O225" i="20"/>
  <c r="N225" i="20"/>
  <c r="M225" i="20"/>
  <c r="L225" i="20"/>
  <c r="K225" i="20"/>
  <c r="J225" i="20"/>
  <c r="I225" i="20"/>
  <c r="E225" i="20"/>
  <c r="D225" i="20"/>
  <c r="B225" i="20"/>
  <c r="V224" i="20"/>
  <c r="AJ224" i="20"/>
  <c r="AD224" i="20"/>
  <c r="AH224" i="20"/>
  <c r="AG224" i="20"/>
  <c r="AI224" i="20"/>
  <c r="AF224" i="20"/>
  <c r="Z224" i="20"/>
  <c r="AE224" i="20"/>
  <c r="AC224" i="20"/>
  <c r="P224" i="20"/>
  <c r="F224" i="20"/>
  <c r="G224" i="20"/>
  <c r="O224" i="20"/>
  <c r="N224" i="20"/>
  <c r="M224" i="20"/>
  <c r="L224" i="20"/>
  <c r="K224" i="20"/>
  <c r="J224" i="20"/>
  <c r="I224" i="20"/>
  <c r="E224" i="20"/>
  <c r="D224" i="20"/>
  <c r="B224" i="20"/>
  <c r="V223" i="20"/>
  <c r="AJ223" i="20"/>
  <c r="AD223" i="20"/>
  <c r="AH223" i="20"/>
  <c r="AG223" i="20"/>
  <c r="AI223" i="20"/>
  <c r="AF223" i="20"/>
  <c r="Z223" i="20"/>
  <c r="AE223" i="20"/>
  <c r="AC223" i="20"/>
  <c r="P223" i="20"/>
  <c r="F223" i="20"/>
  <c r="G223" i="20"/>
  <c r="O223" i="20"/>
  <c r="N223" i="20"/>
  <c r="M223" i="20"/>
  <c r="L223" i="20"/>
  <c r="K223" i="20"/>
  <c r="J223" i="20"/>
  <c r="I223" i="20"/>
  <c r="E223" i="20"/>
  <c r="D223" i="20"/>
  <c r="A222" i="20"/>
  <c r="A221" i="20"/>
  <c r="A220" i="20"/>
  <c r="A219" i="20"/>
  <c r="A218" i="20"/>
  <c r="C219" i="20"/>
  <c r="C220" i="20"/>
  <c r="C221" i="20"/>
  <c r="C222" i="20"/>
  <c r="C223" i="20"/>
  <c r="B223" i="20"/>
  <c r="V222" i="20"/>
  <c r="AJ222" i="20"/>
  <c r="AD222" i="20"/>
  <c r="AH222" i="20"/>
  <c r="AG222" i="20"/>
  <c r="AI222" i="20"/>
  <c r="AF222" i="20"/>
  <c r="Z222" i="20"/>
  <c r="AE222" i="20"/>
  <c r="AC222" i="20"/>
  <c r="P222" i="20"/>
  <c r="F222" i="20"/>
  <c r="G222" i="20"/>
  <c r="O222" i="20"/>
  <c r="N222" i="20"/>
  <c r="M222" i="20"/>
  <c r="L222" i="20"/>
  <c r="K222" i="20"/>
  <c r="J222" i="20"/>
  <c r="I222" i="20"/>
  <c r="E222" i="20"/>
  <c r="D222" i="20"/>
  <c r="B222" i="20"/>
  <c r="V221" i="20"/>
  <c r="AJ221" i="20"/>
  <c r="AD221" i="20"/>
  <c r="AH221" i="20"/>
  <c r="AG221" i="20"/>
  <c r="AI221" i="20"/>
  <c r="AF221" i="20"/>
  <c r="Z221" i="20"/>
  <c r="AE221" i="20"/>
  <c r="AC221" i="20"/>
  <c r="P221" i="20"/>
  <c r="F221" i="20"/>
  <c r="G221" i="20"/>
  <c r="O221" i="20"/>
  <c r="N221" i="20"/>
  <c r="M221" i="20"/>
  <c r="L221" i="20"/>
  <c r="K221" i="20"/>
  <c r="J221" i="20"/>
  <c r="I221" i="20"/>
  <c r="E221" i="20"/>
  <c r="D221" i="20"/>
  <c r="B221" i="20"/>
  <c r="V220" i="20"/>
  <c r="AJ220" i="20"/>
  <c r="AD220" i="20"/>
  <c r="AH220" i="20"/>
  <c r="AG220" i="20"/>
  <c r="AI220" i="20"/>
  <c r="AF220" i="20"/>
  <c r="Z220" i="20"/>
  <c r="AE220" i="20"/>
  <c r="AC220" i="20"/>
  <c r="P220" i="20"/>
  <c r="F220" i="20"/>
  <c r="G220" i="20"/>
  <c r="O220" i="20"/>
  <c r="N220" i="20"/>
  <c r="M220" i="20"/>
  <c r="L220" i="20"/>
  <c r="K220" i="20"/>
  <c r="J220" i="20"/>
  <c r="I220" i="20"/>
  <c r="E220" i="20"/>
  <c r="D220" i="20"/>
  <c r="B220" i="20"/>
  <c r="V219" i="20"/>
  <c r="AJ219" i="20"/>
  <c r="AD219" i="20"/>
  <c r="AH219" i="20"/>
  <c r="AG219" i="20"/>
  <c r="AI219" i="20"/>
  <c r="AF219" i="20"/>
  <c r="Z219" i="20"/>
  <c r="AE219" i="20"/>
  <c r="AC219" i="20"/>
  <c r="P219" i="20"/>
  <c r="F219" i="20"/>
  <c r="G219" i="20"/>
  <c r="O219" i="20"/>
  <c r="N219" i="20"/>
  <c r="M219" i="20"/>
  <c r="L219" i="20"/>
  <c r="K219" i="20"/>
  <c r="J219" i="20"/>
  <c r="I219" i="20"/>
  <c r="E219" i="20"/>
  <c r="D219" i="20"/>
  <c r="B219" i="20"/>
  <c r="V218" i="20"/>
  <c r="AJ218" i="20"/>
  <c r="AD218" i="20"/>
  <c r="AH218" i="20"/>
  <c r="AG218" i="20"/>
  <c r="AI218" i="20"/>
  <c r="AF218" i="20"/>
  <c r="Z218" i="20"/>
  <c r="AE218" i="20"/>
  <c r="AC218" i="20"/>
  <c r="P218" i="20"/>
  <c r="F218" i="20"/>
  <c r="G218" i="20"/>
  <c r="O218" i="20"/>
  <c r="N218" i="20"/>
  <c r="M218" i="20"/>
  <c r="L218" i="20"/>
  <c r="K218" i="20"/>
  <c r="J218" i="20"/>
  <c r="I218" i="20"/>
  <c r="E218" i="20"/>
  <c r="D218" i="20"/>
  <c r="A217" i="20"/>
  <c r="A216" i="20"/>
  <c r="A215" i="20"/>
  <c r="F215" i="20"/>
  <c r="G215" i="20"/>
  <c r="C215" i="20"/>
  <c r="C216" i="20"/>
  <c r="C217" i="20"/>
  <c r="C218" i="20"/>
  <c r="B218" i="20"/>
  <c r="V217" i="20"/>
  <c r="AJ217" i="20"/>
  <c r="AD217" i="20"/>
  <c r="AH217" i="20"/>
  <c r="AG217" i="20"/>
  <c r="AI217" i="20"/>
  <c r="AF217" i="20"/>
  <c r="Z217" i="20"/>
  <c r="AE217" i="20"/>
  <c r="AC217" i="20"/>
  <c r="P217" i="20"/>
  <c r="F217" i="20"/>
  <c r="G217" i="20"/>
  <c r="O217" i="20"/>
  <c r="N217" i="20"/>
  <c r="M217" i="20"/>
  <c r="L217" i="20"/>
  <c r="K217" i="20"/>
  <c r="J217" i="20"/>
  <c r="I217" i="20"/>
  <c r="E217" i="20"/>
  <c r="D217" i="20"/>
  <c r="B217" i="20"/>
  <c r="V216" i="20"/>
  <c r="AJ216" i="20"/>
  <c r="AD216" i="20"/>
  <c r="AH216" i="20"/>
  <c r="AG216" i="20"/>
  <c r="AI216" i="20"/>
  <c r="AF216" i="20"/>
  <c r="Z216" i="20"/>
  <c r="AE216" i="20"/>
  <c r="AC216" i="20"/>
  <c r="P216" i="20"/>
  <c r="F216" i="20"/>
  <c r="G216" i="20"/>
  <c r="O216" i="20"/>
  <c r="N216" i="20"/>
  <c r="M216" i="20"/>
  <c r="L216" i="20"/>
  <c r="K216" i="20"/>
  <c r="J216" i="20"/>
  <c r="I216" i="20"/>
  <c r="E216" i="20"/>
  <c r="D216" i="20"/>
  <c r="B216" i="20"/>
  <c r="V215" i="20"/>
  <c r="AJ215" i="20"/>
  <c r="AD215" i="20"/>
  <c r="AH215" i="20"/>
  <c r="AG215" i="20"/>
  <c r="AI215" i="20"/>
  <c r="AF215" i="20"/>
  <c r="Z215" i="20"/>
  <c r="AE215" i="20"/>
  <c r="AC215" i="20"/>
  <c r="P215" i="20"/>
  <c r="O215" i="20"/>
  <c r="N215" i="20"/>
  <c r="M215" i="20"/>
  <c r="L215" i="20"/>
  <c r="K215" i="20"/>
  <c r="J215" i="20"/>
  <c r="I215" i="20"/>
  <c r="E215" i="20"/>
  <c r="D215" i="20"/>
  <c r="B215" i="20"/>
  <c r="V214" i="20"/>
  <c r="AJ214" i="20"/>
  <c r="AD214" i="20"/>
  <c r="AH214" i="20"/>
  <c r="AG214" i="20"/>
  <c r="AI214" i="20"/>
  <c r="AF214" i="20"/>
  <c r="Z214" i="20"/>
  <c r="AE214" i="20"/>
  <c r="AC214" i="20"/>
  <c r="P214" i="20"/>
  <c r="F214" i="20"/>
  <c r="G214" i="20"/>
  <c r="O214" i="20"/>
  <c r="N214" i="20"/>
  <c r="M214" i="20"/>
  <c r="L214" i="20"/>
  <c r="K214" i="20"/>
  <c r="J214" i="20"/>
  <c r="I214" i="20"/>
  <c r="E214" i="20"/>
  <c r="A214" i="20"/>
  <c r="D214" i="20"/>
  <c r="A213" i="20"/>
  <c r="A212" i="20"/>
  <c r="A211" i="20"/>
  <c r="F211" i="20"/>
  <c r="G211" i="20"/>
  <c r="C211" i="20"/>
  <c r="C212" i="20"/>
  <c r="C213" i="20"/>
  <c r="C214" i="20"/>
  <c r="B214" i="20"/>
  <c r="V213" i="20"/>
  <c r="AJ213" i="20"/>
  <c r="AD213" i="20"/>
  <c r="AH213" i="20"/>
  <c r="AG213" i="20"/>
  <c r="AI213" i="20"/>
  <c r="AF213" i="20"/>
  <c r="Z213" i="20"/>
  <c r="AE213" i="20"/>
  <c r="AC213" i="20"/>
  <c r="P213" i="20"/>
  <c r="F213" i="20"/>
  <c r="G213" i="20"/>
  <c r="O213" i="20"/>
  <c r="N213" i="20"/>
  <c r="M213" i="20"/>
  <c r="L213" i="20"/>
  <c r="K213" i="20"/>
  <c r="J213" i="20"/>
  <c r="I213" i="20"/>
  <c r="E213" i="20"/>
  <c r="D213" i="20"/>
  <c r="B213" i="20"/>
  <c r="V212" i="20"/>
  <c r="AJ212" i="20"/>
  <c r="AD212" i="20"/>
  <c r="AH212" i="20"/>
  <c r="AG212" i="20"/>
  <c r="AI212" i="20"/>
  <c r="AF212" i="20"/>
  <c r="Z212" i="20"/>
  <c r="AE212" i="20"/>
  <c r="AC212" i="20"/>
  <c r="P212" i="20"/>
  <c r="F212" i="20"/>
  <c r="G212" i="20"/>
  <c r="O212" i="20"/>
  <c r="N212" i="20"/>
  <c r="M212" i="20"/>
  <c r="L212" i="20"/>
  <c r="K212" i="20"/>
  <c r="J212" i="20"/>
  <c r="I212" i="20"/>
  <c r="E212" i="20"/>
  <c r="D212" i="20"/>
  <c r="B212" i="20"/>
  <c r="V211" i="20"/>
  <c r="AJ211" i="20"/>
  <c r="AD211" i="20"/>
  <c r="AH211" i="20"/>
  <c r="AG211" i="20"/>
  <c r="AI211" i="20"/>
  <c r="AF211" i="20"/>
  <c r="Z211" i="20"/>
  <c r="AE211" i="20"/>
  <c r="AC211" i="20"/>
  <c r="P211" i="20"/>
  <c r="O211" i="20"/>
  <c r="N211" i="20"/>
  <c r="M211" i="20"/>
  <c r="L211" i="20"/>
  <c r="K211" i="20"/>
  <c r="J211" i="20"/>
  <c r="I211" i="20"/>
  <c r="E211" i="20"/>
  <c r="D211" i="20"/>
  <c r="B211" i="20"/>
  <c r="V210" i="20"/>
  <c r="AG210" i="20"/>
  <c r="AF210" i="20"/>
  <c r="P210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F210" i="20"/>
  <c r="G210" i="20"/>
  <c r="O210" i="20"/>
  <c r="N210" i="20"/>
  <c r="J210" i="20"/>
  <c r="E210" i="20"/>
  <c r="A210" i="20"/>
  <c r="D210" i="20"/>
  <c r="A209" i="20"/>
  <c r="A208" i="20"/>
  <c r="A207" i="20"/>
  <c r="A206" i="20"/>
  <c r="A205" i="20"/>
  <c r="C206" i="20"/>
  <c r="C207" i="20"/>
  <c r="C208" i="20"/>
  <c r="C209" i="20"/>
  <c r="C210" i="20"/>
  <c r="B210" i="20"/>
  <c r="V209" i="20"/>
  <c r="AG209" i="20"/>
  <c r="AF209" i="20"/>
  <c r="P209" i="20"/>
  <c r="F209" i="20"/>
  <c r="G209" i="20"/>
  <c r="O209" i="20"/>
  <c r="N209" i="20"/>
  <c r="J209" i="20"/>
  <c r="E209" i="20"/>
  <c r="D209" i="20"/>
  <c r="B209" i="20"/>
  <c r="V208" i="20"/>
  <c r="AG208" i="20"/>
  <c r="AF208" i="20"/>
  <c r="P208" i="20"/>
  <c r="F208" i="20"/>
  <c r="G208" i="20"/>
  <c r="O208" i="20"/>
  <c r="N208" i="20"/>
  <c r="J208" i="20"/>
  <c r="E208" i="20"/>
  <c r="D208" i="20"/>
  <c r="B208" i="20"/>
  <c r="V207" i="20"/>
  <c r="AG207" i="20"/>
  <c r="AF207" i="20"/>
  <c r="P207" i="20"/>
  <c r="F207" i="20"/>
  <c r="G207" i="20"/>
  <c r="O207" i="20"/>
  <c r="N207" i="20"/>
  <c r="J207" i="20"/>
  <c r="E207" i="20"/>
  <c r="D207" i="20"/>
  <c r="B207" i="20"/>
  <c r="V206" i="20"/>
  <c r="AG206" i="20"/>
  <c r="AF206" i="20"/>
  <c r="P206" i="20"/>
  <c r="F206" i="20"/>
  <c r="G206" i="20"/>
  <c r="O206" i="20"/>
  <c r="N206" i="20"/>
  <c r="J206" i="20"/>
  <c r="E206" i="20"/>
  <c r="D206" i="20"/>
  <c r="B206" i="20"/>
  <c r="V205" i="20"/>
  <c r="AG205" i="20"/>
  <c r="AF205" i="20"/>
  <c r="P205" i="20"/>
  <c r="F205" i="20"/>
  <c r="G205" i="20"/>
  <c r="O205" i="20"/>
  <c r="N205" i="20"/>
  <c r="J205" i="20"/>
  <c r="E205" i="20"/>
  <c r="D205" i="20"/>
  <c r="A204" i="20"/>
  <c r="A203" i="20"/>
  <c r="A202" i="20"/>
  <c r="A201" i="20"/>
  <c r="C202" i="20"/>
  <c r="C203" i="20"/>
  <c r="C204" i="20"/>
  <c r="C205" i="20"/>
  <c r="B205" i="20"/>
  <c r="V204" i="20"/>
  <c r="AG204" i="20"/>
  <c r="AF204" i="20"/>
  <c r="P204" i="20"/>
  <c r="F204" i="20"/>
  <c r="G204" i="20"/>
  <c r="O204" i="20"/>
  <c r="N204" i="20"/>
  <c r="J204" i="20"/>
  <c r="E204" i="20"/>
  <c r="D204" i="20"/>
  <c r="B204" i="20"/>
  <c r="V203" i="20"/>
  <c r="AG203" i="20"/>
  <c r="AF203" i="20"/>
  <c r="P203" i="20"/>
  <c r="F203" i="20"/>
  <c r="G203" i="20"/>
  <c r="O203" i="20"/>
  <c r="N203" i="20"/>
  <c r="J203" i="20"/>
  <c r="E203" i="20"/>
  <c r="D203" i="20"/>
  <c r="B203" i="20"/>
  <c r="V202" i="20"/>
  <c r="AG202" i="20"/>
  <c r="AF202" i="20"/>
  <c r="P202" i="20"/>
  <c r="F202" i="20"/>
  <c r="G202" i="20"/>
  <c r="O202" i="20"/>
  <c r="N202" i="20"/>
  <c r="J202" i="20"/>
  <c r="E202" i="20"/>
  <c r="D202" i="20"/>
  <c r="B202" i="20"/>
  <c r="V201" i="20"/>
  <c r="AG201" i="20"/>
  <c r="AF201" i="20"/>
  <c r="P201" i="20"/>
  <c r="F201" i="20"/>
  <c r="G201" i="20"/>
  <c r="O201" i="20"/>
  <c r="N201" i="20"/>
  <c r="J201" i="20"/>
  <c r="E201" i="20"/>
  <c r="D201" i="20"/>
  <c r="A200" i="20"/>
  <c r="A199" i="20"/>
  <c r="A198" i="20"/>
  <c r="A197" i="20"/>
  <c r="A196" i="20"/>
  <c r="C197" i="20"/>
  <c r="C198" i="20"/>
  <c r="C199" i="20"/>
  <c r="C200" i="20"/>
  <c r="C201" i="20"/>
  <c r="B201" i="20"/>
  <c r="V200" i="20"/>
  <c r="AG200" i="20"/>
  <c r="AF200" i="20"/>
  <c r="P200" i="20"/>
  <c r="F200" i="20"/>
  <c r="G200" i="20"/>
  <c r="O200" i="20"/>
  <c r="N200" i="20"/>
  <c r="J200" i="20"/>
  <c r="E200" i="20"/>
  <c r="D200" i="20"/>
  <c r="B200" i="20"/>
  <c r="V199" i="20"/>
  <c r="AG199" i="20"/>
  <c r="AF199" i="20"/>
  <c r="P199" i="20"/>
  <c r="F199" i="20"/>
  <c r="G199" i="20"/>
  <c r="O199" i="20"/>
  <c r="N199" i="20"/>
  <c r="J199" i="20"/>
  <c r="E199" i="20"/>
  <c r="D199" i="20"/>
  <c r="B199" i="20"/>
  <c r="V198" i="20"/>
  <c r="AG198" i="20"/>
  <c r="AF198" i="20"/>
  <c r="P198" i="20"/>
  <c r="F198" i="20"/>
  <c r="G198" i="20"/>
  <c r="O198" i="20"/>
  <c r="N198" i="20"/>
  <c r="J198" i="20"/>
  <c r="E198" i="20"/>
  <c r="D198" i="20"/>
  <c r="B198" i="20"/>
  <c r="V197" i="20"/>
  <c r="AG197" i="20"/>
  <c r="AF197" i="20"/>
  <c r="P197" i="20"/>
  <c r="F197" i="20"/>
  <c r="G197" i="20"/>
  <c r="O197" i="20"/>
  <c r="N197" i="20"/>
  <c r="J197" i="20"/>
  <c r="E197" i="20"/>
  <c r="D197" i="20"/>
  <c r="B197" i="20"/>
  <c r="V196" i="20"/>
  <c r="AG196" i="20"/>
  <c r="AF196" i="20"/>
  <c r="P196" i="20"/>
  <c r="F196" i="20"/>
  <c r="G196" i="20"/>
  <c r="O196" i="20"/>
  <c r="N196" i="20"/>
  <c r="J196" i="20"/>
  <c r="E196" i="20"/>
  <c r="D196" i="20"/>
  <c r="A195" i="20"/>
  <c r="A194" i="20"/>
  <c r="A193" i="20"/>
  <c r="A192" i="20"/>
  <c r="C192" i="20"/>
  <c r="C193" i="20"/>
  <c r="C194" i="20"/>
  <c r="C195" i="20"/>
  <c r="C196" i="20"/>
  <c r="B196" i="20"/>
  <c r="V195" i="20"/>
  <c r="AG195" i="20"/>
  <c r="AF195" i="20"/>
  <c r="P195" i="20"/>
  <c r="F195" i="20"/>
  <c r="G195" i="20"/>
  <c r="O195" i="20"/>
  <c r="N195" i="20"/>
  <c r="J195" i="20"/>
  <c r="E195" i="20"/>
  <c r="D195" i="20"/>
  <c r="B195" i="20"/>
  <c r="V194" i="20"/>
  <c r="AG194" i="20"/>
  <c r="AF194" i="20"/>
  <c r="P194" i="20"/>
  <c r="F194" i="20"/>
  <c r="G194" i="20"/>
  <c r="O194" i="20"/>
  <c r="N194" i="20"/>
  <c r="J194" i="20"/>
  <c r="E194" i="20"/>
  <c r="D194" i="20"/>
  <c r="B194" i="20"/>
  <c r="V193" i="20"/>
  <c r="AG193" i="20"/>
  <c r="AF193" i="20"/>
  <c r="P193" i="20"/>
  <c r="F193" i="20"/>
  <c r="G193" i="20"/>
  <c r="O193" i="20"/>
  <c r="N193" i="20"/>
  <c r="J193" i="20"/>
  <c r="E193" i="20"/>
  <c r="D193" i="20"/>
  <c r="B193" i="20"/>
  <c r="V192" i="20"/>
  <c r="AG192" i="20"/>
  <c r="AF192" i="20"/>
  <c r="P192" i="20"/>
  <c r="F192" i="20"/>
  <c r="G192" i="20"/>
  <c r="O192" i="20"/>
  <c r="N192" i="20"/>
  <c r="J192" i="20"/>
  <c r="E192" i="20"/>
  <c r="D192" i="20"/>
  <c r="B192" i="20"/>
  <c r="A46" i="20"/>
  <c r="A45" i="20"/>
  <c r="A44" i="20"/>
  <c r="A43" i="20"/>
  <c r="A42" i="20"/>
  <c r="A41" i="20"/>
  <c r="C42" i="20"/>
  <c r="C43" i="20"/>
  <c r="C44" i="20"/>
  <c r="C45" i="20"/>
  <c r="C46" i="20"/>
  <c r="A47" i="20"/>
  <c r="C47" i="20"/>
  <c r="A48" i="20"/>
  <c r="C48" i="20"/>
  <c r="A49" i="20"/>
  <c r="C49" i="20"/>
  <c r="A50" i="20"/>
  <c r="C50" i="20"/>
  <c r="A51" i="20"/>
  <c r="C51" i="20"/>
  <c r="A52" i="20"/>
  <c r="C52" i="20"/>
  <c r="A53" i="20"/>
  <c r="C53" i="20"/>
  <c r="A54" i="20"/>
  <c r="C54" i="20"/>
  <c r="A55" i="20"/>
  <c r="C55" i="20"/>
  <c r="A56" i="20"/>
  <c r="C56" i="20"/>
  <c r="A57" i="20"/>
  <c r="C57" i="20"/>
  <c r="A58" i="20"/>
  <c r="C58" i="20"/>
  <c r="A59" i="20"/>
  <c r="C59" i="20"/>
  <c r="A60" i="20"/>
  <c r="C60" i="20"/>
  <c r="A61" i="20"/>
  <c r="C61" i="20"/>
  <c r="A62" i="20"/>
  <c r="C62" i="20"/>
  <c r="A63" i="20"/>
  <c r="C63" i="20"/>
  <c r="A64" i="20"/>
  <c r="C64" i="20"/>
  <c r="A65" i="20"/>
  <c r="C65" i="20"/>
  <c r="A66" i="20"/>
  <c r="C66" i="20"/>
  <c r="A67" i="20"/>
  <c r="C67" i="20"/>
  <c r="A68" i="20"/>
  <c r="C68" i="20"/>
  <c r="A69" i="20"/>
  <c r="C69" i="20"/>
  <c r="A70" i="20"/>
  <c r="C70" i="20"/>
  <c r="A71" i="20"/>
  <c r="C71" i="20"/>
  <c r="A72" i="20"/>
  <c r="C72" i="20"/>
  <c r="A73" i="20"/>
  <c r="C73" i="20"/>
  <c r="A74" i="20"/>
  <c r="C74" i="20"/>
  <c r="A75" i="20"/>
  <c r="C75" i="20"/>
  <c r="A76" i="20"/>
  <c r="C76" i="20"/>
  <c r="A77" i="20"/>
  <c r="C77" i="20"/>
  <c r="A78" i="20"/>
  <c r="C78" i="20"/>
  <c r="A79" i="20"/>
  <c r="C79" i="20"/>
  <c r="A80" i="20"/>
  <c r="C80" i="20"/>
  <c r="A81" i="20"/>
  <c r="C81" i="20"/>
  <c r="A82" i="20"/>
  <c r="C82" i="20"/>
  <c r="A83" i="20"/>
  <c r="C83" i="20"/>
  <c r="A84" i="20"/>
  <c r="C84" i="20"/>
  <c r="A85" i="20"/>
  <c r="C85" i="20"/>
  <c r="A86" i="20"/>
  <c r="C86" i="20"/>
  <c r="A87" i="20"/>
  <c r="C87" i="20"/>
  <c r="A88" i="20"/>
  <c r="C88" i="20"/>
  <c r="A89" i="20"/>
  <c r="C89" i="20"/>
  <c r="A90" i="20"/>
  <c r="C90" i="20"/>
  <c r="A91" i="20"/>
  <c r="C91" i="20"/>
  <c r="A92" i="20"/>
  <c r="C92" i="20"/>
  <c r="A93" i="20"/>
  <c r="C93" i="20"/>
  <c r="A94" i="20"/>
  <c r="C94" i="20"/>
  <c r="A95" i="20"/>
  <c r="C95" i="20"/>
  <c r="A96" i="20"/>
  <c r="C96" i="20"/>
  <c r="A97" i="20"/>
  <c r="C97" i="20"/>
  <c r="A98" i="20"/>
  <c r="C98" i="20"/>
  <c r="A99" i="20"/>
  <c r="C99" i="20"/>
  <c r="A100" i="20"/>
  <c r="C100" i="20"/>
  <c r="A101" i="20"/>
  <c r="C101" i="20"/>
  <c r="A102" i="20"/>
  <c r="C102" i="20"/>
  <c r="A103" i="20"/>
  <c r="C103" i="20"/>
  <c r="A104" i="20"/>
  <c r="C104" i="20"/>
  <c r="A105" i="20"/>
  <c r="C105" i="20"/>
  <c r="A106" i="20"/>
  <c r="C106" i="20"/>
  <c r="A107" i="20"/>
  <c r="C107" i="20"/>
  <c r="A108" i="20"/>
  <c r="C108" i="20"/>
  <c r="A109" i="20"/>
  <c r="C109" i="20"/>
  <c r="A110" i="20"/>
  <c r="C110" i="20"/>
  <c r="A111" i="20"/>
  <c r="C111" i="20"/>
  <c r="A112" i="20"/>
  <c r="C112" i="20"/>
  <c r="A113" i="20"/>
  <c r="C113" i="20"/>
  <c r="A114" i="20"/>
  <c r="C114" i="20"/>
  <c r="A115" i="20"/>
  <c r="C115" i="20"/>
  <c r="A116" i="20"/>
  <c r="C116" i="20"/>
  <c r="A117" i="20"/>
  <c r="C117" i="20"/>
  <c r="A118" i="20"/>
  <c r="C118" i="20"/>
  <c r="A119" i="20"/>
  <c r="C119" i="20"/>
  <c r="A120" i="20"/>
  <c r="C120" i="20"/>
  <c r="A121" i="20"/>
  <c r="C121" i="20"/>
  <c r="A122" i="20"/>
  <c r="C122" i="20"/>
  <c r="A123" i="20"/>
  <c r="C123" i="20"/>
  <c r="A124" i="20"/>
  <c r="C124" i="20"/>
  <c r="A125" i="20"/>
  <c r="C125" i="20"/>
  <c r="A126" i="20"/>
  <c r="C126" i="20"/>
  <c r="A127" i="20"/>
  <c r="C127" i="20"/>
  <c r="A128" i="20"/>
  <c r="C128" i="20"/>
  <c r="A129" i="20"/>
  <c r="C129" i="20"/>
  <c r="A130" i="20"/>
  <c r="C130" i="20"/>
  <c r="A131" i="20"/>
  <c r="C131" i="20"/>
  <c r="A132" i="20"/>
  <c r="C132" i="20"/>
  <c r="A133" i="20"/>
  <c r="C133" i="20"/>
  <c r="A134" i="20"/>
  <c r="C134" i="20"/>
  <c r="A135" i="20"/>
  <c r="C135" i="20"/>
  <c r="A136" i="20"/>
  <c r="C136" i="20"/>
  <c r="A137" i="20"/>
  <c r="C137" i="20"/>
  <c r="A138" i="20"/>
  <c r="C138" i="20"/>
  <c r="A139" i="20"/>
  <c r="C139" i="20"/>
  <c r="A140" i="20"/>
  <c r="C140" i="20"/>
  <c r="A141" i="20"/>
  <c r="C141" i="20"/>
  <c r="A142" i="20"/>
  <c r="C142" i="20"/>
  <c r="A143" i="20"/>
  <c r="C143" i="20"/>
  <c r="A144" i="20"/>
  <c r="C144" i="20"/>
  <c r="A145" i="20"/>
  <c r="C145" i="20"/>
  <c r="A146" i="20"/>
  <c r="C146" i="20"/>
  <c r="A147" i="20"/>
  <c r="C147" i="20"/>
  <c r="A148" i="20"/>
  <c r="C148" i="20"/>
  <c r="A149" i="20"/>
  <c r="C149" i="20"/>
  <c r="A150" i="20"/>
  <c r="C150" i="20"/>
  <c r="A151" i="20"/>
  <c r="C151" i="20"/>
  <c r="A152" i="20"/>
  <c r="C152" i="20"/>
  <c r="A153" i="20"/>
  <c r="C153" i="20"/>
  <c r="A154" i="20"/>
  <c r="C154" i="20"/>
  <c r="A155" i="20"/>
  <c r="C155" i="20"/>
  <c r="A156" i="20"/>
  <c r="C156" i="20"/>
  <c r="A157" i="20"/>
  <c r="C157" i="20"/>
  <c r="A158" i="20"/>
  <c r="C158" i="20"/>
  <c r="A159" i="20"/>
  <c r="C159" i="20"/>
  <c r="A160" i="20"/>
  <c r="C160" i="20"/>
  <c r="A161" i="20"/>
  <c r="C161" i="20"/>
  <c r="A162" i="20"/>
  <c r="C162" i="20"/>
  <c r="A163" i="20"/>
  <c r="C163" i="20"/>
  <c r="A164" i="20"/>
  <c r="C164" i="20"/>
  <c r="A165" i="20"/>
  <c r="C165" i="20"/>
  <c r="A166" i="20"/>
  <c r="C166" i="20"/>
  <c r="A167" i="20"/>
  <c r="C167" i="20"/>
  <c r="A168" i="20"/>
  <c r="C168" i="20"/>
  <c r="A169" i="20"/>
  <c r="C169" i="20"/>
  <c r="A170" i="20"/>
  <c r="C170" i="20"/>
  <c r="A171" i="20"/>
  <c r="C171" i="20"/>
  <c r="A172" i="20"/>
  <c r="C172" i="20"/>
  <c r="A173" i="20"/>
  <c r="C173" i="20"/>
  <c r="A174" i="20"/>
  <c r="C174" i="20"/>
  <c r="A175" i="20"/>
  <c r="C175" i="20"/>
  <c r="A176" i="20"/>
  <c r="C176" i="20"/>
  <c r="A177" i="20"/>
  <c r="C177" i="20"/>
  <c r="A178" i="20"/>
  <c r="C178" i="20"/>
  <c r="A179" i="20"/>
  <c r="C179" i="20"/>
  <c r="A180" i="20"/>
  <c r="C180" i="20"/>
  <c r="A181" i="20"/>
  <c r="C181" i="20"/>
  <c r="A182" i="20"/>
  <c r="C182" i="20"/>
  <c r="A183" i="20"/>
  <c r="C183" i="20"/>
  <c r="A184" i="20"/>
  <c r="C184" i="20"/>
  <c r="A185" i="20"/>
  <c r="C185" i="20"/>
  <c r="A186" i="20"/>
  <c r="C186" i="20"/>
  <c r="A187" i="20"/>
  <c r="C187" i="20"/>
  <c r="A188" i="20"/>
  <c r="C188" i="20"/>
  <c r="A189" i="20"/>
  <c r="C189" i="20"/>
  <c r="A190" i="20"/>
  <c r="C190" i="20"/>
  <c r="A191" i="20"/>
  <c r="C191" i="20"/>
  <c r="B191" i="20"/>
  <c r="B190" i="20"/>
  <c r="B189" i="20"/>
  <c r="B188" i="20"/>
  <c r="B187" i="20"/>
  <c r="B186" i="20"/>
  <c r="B185" i="20"/>
  <c r="B184" i="20"/>
  <c r="B183" i="20"/>
  <c r="B182" i="20"/>
  <c r="B181" i="20"/>
  <c r="B180" i="20"/>
  <c r="B179" i="20"/>
  <c r="B178" i="20"/>
  <c r="B177" i="20"/>
  <c r="B176" i="20"/>
  <c r="B175" i="20"/>
  <c r="B174" i="20"/>
  <c r="B173" i="20"/>
  <c r="B172" i="20"/>
  <c r="B171" i="20"/>
  <c r="B170" i="20"/>
  <c r="B169" i="20"/>
  <c r="B168" i="20"/>
  <c r="B167" i="20"/>
  <c r="B166" i="20"/>
  <c r="B165" i="20"/>
  <c r="B164" i="20"/>
  <c r="B163" i="20"/>
  <c r="B162" i="20"/>
  <c r="B161" i="20"/>
  <c r="B160" i="20"/>
  <c r="B159" i="20"/>
  <c r="B158" i="20"/>
  <c r="B157" i="20"/>
  <c r="B156" i="20"/>
  <c r="B155" i="20"/>
  <c r="B154" i="20"/>
  <c r="B153" i="20"/>
  <c r="B152" i="20"/>
  <c r="B151" i="20"/>
  <c r="B150" i="20"/>
  <c r="B149" i="20"/>
  <c r="B148" i="20"/>
  <c r="B147" i="20"/>
  <c r="B146" i="20"/>
  <c r="B145" i="20"/>
  <c r="B144" i="20"/>
  <c r="B143" i="20"/>
  <c r="B142" i="20"/>
  <c r="B141" i="20"/>
  <c r="B140" i="20"/>
  <c r="B139" i="20"/>
  <c r="B138" i="20"/>
  <c r="B137" i="20"/>
  <c r="B136" i="20"/>
  <c r="B135" i="20"/>
  <c r="B134" i="20"/>
  <c r="B133" i="20"/>
  <c r="B132" i="20"/>
  <c r="B131" i="20"/>
  <c r="B130" i="20"/>
  <c r="B129" i="20"/>
  <c r="B128" i="20"/>
  <c r="B127" i="20"/>
  <c r="B126" i="20"/>
  <c r="B125" i="20"/>
  <c r="B124" i="20"/>
  <c r="B123" i="20"/>
  <c r="B122" i="20"/>
  <c r="B121" i="20"/>
  <c r="B120" i="20"/>
  <c r="B119" i="20"/>
  <c r="B118" i="20"/>
  <c r="B117" i="20"/>
  <c r="B116" i="20"/>
  <c r="B115" i="20"/>
  <c r="B114" i="20"/>
  <c r="B113" i="20"/>
  <c r="B112" i="20"/>
  <c r="B111" i="20"/>
  <c r="B110" i="20"/>
  <c r="B109" i="20"/>
  <c r="B108" i="20"/>
  <c r="B107" i="20"/>
  <c r="B106" i="20"/>
  <c r="B105" i="20"/>
  <c r="B104" i="20"/>
  <c r="B103" i="20"/>
  <c r="B102" i="20"/>
  <c r="B101" i="20"/>
  <c r="B100" i="20"/>
  <c r="B99" i="20"/>
  <c r="B98" i="20"/>
  <c r="B97" i="20"/>
  <c r="B96" i="20"/>
  <c r="B95" i="20"/>
  <c r="B94" i="20"/>
  <c r="B93" i="20"/>
  <c r="B92" i="20"/>
  <c r="B91" i="20"/>
  <c r="B90" i="20"/>
  <c r="B89" i="20"/>
  <c r="B88" i="20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D46" i="20"/>
  <c r="H46" i="20"/>
  <c r="F46" i="20"/>
  <c r="G46" i="20"/>
  <c r="V46" i="20"/>
  <c r="E46" i="20"/>
  <c r="I46" i="20"/>
  <c r="J46" i="20"/>
  <c r="AC46" i="20"/>
  <c r="K46" i="20"/>
  <c r="AD46" i="20"/>
  <c r="L46" i="20"/>
  <c r="AH46" i="20"/>
  <c r="AG46" i="20"/>
  <c r="AI46" i="20"/>
  <c r="AJ46" i="20"/>
  <c r="Z46" i="20"/>
  <c r="AE46" i="20"/>
  <c r="M46" i="20"/>
  <c r="AF46" i="20"/>
  <c r="N46" i="20"/>
  <c r="O46" i="20"/>
  <c r="P46" i="20"/>
  <c r="D47" i="20"/>
  <c r="H47" i="20"/>
  <c r="F47" i="20"/>
  <c r="G47" i="20"/>
  <c r="V47" i="20"/>
  <c r="E47" i="20"/>
  <c r="I47" i="20"/>
  <c r="J47" i="20"/>
  <c r="AC47" i="20"/>
  <c r="K47" i="20"/>
  <c r="AD47" i="20"/>
  <c r="L47" i="20"/>
  <c r="AH47" i="20"/>
  <c r="AG47" i="20"/>
  <c r="AI47" i="20"/>
  <c r="AJ47" i="20"/>
  <c r="Z47" i="20"/>
  <c r="AE47" i="20"/>
  <c r="M47" i="20"/>
  <c r="AF47" i="20"/>
  <c r="N47" i="20"/>
  <c r="O47" i="20"/>
  <c r="P47" i="20"/>
  <c r="D48" i="20"/>
  <c r="H48" i="20"/>
  <c r="F48" i="20"/>
  <c r="G48" i="20"/>
  <c r="V48" i="20"/>
  <c r="E48" i="20"/>
  <c r="I48" i="20"/>
  <c r="J48" i="20"/>
  <c r="AC48" i="20"/>
  <c r="K48" i="20"/>
  <c r="AD48" i="20"/>
  <c r="L48" i="20"/>
  <c r="AH48" i="20"/>
  <c r="AG48" i="20"/>
  <c r="AI48" i="20"/>
  <c r="AJ48" i="20"/>
  <c r="Z48" i="20"/>
  <c r="AE48" i="20"/>
  <c r="M48" i="20"/>
  <c r="AF48" i="20"/>
  <c r="N48" i="20"/>
  <c r="O48" i="20"/>
  <c r="P48" i="20"/>
  <c r="D49" i="20"/>
  <c r="H49" i="20"/>
  <c r="F49" i="20"/>
  <c r="G49" i="20"/>
  <c r="V49" i="20"/>
  <c r="E49" i="20"/>
  <c r="I49" i="20"/>
  <c r="J49" i="20"/>
  <c r="AC49" i="20"/>
  <c r="K49" i="20"/>
  <c r="AD49" i="20"/>
  <c r="L49" i="20"/>
  <c r="AH49" i="20"/>
  <c r="AG49" i="20"/>
  <c r="AI49" i="20"/>
  <c r="AJ49" i="20"/>
  <c r="Z49" i="20"/>
  <c r="AE49" i="20"/>
  <c r="M49" i="20"/>
  <c r="AF49" i="20"/>
  <c r="N49" i="20"/>
  <c r="O49" i="20"/>
  <c r="P49" i="20"/>
  <c r="D50" i="20"/>
  <c r="H50" i="20"/>
  <c r="F50" i="20"/>
  <c r="G50" i="20"/>
  <c r="V50" i="20"/>
  <c r="E50" i="20"/>
  <c r="I50" i="20"/>
  <c r="J50" i="20"/>
  <c r="AC50" i="20"/>
  <c r="K50" i="20"/>
  <c r="AD50" i="20"/>
  <c r="L50" i="20"/>
  <c r="AH50" i="20"/>
  <c r="AG50" i="20"/>
  <c r="AI50" i="20"/>
  <c r="AJ50" i="20"/>
  <c r="Z50" i="20"/>
  <c r="AE50" i="20"/>
  <c r="M50" i="20"/>
  <c r="AF50" i="20"/>
  <c r="N50" i="20"/>
  <c r="O50" i="20"/>
  <c r="P50" i="20"/>
  <c r="D51" i="20"/>
  <c r="H51" i="20"/>
  <c r="F51" i="20"/>
  <c r="G51" i="20"/>
  <c r="V51" i="20"/>
  <c r="E51" i="20"/>
  <c r="I51" i="20"/>
  <c r="J51" i="20"/>
  <c r="AC51" i="20"/>
  <c r="K51" i="20"/>
  <c r="AD51" i="20"/>
  <c r="L51" i="20"/>
  <c r="AH51" i="20"/>
  <c r="AG51" i="20"/>
  <c r="AI51" i="20"/>
  <c r="AJ51" i="20"/>
  <c r="Z51" i="20"/>
  <c r="AE51" i="20"/>
  <c r="M51" i="20"/>
  <c r="AF51" i="20"/>
  <c r="N51" i="20"/>
  <c r="O51" i="20"/>
  <c r="P51" i="20"/>
  <c r="D52" i="20"/>
  <c r="H52" i="20"/>
  <c r="F52" i="20"/>
  <c r="G52" i="20"/>
  <c r="V52" i="20"/>
  <c r="E52" i="20"/>
  <c r="I52" i="20"/>
  <c r="J52" i="20"/>
  <c r="AC52" i="20"/>
  <c r="K52" i="20"/>
  <c r="AD52" i="20"/>
  <c r="L52" i="20"/>
  <c r="AH52" i="20"/>
  <c r="AG52" i="20"/>
  <c r="AI52" i="20"/>
  <c r="AJ52" i="20"/>
  <c r="Z52" i="20"/>
  <c r="AE52" i="20"/>
  <c r="M52" i="20"/>
  <c r="AF52" i="20"/>
  <c r="N52" i="20"/>
  <c r="O52" i="20"/>
  <c r="P52" i="20"/>
  <c r="D53" i="20"/>
  <c r="H53" i="20"/>
  <c r="F53" i="20"/>
  <c r="G53" i="20"/>
  <c r="V53" i="20"/>
  <c r="E53" i="20"/>
  <c r="I53" i="20"/>
  <c r="J53" i="20"/>
  <c r="AC53" i="20"/>
  <c r="K53" i="20"/>
  <c r="AD53" i="20"/>
  <c r="L53" i="20"/>
  <c r="AH53" i="20"/>
  <c r="AG53" i="20"/>
  <c r="AI53" i="20"/>
  <c r="AJ53" i="20"/>
  <c r="Z53" i="20"/>
  <c r="AE53" i="20"/>
  <c r="M53" i="20"/>
  <c r="AF53" i="20"/>
  <c r="N53" i="20"/>
  <c r="O53" i="20"/>
  <c r="P53" i="20"/>
  <c r="D54" i="20"/>
  <c r="H54" i="20"/>
  <c r="F54" i="20"/>
  <c r="G54" i="20"/>
  <c r="V54" i="20"/>
  <c r="E54" i="20"/>
  <c r="I54" i="20"/>
  <c r="J54" i="20"/>
  <c r="AC54" i="20"/>
  <c r="K54" i="20"/>
  <c r="AD54" i="20"/>
  <c r="L54" i="20"/>
  <c r="AH54" i="20"/>
  <c r="AG54" i="20"/>
  <c r="AI54" i="20"/>
  <c r="AJ54" i="20"/>
  <c r="Z54" i="20"/>
  <c r="AE54" i="20"/>
  <c r="M54" i="20"/>
  <c r="AF54" i="20"/>
  <c r="N54" i="20"/>
  <c r="O54" i="20"/>
  <c r="P54" i="20"/>
  <c r="D55" i="20"/>
  <c r="H55" i="20"/>
  <c r="F55" i="20"/>
  <c r="G55" i="20"/>
  <c r="V55" i="20"/>
  <c r="E55" i="20"/>
  <c r="I55" i="20"/>
  <c r="J55" i="20"/>
  <c r="AC55" i="20"/>
  <c r="K55" i="20"/>
  <c r="AD55" i="20"/>
  <c r="L55" i="20"/>
  <c r="AH55" i="20"/>
  <c r="AG55" i="20"/>
  <c r="AI55" i="20"/>
  <c r="AJ55" i="20"/>
  <c r="Z55" i="20"/>
  <c r="AE55" i="20"/>
  <c r="M55" i="20"/>
  <c r="AF55" i="20"/>
  <c r="N55" i="20"/>
  <c r="O55" i="20"/>
  <c r="P55" i="20"/>
  <c r="D56" i="20"/>
  <c r="H56" i="20"/>
  <c r="F56" i="20"/>
  <c r="G56" i="20"/>
  <c r="V56" i="20"/>
  <c r="E56" i="20"/>
  <c r="I56" i="20"/>
  <c r="J56" i="20"/>
  <c r="AC56" i="20"/>
  <c r="K56" i="20"/>
  <c r="AD56" i="20"/>
  <c r="L56" i="20"/>
  <c r="AH56" i="20"/>
  <c r="AG56" i="20"/>
  <c r="AI56" i="20"/>
  <c r="AJ56" i="20"/>
  <c r="Z56" i="20"/>
  <c r="AE56" i="20"/>
  <c r="M56" i="20"/>
  <c r="AF56" i="20"/>
  <c r="N56" i="20"/>
  <c r="O56" i="20"/>
  <c r="P56" i="20"/>
  <c r="D57" i="20"/>
  <c r="H57" i="20"/>
  <c r="F57" i="20"/>
  <c r="G57" i="20"/>
  <c r="V57" i="20"/>
  <c r="E57" i="20"/>
  <c r="I57" i="20"/>
  <c r="J57" i="20"/>
  <c r="AC57" i="20"/>
  <c r="K57" i="20"/>
  <c r="AD57" i="20"/>
  <c r="L57" i="20"/>
  <c r="AH57" i="20"/>
  <c r="AG57" i="20"/>
  <c r="AI57" i="20"/>
  <c r="AJ57" i="20"/>
  <c r="Z57" i="20"/>
  <c r="AE57" i="20"/>
  <c r="M57" i="20"/>
  <c r="AF57" i="20"/>
  <c r="N57" i="20"/>
  <c r="O57" i="20"/>
  <c r="P57" i="20"/>
  <c r="D58" i="20"/>
  <c r="H58" i="20"/>
  <c r="F58" i="20"/>
  <c r="G58" i="20"/>
  <c r="V58" i="20"/>
  <c r="E58" i="20"/>
  <c r="I58" i="20"/>
  <c r="J58" i="20"/>
  <c r="AC58" i="20"/>
  <c r="K58" i="20"/>
  <c r="AD58" i="20"/>
  <c r="L58" i="20"/>
  <c r="AH58" i="20"/>
  <c r="AG58" i="20"/>
  <c r="AI58" i="20"/>
  <c r="AJ58" i="20"/>
  <c r="Z58" i="20"/>
  <c r="AE58" i="20"/>
  <c r="M58" i="20"/>
  <c r="AF58" i="20"/>
  <c r="N58" i="20"/>
  <c r="O58" i="20"/>
  <c r="P58" i="20"/>
  <c r="D59" i="20"/>
  <c r="H59" i="20"/>
  <c r="F59" i="20"/>
  <c r="G59" i="20"/>
  <c r="V59" i="20"/>
  <c r="E59" i="20"/>
  <c r="I59" i="20"/>
  <c r="J59" i="20"/>
  <c r="AC59" i="20"/>
  <c r="K59" i="20"/>
  <c r="AD59" i="20"/>
  <c r="L59" i="20"/>
  <c r="AH59" i="20"/>
  <c r="AG59" i="20"/>
  <c r="AI59" i="20"/>
  <c r="AJ59" i="20"/>
  <c r="Z59" i="20"/>
  <c r="AE59" i="20"/>
  <c r="M59" i="20"/>
  <c r="AF59" i="20"/>
  <c r="N59" i="20"/>
  <c r="O59" i="20"/>
  <c r="P59" i="20"/>
  <c r="D60" i="20"/>
  <c r="H60" i="20"/>
  <c r="F60" i="20"/>
  <c r="G60" i="20"/>
  <c r="V60" i="20"/>
  <c r="E60" i="20"/>
  <c r="I60" i="20"/>
  <c r="J60" i="20"/>
  <c r="AC60" i="20"/>
  <c r="K60" i="20"/>
  <c r="AD60" i="20"/>
  <c r="L60" i="20"/>
  <c r="AH60" i="20"/>
  <c r="AG60" i="20"/>
  <c r="AI60" i="20"/>
  <c r="AJ60" i="20"/>
  <c r="Z60" i="20"/>
  <c r="AE60" i="20"/>
  <c r="M60" i="20"/>
  <c r="AF60" i="20"/>
  <c r="N60" i="20"/>
  <c r="O60" i="20"/>
  <c r="P60" i="20"/>
  <c r="D61" i="20"/>
  <c r="H61" i="20"/>
  <c r="F61" i="20"/>
  <c r="G61" i="20"/>
  <c r="V61" i="20"/>
  <c r="E61" i="20"/>
  <c r="I61" i="20"/>
  <c r="J61" i="20"/>
  <c r="AC61" i="20"/>
  <c r="K61" i="20"/>
  <c r="AD61" i="20"/>
  <c r="L61" i="20"/>
  <c r="AH61" i="20"/>
  <c r="AG61" i="20"/>
  <c r="AI61" i="20"/>
  <c r="AJ61" i="20"/>
  <c r="Z61" i="20"/>
  <c r="AE61" i="20"/>
  <c r="M61" i="20"/>
  <c r="AF61" i="20"/>
  <c r="N61" i="20"/>
  <c r="O61" i="20"/>
  <c r="P61" i="20"/>
  <c r="D62" i="20"/>
  <c r="H62" i="20"/>
  <c r="F62" i="20"/>
  <c r="G62" i="20"/>
  <c r="V62" i="20"/>
  <c r="E62" i="20"/>
  <c r="I62" i="20"/>
  <c r="J62" i="20"/>
  <c r="AC62" i="20"/>
  <c r="K62" i="20"/>
  <c r="AD62" i="20"/>
  <c r="L62" i="20"/>
  <c r="AH62" i="20"/>
  <c r="AG62" i="20"/>
  <c r="AI62" i="20"/>
  <c r="AJ62" i="20"/>
  <c r="Z62" i="20"/>
  <c r="AE62" i="20"/>
  <c r="M62" i="20"/>
  <c r="AF62" i="20"/>
  <c r="N62" i="20"/>
  <c r="O62" i="20"/>
  <c r="P62" i="20"/>
  <c r="D63" i="20"/>
  <c r="H63" i="20"/>
  <c r="F63" i="20"/>
  <c r="G63" i="20"/>
  <c r="V63" i="20"/>
  <c r="E63" i="20"/>
  <c r="I63" i="20"/>
  <c r="J63" i="20"/>
  <c r="AC63" i="20"/>
  <c r="K63" i="20"/>
  <c r="AD63" i="20"/>
  <c r="L63" i="20"/>
  <c r="AH63" i="20"/>
  <c r="AG63" i="20"/>
  <c r="AI63" i="20"/>
  <c r="AJ63" i="20"/>
  <c r="Z63" i="20"/>
  <c r="AE63" i="20"/>
  <c r="M63" i="20"/>
  <c r="AF63" i="20"/>
  <c r="N63" i="20"/>
  <c r="O63" i="20"/>
  <c r="P63" i="20"/>
  <c r="D64" i="20"/>
  <c r="H64" i="20"/>
  <c r="F64" i="20"/>
  <c r="G64" i="20"/>
  <c r="V64" i="20"/>
  <c r="E64" i="20"/>
  <c r="I64" i="20"/>
  <c r="J64" i="20"/>
  <c r="AC64" i="20"/>
  <c r="K64" i="20"/>
  <c r="AD64" i="20"/>
  <c r="L64" i="20"/>
  <c r="AH64" i="20"/>
  <c r="AG64" i="20"/>
  <c r="AI64" i="20"/>
  <c r="AJ64" i="20"/>
  <c r="Z64" i="20"/>
  <c r="AE64" i="20"/>
  <c r="M64" i="20"/>
  <c r="AF64" i="20"/>
  <c r="N64" i="20"/>
  <c r="O64" i="20"/>
  <c r="P64" i="20"/>
  <c r="D65" i="20"/>
  <c r="H65" i="20"/>
  <c r="F65" i="20"/>
  <c r="G65" i="20"/>
  <c r="V65" i="20"/>
  <c r="E65" i="20"/>
  <c r="I65" i="20"/>
  <c r="J65" i="20"/>
  <c r="AC65" i="20"/>
  <c r="K65" i="20"/>
  <c r="AD65" i="20"/>
  <c r="L65" i="20"/>
  <c r="AH65" i="20"/>
  <c r="AG65" i="20"/>
  <c r="AI65" i="20"/>
  <c r="AJ65" i="20"/>
  <c r="Z65" i="20"/>
  <c r="AE65" i="20"/>
  <c r="M65" i="20"/>
  <c r="AF65" i="20"/>
  <c r="N65" i="20"/>
  <c r="O65" i="20"/>
  <c r="P65" i="20"/>
  <c r="D66" i="20"/>
  <c r="H66" i="20"/>
  <c r="F66" i="20"/>
  <c r="G66" i="20"/>
  <c r="V66" i="20"/>
  <c r="E66" i="20"/>
  <c r="I66" i="20"/>
  <c r="J66" i="20"/>
  <c r="AC66" i="20"/>
  <c r="K66" i="20"/>
  <c r="AD66" i="20"/>
  <c r="L66" i="20"/>
  <c r="AH66" i="20"/>
  <c r="AG66" i="20"/>
  <c r="AI66" i="20"/>
  <c r="AJ66" i="20"/>
  <c r="Z66" i="20"/>
  <c r="AE66" i="20"/>
  <c r="M66" i="20"/>
  <c r="AF66" i="20"/>
  <c r="N66" i="20"/>
  <c r="O66" i="20"/>
  <c r="P66" i="20"/>
  <c r="D67" i="20"/>
  <c r="H67" i="20"/>
  <c r="F67" i="20"/>
  <c r="G67" i="20"/>
  <c r="V67" i="20"/>
  <c r="E67" i="20"/>
  <c r="I67" i="20"/>
  <c r="J67" i="20"/>
  <c r="AC67" i="20"/>
  <c r="K67" i="20"/>
  <c r="AD67" i="20"/>
  <c r="L67" i="20"/>
  <c r="AH67" i="20"/>
  <c r="AG67" i="20"/>
  <c r="AI67" i="20"/>
  <c r="AJ67" i="20"/>
  <c r="Z67" i="20"/>
  <c r="AE67" i="20"/>
  <c r="M67" i="20"/>
  <c r="AF67" i="20"/>
  <c r="N67" i="20"/>
  <c r="O67" i="20"/>
  <c r="P67" i="20"/>
  <c r="D68" i="20"/>
  <c r="H68" i="20"/>
  <c r="F68" i="20"/>
  <c r="G68" i="20"/>
  <c r="V68" i="20"/>
  <c r="E68" i="20"/>
  <c r="I68" i="20"/>
  <c r="J68" i="20"/>
  <c r="AC68" i="20"/>
  <c r="K68" i="20"/>
  <c r="AD68" i="20"/>
  <c r="L68" i="20"/>
  <c r="AH68" i="20"/>
  <c r="AG68" i="20"/>
  <c r="AI68" i="20"/>
  <c r="AJ68" i="20"/>
  <c r="Z68" i="20"/>
  <c r="AE68" i="20"/>
  <c r="M68" i="20"/>
  <c r="AF68" i="20"/>
  <c r="N68" i="20"/>
  <c r="O68" i="20"/>
  <c r="P68" i="20"/>
  <c r="D69" i="20"/>
  <c r="H69" i="20"/>
  <c r="F69" i="20"/>
  <c r="G69" i="20"/>
  <c r="V69" i="20"/>
  <c r="E69" i="20"/>
  <c r="I69" i="20"/>
  <c r="J69" i="20"/>
  <c r="AC69" i="20"/>
  <c r="K69" i="20"/>
  <c r="AD69" i="20"/>
  <c r="L69" i="20"/>
  <c r="AH69" i="20"/>
  <c r="AG69" i="20"/>
  <c r="AI69" i="20"/>
  <c r="AJ69" i="20"/>
  <c r="Z69" i="20"/>
  <c r="AE69" i="20"/>
  <c r="M69" i="20"/>
  <c r="AF69" i="20"/>
  <c r="N69" i="20"/>
  <c r="O69" i="20"/>
  <c r="P69" i="20"/>
  <c r="D70" i="20"/>
  <c r="H70" i="20"/>
  <c r="F70" i="20"/>
  <c r="G70" i="20"/>
  <c r="V70" i="20"/>
  <c r="E70" i="20"/>
  <c r="I70" i="20"/>
  <c r="J70" i="20"/>
  <c r="AC70" i="20"/>
  <c r="K70" i="20"/>
  <c r="AD70" i="20"/>
  <c r="L70" i="20"/>
  <c r="AH70" i="20"/>
  <c r="AG70" i="20"/>
  <c r="AI70" i="20"/>
  <c r="AJ70" i="20"/>
  <c r="Z70" i="20"/>
  <c r="AE70" i="20"/>
  <c r="M70" i="20"/>
  <c r="AF70" i="20"/>
  <c r="N70" i="20"/>
  <c r="O70" i="20"/>
  <c r="P70" i="20"/>
  <c r="D71" i="20"/>
  <c r="H71" i="20"/>
  <c r="F71" i="20"/>
  <c r="G71" i="20"/>
  <c r="V71" i="20"/>
  <c r="E71" i="20"/>
  <c r="I71" i="20"/>
  <c r="J71" i="20"/>
  <c r="AC71" i="20"/>
  <c r="K71" i="20"/>
  <c r="AD71" i="20"/>
  <c r="L71" i="20"/>
  <c r="AH71" i="20"/>
  <c r="AG71" i="20"/>
  <c r="AI71" i="20"/>
  <c r="AJ71" i="20"/>
  <c r="Z71" i="20"/>
  <c r="AE71" i="20"/>
  <c r="M71" i="20"/>
  <c r="AF71" i="20"/>
  <c r="N71" i="20"/>
  <c r="O71" i="20"/>
  <c r="P71" i="20"/>
  <c r="D72" i="20"/>
  <c r="H72" i="20"/>
  <c r="F72" i="20"/>
  <c r="G72" i="20"/>
  <c r="V72" i="20"/>
  <c r="E72" i="20"/>
  <c r="I72" i="20"/>
  <c r="J72" i="20"/>
  <c r="AC72" i="20"/>
  <c r="K72" i="20"/>
  <c r="AD72" i="20"/>
  <c r="L72" i="20"/>
  <c r="AH72" i="20"/>
  <c r="AG72" i="20"/>
  <c r="AI72" i="20"/>
  <c r="AJ72" i="20"/>
  <c r="Z72" i="20"/>
  <c r="AE72" i="20"/>
  <c r="M72" i="20"/>
  <c r="AF72" i="20"/>
  <c r="N72" i="20"/>
  <c r="O72" i="20"/>
  <c r="P72" i="20"/>
  <c r="D73" i="20"/>
  <c r="H73" i="20"/>
  <c r="F73" i="20"/>
  <c r="G73" i="20"/>
  <c r="V73" i="20"/>
  <c r="E73" i="20"/>
  <c r="I73" i="20"/>
  <c r="J73" i="20"/>
  <c r="AC73" i="20"/>
  <c r="K73" i="20"/>
  <c r="AD73" i="20"/>
  <c r="L73" i="20"/>
  <c r="AH73" i="20"/>
  <c r="AG73" i="20"/>
  <c r="AI73" i="20"/>
  <c r="AJ73" i="20"/>
  <c r="Z73" i="20"/>
  <c r="AE73" i="20"/>
  <c r="M73" i="20"/>
  <c r="AF73" i="20"/>
  <c r="N73" i="20"/>
  <c r="O73" i="20"/>
  <c r="P73" i="20"/>
  <c r="D74" i="20"/>
  <c r="H74" i="20"/>
  <c r="F74" i="20"/>
  <c r="G74" i="20"/>
  <c r="V74" i="20"/>
  <c r="E74" i="20"/>
  <c r="J74" i="20"/>
  <c r="AG74" i="20"/>
  <c r="AF74" i="20"/>
  <c r="N74" i="20"/>
  <c r="O74" i="20"/>
  <c r="P74" i="20"/>
  <c r="D75" i="20"/>
  <c r="H75" i="20"/>
  <c r="F75" i="20"/>
  <c r="G75" i="20"/>
  <c r="V75" i="20"/>
  <c r="E75" i="20"/>
  <c r="J75" i="20"/>
  <c r="AG75" i="20"/>
  <c r="AF75" i="20"/>
  <c r="N75" i="20"/>
  <c r="O75" i="20"/>
  <c r="P75" i="20"/>
  <c r="D76" i="20"/>
  <c r="H76" i="20"/>
  <c r="F76" i="20"/>
  <c r="G76" i="20"/>
  <c r="V76" i="20"/>
  <c r="E76" i="20"/>
  <c r="J76" i="20"/>
  <c r="AG76" i="20"/>
  <c r="AF76" i="20"/>
  <c r="N76" i="20"/>
  <c r="O76" i="20"/>
  <c r="P76" i="20"/>
  <c r="D77" i="20"/>
  <c r="H77" i="20"/>
  <c r="F77" i="20"/>
  <c r="G77" i="20"/>
  <c r="V77" i="20"/>
  <c r="E77" i="20"/>
  <c r="J77" i="20"/>
  <c r="AG77" i="20"/>
  <c r="AF77" i="20"/>
  <c r="N77" i="20"/>
  <c r="O77" i="20"/>
  <c r="P77" i="20"/>
  <c r="D78" i="20"/>
  <c r="H78" i="20"/>
  <c r="F78" i="20"/>
  <c r="G78" i="20"/>
  <c r="V78" i="20"/>
  <c r="E78" i="20"/>
  <c r="J78" i="20"/>
  <c r="AG78" i="20"/>
  <c r="AF78" i="20"/>
  <c r="N78" i="20"/>
  <c r="O78" i="20"/>
  <c r="P78" i="20"/>
  <c r="D79" i="20"/>
  <c r="H79" i="20"/>
  <c r="F79" i="20"/>
  <c r="G79" i="20"/>
  <c r="V79" i="20"/>
  <c r="E79" i="20"/>
  <c r="J79" i="20"/>
  <c r="AG79" i="20"/>
  <c r="AF79" i="20"/>
  <c r="N79" i="20"/>
  <c r="O79" i="20"/>
  <c r="P79" i="20"/>
  <c r="D80" i="20"/>
  <c r="H80" i="20"/>
  <c r="F80" i="20"/>
  <c r="G80" i="20"/>
  <c r="V80" i="20"/>
  <c r="E80" i="20"/>
  <c r="J80" i="20"/>
  <c r="AG80" i="20"/>
  <c r="AF80" i="20"/>
  <c r="N80" i="20"/>
  <c r="O80" i="20"/>
  <c r="P80" i="20"/>
  <c r="D81" i="20"/>
  <c r="H81" i="20"/>
  <c r="F81" i="20"/>
  <c r="G81" i="20"/>
  <c r="V81" i="20"/>
  <c r="E81" i="20"/>
  <c r="J81" i="20"/>
  <c r="AG81" i="20"/>
  <c r="AF81" i="20"/>
  <c r="N81" i="20"/>
  <c r="O81" i="20"/>
  <c r="P81" i="20"/>
  <c r="D82" i="20"/>
  <c r="H82" i="20"/>
  <c r="F82" i="20"/>
  <c r="G82" i="20"/>
  <c r="V82" i="20"/>
  <c r="E82" i="20"/>
  <c r="J82" i="20"/>
  <c r="AG82" i="20"/>
  <c r="AF82" i="20"/>
  <c r="N82" i="20"/>
  <c r="O82" i="20"/>
  <c r="P82" i="20"/>
  <c r="D83" i="20"/>
  <c r="H83" i="20"/>
  <c r="F83" i="20"/>
  <c r="G83" i="20"/>
  <c r="V83" i="20"/>
  <c r="E83" i="20"/>
  <c r="J83" i="20"/>
  <c r="AG83" i="20"/>
  <c r="AF83" i="20"/>
  <c r="N83" i="20"/>
  <c r="O83" i="20"/>
  <c r="P83" i="20"/>
  <c r="D84" i="20"/>
  <c r="H84" i="20"/>
  <c r="F84" i="20"/>
  <c r="G84" i="20"/>
  <c r="V84" i="20"/>
  <c r="E84" i="20"/>
  <c r="J84" i="20"/>
  <c r="AG84" i="20"/>
  <c r="AF84" i="20"/>
  <c r="N84" i="20"/>
  <c r="O84" i="20"/>
  <c r="P84" i="20"/>
  <c r="D85" i="20"/>
  <c r="H85" i="20"/>
  <c r="F85" i="20"/>
  <c r="G85" i="20"/>
  <c r="V85" i="20"/>
  <c r="E85" i="20"/>
  <c r="J85" i="20"/>
  <c r="AG85" i="20"/>
  <c r="AF85" i="20"/>
  <c r="N85" i="20"/>
  <c r="O85" i="20"/>
  <c r="P85" i="20"/>
  <c r="D86" i="20"/>
  <c r="H86" i="20"/>
  <c r="F86" i="20"/>
  <c r="G86" i="20"/>
  <c r="V86" i="20"/>
  <c r="E86" i="20"/>
  <c r="J86" i="20"/>
  <c r="AG86" i="20"/>
  <c r="AF86" i="20"/>
  <c r="N86" i="20"/>
  <c r="O86" i="20"/>
  <c r="P86" i="20"/>
  <c r="D87" i="20"/>
  <c r="H87" i="20"/>
  <c r="F87" i="20"/>
  <c r="G87" i="20"/>
  <c r="V87" i="20"/>
  <c r="E87" i="20"/>
  <c r="J87" i="20"/>
  <c r="AG87" i="20"/>
  <c r="AF87" i="20"/>
  <c r="N87" i="20"/>
  <c r="O87" i="20"/>
  <c r="P87" i="20"/>
  <c r="D88" i="20"/>
  <c r="H88" i="20"/>
  <c r="F88" i="20"/>
  <c r="G88" i="20"/>
  <c r="V88" i="20"/>
  <c r="E88" i="20"/>
  <c r="J88" i="20"/>
  <c r="AG88" i="20"/>
  <c r="AF88" i="20"/>
  <c r="N88" i="20"/>
  <c r="O88" i="20"/>
  <c r="P88" i="20"/>
  <c r="D89" i="20"/>
  <c r="H89" i="20"/>
  <c r="F89" i="20"/>
  <c r="G89" i="20"/>
  <c r="V89" i="20"/>
  <c r="E89" i="20"/>
  <c r="J89" i="20"/>
  <c r="AG89" i="20"/>
  <c r="AF89" i="20"/>
  <c r="N89" i="20"/>
  <c r="O89" i="20"/>
  <c r="P89" i="20"/>
  <c r="D90" i="20"/>
  <c r="H90" i="20"/>
  <c r="F90" i="20"/>
  <c r="G90" i="20"/>
  <c r="V90" i="20"/>
  <c r="E90" i="20"/>
  <c r="J90" i="20"/>
  <c r="AG90" i="20"/>
  <c r="AF90" i="20"/>
  <c r="N90" i="20"/>
  <c r="O90" i="20"/>
  <c r="P90" i="20"/>
  <c r="D91" i="20"/>
  <c r="H91" i="20"/>
  <c r="F91" i="20"/>
  <c r="G91" i="20"/>
  <c r="V91" i="20"/>
  <c r="E91" i="20"/>
  <c r="J91" i="20"/>
  <c r="AG91" i="20"/>
  <c r="AF91" i="20"/>
  <c r="N91" i="20"/>
  <c r="O91" i="20"/>
  <c r="P91" i="20"/>
  <c r="D92" i="20"/>
  <c r="H92" i="20"/>
  <c r="F92" i="20"/>
  <c r="G92" i="20"/>
  <c r="V92" i="20"/>
  <c r="E92" i="20"/>
  <c r="J92" i="20"/>
  <c r="AG92" i="20"/>
  <c r="AF92" i="20"/>
  <c r="N92" i="20"/>
  <c r="O92" i="20"/>
  <c r="P92" i="20"/>
  <c r="D93" i="20"/>
  <c r="H93" i="20"/>
  <c r="F93" i="20"/>
  <c r="G93" i="20"/>
  <c r="V93" i="20"/>
  <c r="E93" i="20"/>
  <c r="J93" i="20"/>
  <c r="AG93" i="20"/>
  <c r="AF93" i="20"/>
  <c r="N93" i="20"/>
  <c r="O93" i="20"/>
  <c r="P93" i="20"/>
  <c r="D94" i="20"/>
  <c r="H94" i="20"/>
  <c r="F94" i="20"/>
  <c r="G94" i="20"/>
  <c r="V94" i="20"/>
  <c r="E94" i="20"/>
  <c r="J94" i="20"/>
  <c r="AG94" i="20"/>
  <c r="AF94" i="20"/>
  <c r="N94" i="20"/>
  <c r="O94" i="20"/>
  <c r="P94" i="20"/>
  <c r="D95" i="20"/>
  <c r="H95" i="20"/>
  <c r="F95" i="20"/>
  <c r="G95" i="20"/>
  <c r="V95" i="20"/>
  <c r="E95" i="20"/>
  <c r="J95" i="20"/>
  <c r="AG95" i="20"/>
  <c r="AF95" i="20"/>
  <c r="N95" i="20"/>
  <c r="O95" i="20"/>
  <c r="P95" i="20"/>
  <c r="D96" i="20"/>
  <c r="H96" i="20"/>
  <c r="F96" i="20"/>
  <c r="G96" i="20"/>
  <c r="V96" i="20"/>
  <c r="E96" i="20"/>
  <c r="J96" i="20"/>
  <c r="AG96" i="20"/>
  <c r="AF96" i="20"/>
  <c r="N96" i="20"/>
  <c r="O96" i="20"/>
  <c r="P96" i="20"/>
  <c r="D97" i="20"/>
  <c r="H97" i="20"/>
  <c r="F97" i="20"/>
  <c r="G97" i="20"/>
  <c r="V97" i="20"/>
  <c r="E97" i="20"/>
  <c r="J97" i="20"/>
  <c r="AG97" i="20"/>
  <c r="AF97" i="20"/>
  <c r="N97" i="20"/>
  <c r="O97" i="20"/>
  <c r="P97" i="20"/>
  <c r="D98" i="20"/>
  <c r="H98" i="20"/>
  <c r="F98" i="20"/>
  <c r="G98" i="20"/>
  <c r="V98" i="20"/>
  <c r="E98" i="20"/>
  <c r="J98" i="20"/>
  <c r="AG98" i="20"/>
  <c r="AF98" i="20"/>
  <c r="N98" i="20"/>
  <c r="O98" i="20"/>
  <c r="P98" i="20"/>
  <c r="D99" i="20"/>
  <c r="H99" i="20"/>
  <c r="F99" i="20"/>
  <c r="G99" i="20"/>
  <c r="V99" i="20"/>
  <c r="E99" i="20"/>
  <c r="J99" i="20"/>
  <c r="AG99" i="20"/>
  <c r="AF99" i="20"/>
  <c r="N99" i="20"/>
  <c r="O99" i="20"/>
  <c r="P99" i="20"/>
  <c r="D100" i="20"/>
  <c r="H100" i="20"/>
  <c r="F100" i="20"/>
  <c r="G100" i="20"/>
  <c r="V100" i="20"/>
  <c r="E100" i="20"/>
  <c r="J100" i="20"/>
  <c r="AG100" i="20"/>
  <c r="AF100" i="20"/>
  <c r="N100" i="20"/>
  <c r="O100" i="20"/>
  <c r="P100" i="20"/>
  <c r="D101" i="20"/>
  <c r="H101" i="20"/>
  <c r="F101" i="20"/>
  <c r="G101" i="20"/>
  <c r="V101" i="20"/>
  <c r="E101" i="20"/>
  <c r="J101" i="20"/>
  <c r="AG101" i="20"/>
  <c r="AF101" i="20"/>
  <c r="N101" i="20"/>
  <c r="O101" i="20"/>
  <c r="P101" i="20"/>
  <c r="D102" i="20"/>
  <c r="H102" i="20"/>
  <c r="F102" i="20"/>
  <c r="G102" i="20"/>
  <c r="V102" i="20"/>
  <c r="E102" i="20"/>
  <c r="J102" i="20"/>
  <c r="AG102" i="20"/>
  <c r="AF102" i="20"/>
  <c r="N102" i="20"/>
  <c r="O102" i="20"/>
  <c r="P102" i="20"/>
  <c r="D103" i="20"/>
  <c r="H103" i="20"/>
  <c r="F103" i="20"/>
  <c r="G103" i="20"/>
  <c r="V103" i="20"/>
  <c r="E103" i="20"/>
  <c r="J103" i="20"/>
  <c r="AG103" i="20"/>
  <c r="AF103" i="20"/>
  <c r="N103" i="20"/>
  <c r="O103" i="20"/>
  <c r="P103" i="20"/>
  <c r="D104" i="20"/>
  <c r="H104" i="20"/>
  <c r="F104" i="20"/>
  <c r="G104" i="20"/>
  <c r="V104" i="20"/>
  <c r="E104" i="20"/>
  <c r="J104" i="20"/>
  <c r="AG104" i="20"/>
  <c r="AF104" i="20"/>
  <c r="N104" i="20"/>
  <c r="O104" i="20"/>
  <c r="P104" i="20"/>
  <c r="D105" i="20"/>
  <c r="H105" i="20"/>
  <c r="F105" i="20"/>
  <c r="G105" i="20"/>
  <c r="V105" i="20"/>
  <c r="E105" i="20"/>
  <c r="J105" i="20"/>
  <c r="AG105" i="20"/>
  <c r="AF105" i="20"/>
  <c r="N105" i="20"/>
  <c r="O105" i="20"/>
  <c r="P105" i="20"/>
  <c r="D106" i="20"/>
  <c r="H106" i="20"/>
  <c r="F106" i="20"/>
  <c r="G106" i="20"/>
  <c r="V106" i="20"/>
  <c r="E106" i="20"/>
  <c r="J106" i="20"/>
  <c r="AG106" i="20"/>
  <c r="AF106" i="20"/>
  <c r="N106" i="20"/>
  <c r="O106" i="20"/>
  <c r="P106" i="20"/>
  <c r="D107" i="20"/>
  <c r="H107" i="20"/>
  <c r="F107" i="20"/>
  <c r="G107" i="20"/>
  <c r="V107" i="20"/>
  <c r="E107" i="20"/>
  <c r="J107" i="20"/>
  <c r="AG107" i="20"/>
  <c r="AF107" i="20"/>
  <c r="N107" i="20"/>
  <c r="O107" i="20"/>
  <c r="P107" i="20"/>
  <c r="D108" i="20"/>
  <c r="H108" i="20"/>
  <c r="F108" i="20"/>
  <c r="G108" i="20"/>
  <c r="V108" i="20"/>
  <c r="E108" i="20"/>
  <c r="J108" i="20"/>
  <c r="AG108" i="20"/>
  <c r="AF108" i="20"/>
  <c r="N108" i="20"/>
  <c r="O108" i="20"/>
  <c r="P108" i="20"/>
  <c r="D109" i="20"/>
  <c r="H109" i="20"/>
  <c r="F109" i="20"/>
  <c r="G109" i="20"/>
  <c r="V109" i="20"/>
  <c r="E109" i="20"/>
  <c r="J109" i="20"/>
  <c r="AG109" i="20"/>
  <c r="AF109" i="20"/>
  <c r="N109" i="20"/>
  <c r="O109" i="20"/>
  <c r="P109" i="20"/>
  <c r="D110" i="20"/>
  <c r="H110" i="20"/>
  <c r="F110" i="20"/>
  <c r="G110" i="20"/>
  <c r="V110" i="20"/>
  <c r="E110" i="20"/>
  <c r="J110" i="20"/>
  <c r="AG110" i="20"/>
  <c r="AF110" i="20"/>
  <c r="N110" i="20"/>
  <c r="O110" i="20"/>
  <c r="P110" i="20"/>
  <c r="D111" i="20"/>
  <c r="H111" i="20"/>
  <c r="F111" i="20"/>
  <c r="G111" i="20"/>
  <c r="V111" i="20"/>
  <c r="E111" i="20"/>
  <c r="J111" i="20"/>
  <c r="AG111" i="20"/>
  <c r="AF111" i="20"/>
  <c r="N111" i="20"/>
  <c r="O111" i="20"/>
  <c r="P111" i="20"/>
  <c r="D112" i="20"/>
  <c r="H112" i="20"/>
  <c r="F112" i="20"/>
  <c r="G112" i="20"/>
  <c r="V112" i="20"/>
  <c r="E112" i="20"/>
  <c r="J112" i="20"/>
  <c r="AG112" i="20"/>
  <c r="AF112" i="20"/>
  <c r="N112" i="20"/>
  <c r="O112" i="20"/>
  <c r="P112" i="20"/>
  <c r="D113" i="20"/>
  <c r="H113" i="20"/>
  <c r="F113" i="20"/>
  <c r="G113" i="20"/>
  <c r="V113" i="20"/>
  <c r="E113" i="20"/>
  <c r="J113" i="20"/>
  <c r="AG113" i="20"/>
  <c r="AF113" i="20"/>
  <c r="N113" i="20"/>
  <c r="O113" i="20"/>
  <c r="P113" i="20"/>
  <c r="D114" i="20"/>
  <c r="H114" i="20"/>
  <c r="F114" i="20"/>
  <c r="G114" i="20"/>
  <c r="V114" i="20"/>
  <c r="E114" i="20"/>
  <c r="J114" i="20"/>
  <c r="AG114" i="20"/>
  <c r="AF114" i="20"/>
  <c r="N114" i="20"/>
  <c r="O114" i="20"/>
  <c r="P114" i="20"/>
  <c r="D115" i="20"/>
  <c r="H115" i="20"/>
  <c r="F115" i="20"/>
  <c r="G115" i="20"/>
  <c r="V115" i="20"/>
  <c r="E115" i="20"/>
  <c r="J115" i="20"/>
  <c r="AG115" i="20"/>
  <c r="AF115" i="20"/>
  <c r="N115" i="20"/>
  <c r="O115" i="20"/>
  <c r="P115" i="20"/>
  <c r="D116" i="20"/>
  <c r="H116" i="20"/>
  <c r="F116" i="20"/>
  <c r="G116" i="20"/>
  <c r="V116" i="20"/>
  <c r="E116" i="20"/>
  <c r="J116" i="20"/>
  <c r="AG116" i="20"/>
  <c r="AF116" i="20"/>
  <c r="N116" i="20"/>
  <c r="O116" i="20"/>
  <c r="P116" i="20"/>
  <c r="D117" i="20"/>
  <c r="H117" i="20"/>
  <c r="F117" i="20"/>
  <c r="G117" i="20"/>
  <c r="V117" i="20"/>
  <c r="E117" i="20"/>
  <c r="J117" i="20"/>
  <c r="AG117" i="20"/>
  <c r="AF117" i="20"/>
  <c r="N117" i="20"/>
  <c r="O117" i="20"/>
  <c r="P117" i="20"/>
  <c r="D118" i="20"/>
  <c r="H118" i="20"/>
  <c r="F118" i="20"/>
  <c r="G118" i="20"/>
  <c r="V118" i="20"/>
  <c r="E118" i="20"/>
  <c r="J118" i="20"/>
  <c r="AG118" i="20"/>
  <c r="AF118" i="20"/>
  <c r="N118" i="20"/>
  <c r="O118" i="20"/>
  <c r="P118" i="20"/>
  <c r="D119" i="20"/>
  <c r="H119" i="20"/>
  <c r="F119" i="20"/>
  <c r="G119" i="20"/>
  <c r="V119" i="20"/>
  <c r="E119" i="20"/>
  <c r="J119" i="20"/>
  <c r="AG119" i="20"/>
  <c r="AF119" i="20"/>
  <c r="N119" i="20"/>
  <c r="O119" i="20"/>
  <c r="P119" i="20"/>
  <c r="D120" i="20"/>
  <c r="H120" i="20"/>
  <c r="F120" i="20"/>
  <c r="G120" i="20"/>
  <c r="V120" i="20"/>
  <c r="E120" i="20"/>
  <c r="J120" i="20"/>
  <c r="AG120" i="20"/>
  <c r="AF120" i="20"/>
  <c r="N120" i="20"/>
  <c r="O120" i="20"/>
  <c r="P120" i="20"/>
  <c r="D121" i="20"/>
  <c r="H121" i="20"/>
  <c r="F121" i="20"/>
  <c r="G121" i="20"/>
  <c r="V121" i="20"/>
  <c r="E121" i="20"/>
  <c r="J121" i="20"/>
  <c r="AG121" i="20"/>
  <c r="AF121" i="20"/>
  <c r="N121" i="20"/>
  <c r="O121" i="20"/>
  <c r="P121" i="20"/>
  <c r="D122" i="20"/>
  <c r="H122" i="20"/>
  <c r="F122" i="20"/>
  <c r="G122" i="20"/>
  <c r="V122" i="20"/>
  <c r="E122" i="20"/>
  <c r="J122" i="20"/>
  <c r="AG122" i="20"/>
  <c r="AF122" i="20"/>
  <c r="N122" i="20"/>
  <c r="O122" i="20"/>
  <c r="P122" i="20"/>
  <c r="D123" i="20"/>
  <c r="H123" i="20"/>
  <c r="F123" i="20"/>
  <c r="G123" i="20"/>
  <c r="V123" i="20"/>
  <c r="E123" i="20"/>
  <c r="J123" i="20"/>
  <c r="AG123" i="20"/>
  <c r="AF123" i="20"/>
  <c r="N123" i="20"/>
  <c r="O123" i="20"/>
  <c r="P123" i="20"/>
  <c r="D124" i="20"/>
  <c r="H124" i="20"/>
  <c r="F124" i="20"/>
  <c r="G124" i="20"/>
  <c r="V124" i="20"/>
  <c r="E124" i="20"/>
  <c r="J124" i="20"/>
  <c r="AG124" i="20"/>
  <c r="AF124" i="20"/>
  <c r="N124" i="20"/>
  <c r="O124" i="20"/>
  <c r="P124" i="20"/>
  <c r="D125" i="20"/>
  <c r="H125" i="20"/>
  <c r="F125" i="20"/>
  <c r="G125" i="20"/>
  <c r="V125" i="20"/>
  <c r="E125" i="20"/>
  <c r="J125" i="20"/>
  <c r="AG125" i="20"/>
  <c r="AF125" i="20"/>
  <c r="N125" i="20"/>
  <c r="O125" i="20"/>
  <c r="P125" i="20"/>
  <c r="D126" i="20"/>
  <c r="H126" i="20"/>
  <c r="F126" i="20"/>
  <c r="G126" i="20"/>
  <c r="V126" i="20"/>
  <c r="E126" i="20"/>
  <c r="J126" i="20"/>
  <c r="AG126" i="20"/>
  <c r="AF126" i="20"/>
  <c r="N126" i="20"/>
  <c r="O126" i="20"/>
  <c r="P126" i="20"/>
  <c r="D127" i="20"/>
  <c r="H127" i="20"/>
  <c r="F127" i="20"/>
  <c r="G127" i="20"/>
  <c r="V127" i="20"/>
  <c r="E127" i="20"/>
  <c r="J127" i="20"/>
  <c r="AG127" i="20"/>
  <c r="AF127" i="20"/>
  <c r="N127" i="20"/>
  <c r="O127" i="20"/>
  <c r="P127" i="20"/>
  <c r="D128" i="20"/>
  <c r="H128" i="20"/>
  <c r="F128" i="20"/>
  <c r="G128" i="20"/>
  <c r="V128" i="20"/>
  <c r="E128" i="20"/>
  <c r="J128" i="20"/>
  <c r="AG128" i="20"/>
  <c r="AF128" i="20"/>
  <c r="N128" i="20"/>
  <c r="O128" i="20"/>
  <c r="P128" i="20"/>
  <c r="D129" i="20"/>
  <c r="H129" i="20"/>
  <c r="F129" i="20"/>
  <c r="G129" i="20"/>
  <c r="V129" i="20"/>
  <c r="E129" i="20"/>
  <c r="J129" i="20"/>
  <c r="AG129" i="20"/>
  <c r="AF129" i="20"/>
  <c r="N129" i="20"/>
  <c r="O129" i="20"/>
  <c r="P129" i="20"/>
  <c r="D130" i="20"/>
  <c r="H130" i="20"/>
  <c r="F130" i="20"/>
  <c r="G130" i="20"/>
  <c r="V130" i="20"/>
  <c r="E130" i="20"/>
  <c r="J130" i="20"/>
  <c r="AG130" i="20"/>
  <c r="AF130" i="20"/>
  <c r="N130" i="20"/>
  <c r="O130" i="20"/>
  <c r="P130" i="20"/>
  <c r="D131" i="20"/>
  <c r="H131" i="20"/>
  <c r="F131" i="20"/>
  <c r="G131" i="20"/>
  <c r="V131" i="20"/>
  <c r="E131" i="20"/>
  <c r="J131" i="20"/>
  <c r="AG131" i="20"/>
  <c r="AF131" i="20"/>
  <c r="N131" i="20"/>
  <c r="O131" i="20"/>
  <c r="P131" i="20"/>
  <c r="D132" i="20"/>
  <c r="H132" i="20"/>
  <c r="F132" i="20"/>
  <c r="G132" i="20"/>
  <c r="V132" i="20"/>
  <c r="E132" i="20"/>
  <c r="J132" i="20"/>
  <c r="AG132" i="20"/>
  <c r="AF132" i="20"/>
  <c r="N132" i="20"/>
  <c r="O132" i="20"/>
  <c r="P132" i="20"/>
  <c r="D133" i="20"/>
  <c r="H133" i="20"/>
  <c r="F133" i="20"/>
  <c r="G133" i="20"/>
  <c r="V133" i="20"/>
  <c r="E133" i="20"/>
  <c r="J133" i="20"/>
  <c r="AG133" i="20"/>
  <c r="AF133" i="20"/>
  <c r="N133" i="20"/>
  <c r="O133" i="20"/>
  <c r="P133" i="20"/>
  <c r="D134" i="20"/>
  <c r="H134" i="20"/>
  <c r="F134" i="20"/>
  <c r="G134" i="20"/>
  <c r="V134" i="20"/>
  <c r="E134" i="20"/>
  <c r="J134" i="20"/>
  <c r="AG134" i="20"/>
  <c r="AF134" i="20"/>
  <c r="N134" i="20"/>
  <c r="O134" i="20"/>
  <c r="P134" i="20"/>
  <c r="D135" i="20"/>
  <c r="H135" i="20"/>
  <c r="F135" i="20"/>
  <c r="G135" i="20"/>
  <c r="V135" i="20"/>
  <c r="E135" i="20"/>
  <c r="J135" i="20"/>
  <c r="AG135" i="20"/>
  <c r="AF135" i="20"/>
  <c r="N135" i="20"/>
  <c r="O135" i="20"/>
  <c r="P135" i="20"/>
  <c r="D136" i="20"/>
  <c r="H136" i="20"/>
  <c r="F136" i="20"/>
  <c r="G136" i="20"/>
  <c r="V136" i="20"/>
  <c r="E136" i="20"/>
  <c r="J136" i="20"/>
  <c r="AG136" i="20"/>
  <c r="AF136" i="20"/>
  <c r="N136" i="20"/>
  <c r="O136" i="20"/>
  <c r="P136" i="20"/>
  <c r="D137" i="20"/>
  <c r="H137" i="20"/>
  <c r="F137" i="20"/>
  <c r="G137" i="20"/>
  <c r="V137" i="20"/>
  <c r="E137" i="20"/>
  <c r="J137" i="20"/>
  <c r="AG137" i="20"/>
  <c r="AF137" i="20"/>
  <c r="N137" i="20"/>
  <c r="O137" i="20"/>
  <c r="P137" i="20"/>
  <c r="D138" i="20"/>
  <c r="H138" i="20"/>
  <c r="F138" i="20"/>
  <c r="G138" i="20"/>
  <c r="V138" i="20"/>
  <c r="E138" i="20"/>
  <c r="J138" i="20"/>
  <c r="AG138" i="20"/>
  <c r="AF138" i="20"/>
  <c r="N138" i="20"/>
  <c r="O138" i="20"/>
  <c r="P138" i="20"/>
  <c r="D139" i="20"/>
  <c r="H139" i="20"/>
  <c r="F139" i="20"/>
  <c r="G139" i="20"/>
  <c r="V139" i="20"/>
  <c r="E139" i="20"/>
  <c r="J139" i="20"/>
  <c r="AG139" i="20"/>
  <c r="AF139" i="20"/>
  <c r="N139" i="20"/>
  <c r="O139" i="20"/>
  <c r="P139" i="20"/>
  <c r="D140" i="20"/>
  <c r="H140" i="20"/>
  <c r="F140" i="20"/>
  <c r="G140" i="20"/>
  <c r="V140" i="20"/>
  <c r="E140" i="20"/>
  <c r="J140" i="20"/>
  <c r="AG140" i="20"/>
  <c r="AF140" i="20"/>
  <c r="N140" i="20"/>
  <c r="O140" i="20"/>
  <c r="P140" i="20"/>
  <c r="D141" i="20"/>
  <c r="H141" i="20"/>
  <c r="F141" i="20"/>
  <c r="G141" i="20"/>
  <c r="V141" i="20"/>
  <c r="E141" i="20"/>
  <c r="J141" i="20"/>
  <c r="AG141" i="20"/>
  <c r="AF141" i="20"/>
  <c r="N141" i="20"/>
  <c r="O141" i="20"/>
  <c r="P141" i="20"/>
  <c r="D142" i="20"/>
  <c r="H142" i="20"/>
  <c r="F142" i="20"/>
  <c r="G142" i="20"/>
  <c r="V142" i="20"/>
  <c r="E142" i="20"/>
  <c r="J142" i="20"/>
  <c r="AG142" i="20"/>
  <c r="AF142" i="20"/>
  <c r="N142" i="20"/>
  <c r="O142" i="20"/>
  <c r="P142" i="20"/>
  <c r="D143" i="20"/>
  <c r="H143" i="20"/>
  <c r="F143" i="20"/>
  <c r="G143" i="20"/>
  <c r="V143" i="20"/>
  <c r="E143" i="20"/>
  <c r="J143" i="20"/>
  <c r="AG143" i="20"/>
  <c r="AF143" i="20"/>
  <c r="N143" i="20"/>
  <c r="O143" i="20"/>
  <c r="P143" i="20"/>
  <c r="D144" i="20"/>
  <c r="H144" i="20"/>
  <c r="F144" i="20"/>
  <c r="G144" i="20"/>
  <c r="V144" i="20"/>
  <c r="E144" i="20"/>
  <c r="J144" i="20"/>
  <c r="AG144" i="20"/>
  <c r="AF144" i="20"/>
  <c r="N144" i="20"/>
  <c r="O144" i="20"/>
  <c r="P144" i="20"/>
  <c r="D145" i="20"/>
  <c r="H145" i="20"/>
  <c r="F145" i="20"/>
  <c r="G145" i="20"/>
  <c r="V145" i="20"/>
  <c r="E145" i="20"/>
  <c r="J145" i="20"/>
  <c r="AG145" i="20"/>
  <c r="AF145" i="20"/>
  <c r="N145" i="20"/>
  <c r="O145" i="20"/>
  <c r="P145" i="20"/>
  <c r="D146" i="20"/>
  <c r="H146" i="20"/>
  <c r="F146" i="20"/>
  <c r="G146" i="20"/>
  <c r="V146" i="20"/>
  <c r="E146" i="20"/>
  <c r="J146" i="20"/>
  <c r="AG146" i="20"/>
  <c r="AF146" i="20"/>
  <c r="N146" i="20"/>
  <c r="O146" i="20"/>
  <c r="P146" i="20"/>
  <c r="D147" i="20"/>
  <c r="H147" i="20"/>
  <c r="F147" i="20"/>
  <c r="G147" i="20"/>
  <c r="V147" i="20"/>
  <c r="E147" i="20"/>
  <c r="J147" i="20"/>
  <c r="AG147" i="20"/>
  <c r="AF147" i="20"/>
  <c r="N147" i="20"/>
  <c r="O147" i="20"/>
  <c r="P147" i="20"/>
  <c r="D148" i="20"/>
  <c r="H148" i="20"/>
  <c r="F148" i="20"/>
  <c r="G148" i="20"/>
  <c r="V148" i="20"/>
  <c r="E148" i="20"/>
  <c r="J148" i="20"/>
  <c r="AG148" i="20"/>
  <c r="AF148" i="20"/>
  <c r="N148" i="20"/>
  <c r="O148" i="20"/>
  <c r="P148" i="20"/>
  <c r="D149" i="20"/>
  <c r="H149" i="20"/>
  <c r="F149" i="20"/>
  <c r="G149" i="20"/>
  <c r="V149" i="20"/>
  <c r="E149" i="20"/>
  <c r="J149" i="20"/>
  <c r="AG149" i="20"/>
  <c r="AF149" i="20"/>
  <c r="N149" i="20"/>
  <c r="O149" i="20"/>
  <c r="P149" i="20"/>
  <c r="D150" i="20"/>
  <c r="H150" i="20"/>
  <c r="F150" i="20"/>
  <c r="G150" i="20"/>
  <c r="V150" i="20"/>
  <c r="E150" i="20"/>
  <c r="J150" i="20"/>
  <c r="AG150" i="20"/>
  <c r="AF150" i="20"/>
  <c r="N150" i="20"/>
  <c r="O150" i="20"/>
  <c r="P150" i="20"/>
  <c r="D151" i="20"/>
  <c r="H151" i="20"/>
  <c r="F151" i="20"/>
  <c r="G151" i="20"/>
  <c r="V151" i="20"/>
  <c r="E151" i="20"/>
  <c r="J151" i="20"/>
  <c r="AG151" i="20"/>
  <c r="AF151" i="20"/>
  <c r="N151" i="20"/>
  <c r="O151" i="20"/>
  <c r="P151" i="20"/>
  <c r="D152" i="20"/>
  <c r="H152" i="20"/>
  <c r="F152" i="20"/>
  <c r="G152" i="20"/>
  <c r="V152" i="20"/>
  <c r="E152" i="20"/>
  <c r="J152" i="20"/>
  <c r="AG152" i="20"/>
  <c r="AF152" i="20"/>
  <c r="N152" i="20"/>
  <c r="O152" i="20"/>
  <c r="P152" i="20"/>
  <c r="D153" i="20"/>
  <c r="H153" i="20"/>
  <c r="F153" i="20"/>
  <c r="G153" i="20"/>
  <c r="V153" i="20"/>
  <c r="E153" i="20"/>
  <c r="J153" i="20"/>
  <c r="AG153" i="20"/>
  <c r="AF153" i="20"/>
  <c r="N153" i="20"/>
  <c r="O153" i="20"/>
  <c r="P153" i="20"/>
  <c r="D154" i="20"/>
  <c r="H154" i="20"/>
  <c r="F154" i="20"/>
  <c r="G154" i="20"/>
  <c r="V154" i="20"/>
  <c r="E154" i="20"/>
  <c r="J154" i="20"/>
  <c r="AG154" i="20"/>
  <c r="AF154" i="20"/>
  <c r="N154" i="20"/>
  <c r="O154" i="20"/>
  <c r="P154" i="20"/>
  <c r="D155" i="20"/>
  <c r="H155" i="20"/>
  <c r="F155" i="20"/>
  <c r="G155" i="20"/>
  <c r="V155" i="20"/>
  <c r="E155" i="20"/>
  <c r="J155" i="20"/>
  <c r="AG155" i="20"/>
  <c r="AF155" i="20"/>
  <c r="N155" i="20"/>
  <c r="O155" i="20"/>
  <c r="P155" i="20"/>
  <c r="D156" i="20"/>
  <c r="H156" i="20"/>
  <c r="F156" i="20"/>
  <c r="G156" i="20"/>
  <c r="V156" i="20"/>
  <c r="E156" i="20"/>
  <c r="J156" i="20"/>
  <c r="AG156" i="20"/>
  <c r="AF156" i="20"/>
  <c r="N156" i="20"/>
  <c r="O156" i="20"/>
  <c r="P156" i="20"/>
  <c r="D157" i="20"/>
  <c r="H157" i="20"/>
  <c r="F157" i="20"/>
  <c r="G157" i="20"/>
  <c r="V157" i="20"/>
  <c r="E157" i="20"/>
  <c r="J157" i="20"/>
  <c r="AG157" i="20"/>
  <c r="AF157" i="20"/>
  <c r="N157" i="20"/>
  <c r="O157" i="20"/>
  <c r="P157" i="20"/>
  <c r="D158" i="20"/>
  <c r="H158" i="20"/>
  <c r="F158" i="20"/>
  <c r="G158" i="20"/>
  <c r="V158" i="20"/>
  <c r="E158" i="20"/>
  <c r="J158" i="20"/>
  <c r="AG158" i="20"/>
  <c r="AF158" i="20"/>
  <c r="N158" i="20"/>
  <c r="O158" i="20"/>
  <c r="P158" i="20"/>
  <c r="D159" i="20"/>
  <c r="H159" i="20"/>
  <c r="F159" i="20"/>
  <c r="G159" i="20"/>
  <c r="V159" i="20"/>
  <c r="E159" i="20"/>
  <c r="J159" i="20"/>
  <c r="AG159" i="20"/>
  <c r="AF159" i="20"/>
  <c r="N159" i="20"/>
  <c r="O159" i="20"/>
  <c r="P159" i="20"/>
  <c r="D160" i="20"/>
  <c r="H160" i="20"/>
  <c r="F160" i="20"/>
  <c r="G160" i="20"/>
  <c r="V160" i="20"/>
  <c r="E160" i="20"/>
  <c r="J160" i="20"/>
  <c r="AG160" i="20"/>
  <c r="AF160" i="20"/>
  <c r="N160" i="20"/>
  <c r="O160" i="20"/>
  <c r="P160" i="20"/>
  <c r="D161" i="20"/>
  <c r="H161" i="20"/>
  <c r="F161" i="20"/>
  <c r="G161" i="20"/>
  <c r="V161" i="20"/>
  <c r="E161" i="20"/>
  <c r="J161" i="20"/>
  <c r="AG161" i="20"/>
  <c r="AF161" i="20"/>
  <c r="N161" i="20"/>
  <c r="O161" i="20"/>
  <c r="P161" i="20"/>
  <c r="D162" i="20"/>
  <c r="H162" i="20"/>
  <c r="F162" i="20"/>
  <c r="G162" i="20"/>
  <c r="V162" i="20"/>
  <c r="E162" i="20"/>
  <c r="J162" i="20"/>
  <c r="AG162" i="20"/>
  <c r="AF162" i="20"/>
  <c r="N162" i="20"/>
  <c r="O162" i="20"/>
  <c r="P162" i="20"/>
  <c r="D163" i="20"/>
  <c r="H163" i="20"/>
  <c r="F163" i="20"/>
  <c r="G163" i="20"/>
  <c r="V163" i="20"/>
  <c r="E163" i="20"/>
  <c r="J163" i="20"/>
  <c r="AG163" i="20"/>
  <c r="AF163" i="20"/>
  <c r="N163" i="20"/>
  <c r="O163" i="20"/>
  <c r="P163" i="20"/>
  <c r="D164" i="20"/>
  <c r="H164" i="20"/>
  <c r="F164" i="20"/>
  <c r="G164" i="20"/>
  <c r="V164" i="20"/>
  <c r="E164" i="20"/>
  <c r="J164" i="20"/>
  <c r="AG164" i="20"/>
  <c r="AF164" i="20"/>
  <c r="N164" i="20"/>
  <c r="O164" i="20"/>
  <c r="P164" i="20"/>
  <c r="D165" i="20"/>
  <c r="H165" i="20"/>
  <c r="F165" i="20"/>
  <c r="G165" i="20"/>
  <c r="V165" i="20"/>
  <c r="E165" i="20"/>
  <c r="J165" i="20"/>
  <c r="AG165" i="20"/>
  <c r="AF165" i="20"/>
  <c r="N165" i="20"/>
  <c r="O165" i="20"/>
  <c r="P165" i="20"/>
  <c r="D166" i="20"/>
  <c r="H166" i="20"/>
  <c r="F166" i="20"/>
  <c r="G166" i="20"/>
  <c r="V166" i="20"/>
  <c r="E166" i="20"/>
  <c r="J166" i="20"/>
  <c r="AG166" i="20"/>
  <c r="AF166" i="20"/>
  <c r="N166" i="20"/>
  <c r="O166" i="20"/>
  <c r="P166" i="20"/>
  <c r="D167" i="20"/>
  <c r="H167" i="20"/>
  <c r="F167" i="20"/>
  <c r="G167" i="20"/>
  <c r="V167" i="20"/>
  <c r="E167" i="20"/>
  <c r="J167" i="20"/>
  <c r="AG167" i="20"/>
  <c r="AF167" i="20"/>
  <c r="N167" i="20"/>
  <c r="O167" i="20"/>
  <c r="P167" i="20"/>
  <c r="D168" i="20"/>
  <c r="H168" i="20"/>
  <c r="F168" i="20"/>
  <c r="G168" i="20"/>
  <c r="V168" i="20"/>
  <c r="E168" i="20"/>
  <c r="J168" i="20"/>
  <c r="AG168" i="20"/>
  <c r="AF168" i="20"/>
  <c r="N168" i="20"/>
  <c r="O168" i="20"/>
  <c r="P168" i="20"/>
  <c r="D169" i="20"/>
  <c r="H169" i="20"/>
  <c r="F169" i="20"/>
  <c r="G169" i="20"/>
  <c r="V169" i="20"/>
  <c r="E169" i="20"/>
  <c r="J169" i="20"/>
  <c r="AG169" i="20"/>
  <c r="AF169" i="20"/>
  <c r="N169" i="20"/>
  <c r="O169" i="20"/>
  <c r="P169" i="20"/>
  <c r="D170" i="20"/>
  <c r="H170" i="20"/>
  <c r="F170" i="20"/>
  <c r="G170" i="20"/>
  <c r="V170" i="20"/>
  <c r="E170" i="20"/>
  <c r="J170" i="20"/>
  <c r="AG170" i="20"/>
  <c r="AF170" i="20"/>
  <c r="N170" i="20"/>
  <c r="O170" i="20"/>
  <c r="P170" i="20"/>
  <c r="D171" i="20"/>
  <c r="H171" i="20"/>
  <c r="F171" i="20"/>
  <c r="G171" i="20"/>
  <c r="V171" i="20"/>
  <c r="E171" i="20"/>
  <c r="J171" i="20"/>
  <c r="AG171" i="20"/>
  <c r="AF171" i="20"/>
  <c r="N171" i="20"/>
  <c r="O171" i="20"/>
  <c r="P171" i="20"/>
  <c r="D172" i="20"/>
  <c r="H172" i="20"/>
  <c r="F172" i="20"/>
  <c r="G172" i="20"/>
  <c r="V172" i="20"/>
  <c r="E172" i="20"/>
  <c r="J172" i="20"/>
  <c r="AG172" i="20"/>
  <c r="AF172" i="20"/>
  <c r="N172" i="20"/>
  <c r="O172" i="20"/>
  <c r="P172" i="20"/>
  <c r="D173" i="20"/>
  <c r="H173" i="20"/>
  <c r="F173" i="20"/>
  <c r="G173" i="20"/>
  <c r="V173" i="20"/>
  <c r="E173" i="20"/>
  <c r="J173" i="20"/>
  <c r="AG173" i="20"/>
  <c r="AF173" i="20"/>
  <c r="N173" i="20"/>
  <c r="O173" i="20"/>
  <c r="P173" i="20"/>
  <c r="D174" i="20"/>
  <c r="H174" i="20"/>
  <c r="F174" i="20"/>
  <c r="G174" i="20"/>
  <c r="V174" i="20"/>
  <c r="E174" i="20"/>
  <c r="J174" i="20"/>
  <c r="AG174" i="20"/>
  <c r="AF174" i="20"/>
  <c r="N174" i="20"/>
  <c r="O174" i="20"/>
  <c r="P174" i="20"/>
  <c r="D175" i="20"/>
  <c r="H175" i="20"/>
  <c r="F175" i="20"/>
  <c r="G175" i="20"/>
  <c r="V175" i="20"/>
  <c r="E175" i="20"/>
  <c r="J175" i="20"/>
  <c r="AG175" i="20"/>
  <c r="AF175" i="20"/>
  <c r="N175" i="20"/>
  <c r="O175" i="20"/>
  <c r="P175" i="20"/>
  <c r="D176" i="20"/>
  <c r="H176" i="20"/>
  <c r="F176" i="20"/>
  <c r="G176" i="20"/>
  <c r="V176" i="20"/>
  <c r="E176" i="20"/>
  <c r="J176" i="20"/>
  <c r="AG176" i="20"/>
  <c r="AF176" i="20"/>
  <c r="N176" i="20"/>
  <c r="O176" i="20"/>
  <c r="P176" i="20"/>
  <c r="D177" i="20"/>
  <c r="H177" i="20"/>
  <c r="F177" i="20"/>
  <c r="G177" i="20"/>
  <c r="V177" i="20"/>
  <c r="E177" i="20"/>
  <c r="J177" i="20"/>
  <c r="AG177" i="20"/>
  <c r="AF177" i="20"/>
  <c r="N177" i="20"/>
  <c r="O177" i="20"/>
  <c r="P177" i="20"/>
  <c r="D178" i="20"/>
  <c r="H178" i="20"/>
  <c r="F178" i="20"/>
  <c r="G178" i="20"/>
  <c r="V178" i="20"/>
  <c r="E178" i="20"/>
  <c r="J178" i="20"/>
  <c r="AG178" i="20"/>
  <c r="AF178" i="20"/>
  <c r="N178" i="20"/>
  <c r="O178" i="20"/>
  <c r="P178" i="20"/>
  <c r="D179" i="20"/>
  <c r="H179" i="20"/>
  <c r="F179" i="20"/>
  <c r="G179" i="20"/>
  <c r="V179" i="20"/>
  <c r="E179" i="20"/>
  <c r="J179" i="20"/>
  <c r="AG179" i="20"/>
  <c r="AF179" i="20"/>
  <c r="N179" i="20"/>
  <c r="O179" i="20"/>
  <c r="P179" i="20"/>
  <c r="D180" i="20"/>
  <c r="H180" i="20"/>
  <c r="F180" i="20"/>
  <c r="G180" i="20"/>
  <c r="V180" i="20"/>
  <c r="E180" i="20"/>
  <c r="J180" i="20"/>
  <c r="AG180" i="20"/>
  <c r="AF180" i="20"/>
  <c r="N180" i="20"/>
  <c r="O180" i="20"/>
  <c r="P180" i="20"/>
  <c r="D181" i="20"/>
  <c r="H181" i="20"/>
  <c r="F181" i="20"/>
  <c r="G181" i="20"/>
  <c r="V181" i="20"/>
  <c r="E181" i="20"/>
  <c r="J181" i="20"/>
  <c r="AG181" i="20"/>
  <c r="AF181" i="20"/>
  <c r="N181" i="20"/>
  <c r="O181" i="20"/>
  <c r="P181" i="20"/>
  <c r="D182" i="20"/>
  <c r="H182" i="20"/>
  <c r="F182" i="20"/>
  <c r="G182" i="20"/>
  <c r="V182" i="20"/>
  <c r="E182" i="20"/>
  <c r="J182" i="20"/>
  <c r="AG182" i="20"/>
  <c r="AF182" i="20"/>
  <c r="N182" i="20"/>
  <c r="O182" i="20"/>
  <c r="P182" i="20"/>
  <c r="D183" i="20"/>
  <c r="H183" i="20"/>
  <c r="F183" i="20"/>
  <c r="G183" i="20"/>
  <c r="V183" i="20"/>
  <c r="E183" i="20"/>
  <c r="J183" i="20"/>
  <c r="AG183" i="20"/>
  <c r="AF183" i="20"/>
  <c r="N183" i="20"/>
  <c r="O183" i="20"/>
  <c r="P183" i="20"/>
  <c r="D184" i="20"/>
  <c r="H184" i="20"/>
  <c r="F184" i="20"/>
  <c r="G184" i="20"/>
  <c r="V184" i="20"/>
  <c r="E184" i="20"/>
  <c r="J184" i="20"/>
  <c r="AG184" i="20"/>
  <c r="AF184" i="20"/>
  <c r="N184" i="20"/>
  <c r="O184" i="20"/>
  <c r="P184" i="20"/>
  <c r="D185" i="20"/>
  <c r="H185" i="20"/>
  <c r="F185" i="20"/>
  <c r="G185" i="20"/>
  <c r="V185" i="20"/>
  <c r="E185" i="20"/>
  <c r="J185" i="20"/>
  <c r="AG185" i="20"/>
  <c r="AF185" i="20"/>
  <c r="N185" i="20"/>
  <c r="O185" i="20"/>
  <c r="P185" i="20"/>
  <c r="D186" i="20"/>
  <c r="H186" i="20"/>
  <c r="F186" i="20"/>
  <c r="G186" i="20"/>
  <c r="V186" i="20"/>
  <c r="E186" i="20"/>
  <c r="J186" i="20"/>
  <c r="AG186" i="20"/>
  <c r="AF186" i="20"/>
  <c r="N186" i="20"/>
  <c r="O186" i="20"/>
  <c r="P186" i="20"/>
  <c r="D187" i="20"/>
  <c r="H187" i="20"/>
  <c r="F187" i="20"/>
  <c r="G187" i="20"/>
  <c r="V187" i="20"/>
  <c r="E187" i="20"/>
  <c r="J187" i="20"/>
  <c r="AG187" i="20"/>
  <c r="AF187" i="20"/>
  <c r="N187" i="20"/>
  <c r="O187" i="20"/>
  <c r="P187" i="20"/>
  <c r="D188" i="20"/>
  <c r="H188" i="20"/>
  <c r="F188" i="20"/>
  <c r="G188" i="20"/>
  <c r="V188" i="20"/>
  <c r="E188" i="20"/>
  <c r="J188" i="20"/>
  <c r="AG188" i="20"/>
  <c r="AF188" i="20"/>
  <c r="N188" i="20"/>
  <c r="O188" i="20"/>
  <c r="P188" i="20"/>
  <c r="D189" i="20"/>
  <c r="H189" i="20"/>
  <c r="F189" i="20"/>
  <c r="G189" i="20"/>
  <c r="V189" i="20"/>
  <c r="E189" i="20"/>
  <c r="J189" i="20"/>
  <c r="AG189" i="20"/>
  <c r="AF189" i="20"/>
  <c r="N189" i="20"/>
  <c r="O189" i="20"/>
  <c r="P189" i="20"/>
  <c r="D190" i="20"/>
  <c r="H190" i="20"/>
  <c r="F190" i="20"/>
  <c r="G190" i="20"/>
  <c r="V190" i="20"/>
  <c r="E190" i="20"/>
  <c r="J190" i="20"/>
  <c r="AG190" i="20"/>
  <c r="AF190" i="20"/>
  <c r="N190" i="20"/>
  <c r="O190" i="20"/>
  <c r="P190" i="20"/>
  <c r="D191" i="20"/>
  <c r="H191" i="20"/>
  <c r="F191" i="20"/>
  <c r="G191" i="20"/>
  <c r="V191" i="20"/>
  <c r="E191" i="20"/>
  <c r="J191" i="20"/>
  <c r="AG191" i="20"/>
  <c r="AF191" i="20"/>
  <c r="N191" i="20"/>
  <c r="O191" i="20"/>
  <c r="P191" i="20"/>
  <c r="A8" i="20"/>
  <c r="A7" i="20"/>
  <c r="C7" i="20"/>
  <c r="C8" i="20"/>
  <c r="A9" i="20"/>
  <c r="C9" i="20"/>
  <c r="A10" i="20"/>
  <c r="C10" i="20"/>
  <c r="A11" i="20"/>
  <c r="C11" i="20"/>
  <c r="A12" i="20"/>
  <c r="C12" i="20"/>
  <c r="A13" i="20"/>
  <c r="C13" i="20"/>
  <c r="A14" i="20"/>
  <c r="C14" i="20"/>
  <c r="A15" i="20"/>
  <c r="C15" i="20"/>
  <c r="A16" i="20"/>
  <c r="C16" i="20"/>
  <c r="A17" i="20"/>
  <c r="C17" i="20"/>
  <c r="A18" i="20"/>
  <c r="C18" i="20"/>
  <c r="A19" i="20"/>
  <c r="C19" i="20"/>
  <c r="A20" i="20"/>
  <c r="C20" i="20"/>
  <c r="A21" i="20"/>
  <c r="C21" i="20"/>
  <c r="A22" i="20"/>
  <c r="C22" i="20"/>
  <c r="A23" i="20"/>
  <c r="C23" i="20"/>
  <c r="A24" i="20"/>
  <c r="C24" i="20"/>
  <c r="A25" i="20"/>
  <c r="C25" i="20"/>
  <c r="A26" i="20"/>
  <c r="C26" i="20"/>
  <c r="A27" i="20"/>
  <c r="C27" i="20"/>
  <c r="A28" i="20"/>
  <c r="C28" i="20"/>
  <c r="A29" i="20"/>
  <c r="C29" i="20"/>
  <c r="A30" i="20"/>
  <c r="C30" i="20"/>
  <c r="A31" i="20"/>
  <c r="C31" i="20"/>
  <c r="A32" i="20"/>
  <c r="C32" i="20"/>
  <c r="A33" i="20"/>
  <c r="C33" i="20"/>
  <c r="A34" i="20"/>
  <c r="C34" i="20"/>
  <c r="A35" i="20"/>
  <c r="C35" i="20"/>
  <c r="A36" i="20"/>
  <c r="C36" i="20"/>
  <c r="A37" i="20"/>
  <c r="C37" i="20"/>
  <c r="A38" i="20"/>
  <c r="C38" i="20"/>
  <c r="A39" i="20"/>
  <c r="C39" i="20"/>
  <c r="A40" i="20"/>
  <c r="C40" i="20"/>
  <c r="C41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D8" i="20"/>
  <c r="F8" i="20"/>
  <c r="G8" i="20"/>
  <c r="V8" i="20"/>
  <c r="E8" i="20"/>
  <c r="I8" i="20"/>
  <c r="J8" i="20"/>
  <c r="AC8" i="20"/>
  <c r="K8" i="20"/>
  <c r="AD8" i="20"/>
  <c r="L8" i="20"/>
  <c r="AH8" i="20"/>
  <c r="AG8" i="20"/>
  <c r="AI8" i="20"/>
  <c r="AJ8" i="20"/>
  <c r="Z8" i="20"/>
  <c r="AE8" i="20"/>
  <c r="M8" i="20"/>
  <c r="AF8" i="20"/>
  <c r="N8" i="20"/>
  <c r="O8" i="20"/>
  <c r="P8" i="20"/>
  <c r="D9" i="20"/>
  <c r="F9" i="20"/>
  <c r="G9" i="20"/>
  <c r="V9" i="20"/>
  <c r="E9" i="20"/>
  <c r="I9" i="20"/>
  <c r="J9" i="20"/>
  <c r="AC9" i="20"/>
  <c r="K9" i="20"/>
  <c r="AD9" i="20"/>
  <c r="L9" i="20"/>
  <c r="AH9" i="20"/>
  <c r="AG9" i="20"/>
  <c r="AI9" i="20"/>
  <c r="AJ9" i="20"/>
  <c r="Z9" i="20"/>
  <c r="AE9" i="20"/>
  <c r="M9" i="20"/>
  <c r="AF9" i="20"/>
  <c r="N9" i="20"/>
  <c r="O9" i="20"/>
  <c r="P9" i="20"/>
  <c r="D10" i="20"/>
  <c r="F10" i="20"/>
  <c r="G10" i="20"/>
  <c r="V10" i="20"/>
  <c r="E10" i="20"/>
  <c r="I10" i="20"/>
  <c r="J10" i="20"/>
  <c r="AC10" i="20"/>
  <c r="K10" i="20"/>
  <c r="AD10" i="20"/>
  <c r="L10" i="20"/>
  <c r="AH10" i="20"/>
  <c r="AG10" i="20"/>
  <c r="AI10" i="20"/>
  <c r="AJ10" i="20"/>
  <c r="Z10" i="20"/>
  <c r="AE10" i="20"/>
  <c r="M10" i="20"/>
  <c r="AF10" i="20"/>
  <c r="N10" i="20"/>
  <c r="O10" i="20"/>
  <c r="P10" i="20"/>
  <c r="D11" i="20"/>
  <c r="F11" i="20"/>
  <c r="G11" i="20"/>
  <c r="V11" i="20"/>
  <c r="E11" i="20"/>
  <c r="I11" i="20"/>
  <c r="J11" i="20"/>
  <c r="AC11" i="20"/>
  <c r="K11" i="20"/>
  <c r="AD11" i="20"/>
  <c r="L11" i="20"/>
  <c r="AH11" i="20"/>
  <c r="AG11" i="20"/>
  <c r="AI11" i="20"/>
  <c r="AJ11" i="20"/>
  <c r="Z11" i="20"/>
  <c r="AE11" i="20"/>
  <c r="M11" i="20"/>
  <c r="AF11" i="20"/>
  <c r="N11" i="20"/>
  <c r="O11" i="20"/>
  <c r="P11" i="20"/>
  <c r="D12" i="20"/>
  <c r="F12" i="20"/>
  <c r="G12" i="20"/>
  <c r="V12" i="20"/>
  <c r="E12" i="20"/>
  <c r="I12" i="20"/>
  <c r="J12" i="20"/>
  <c r="AC12" i="20"/>
  <c r="K12" i="20"/>
  <c r="AD12" i="20"/>
  <c r="L12" i="20"/>
  <c r="AH12" i="20"/>
  <c r="AG12" i="20"/>
  <c r="AI12" i="20"/>
  <c r="AJ12" i="20"/>
  <c r="Z12" i="20"/>
  <c r="AE12" i="20"/>
  <c r="M12" i="20"/>
  <c r="AF12" i="20"/>
  <c r="N12" i="20"/>
  <c r="O12" i="20"/>
  <c r="P12" i="20"/>
  <c r="D13" i="20"/>
  <c r="F13" i="20"/>
  <c r="G13" i="20"/>
  <c r="V13" i="20"/>
  <c r="E13" i="20"/>
  <c r="I13" i="20"/>
  <c r="J13" i="20"/>
  <c r="AC13" i="20"/>
  <c r="K13" i="20"/>
  <c r="AD13" i="20"/>
  <c r="L13" i="20"/>
  <c r="AH13" i="20"/>
  <c r="AG13" i="20"/>
  <c r="AI13" i="20"/>
  <c r="AJ13" i="20"/>
  <c r="Z13" i="20"/>
  <c r="AE13" i="20"/>
  <c r="M13" i="20"/>
  <c r="AF13" i="20"/>
  <c r="N13" i="20"/>
  <c r="O13" i="20"/>
  <c r="P13" i="20"/>
  <c r="D14" i="20"/>
  <c r="F14" i="20"/>
  <c r="G14" i="20"/>
  <c r="V14" i="20"/>
  <c r="E14" i="20"/>
  <c r="I14" i="20"/>
  <c r="J14" i="20"/>
  <c r="AC14" i="20"/>
  <c r="K14" i="20"/>
  <c r="AD14" i="20"/>
  <c r="L14" i="20"/>
  <c r="AH14" i="20"/>
  <c r="AG14" i="20"/>
  <c r="AI14" i="20"/>
  <c r="AJ14" i="20"/>
  <c r="Z14" i="20"/>
  <c r="AE14" i="20"/>
  <c r="M14" i="20"/>
  <c r="AF14" i="20"/>
  <c r="N14" i="20"/>
  <c r="O14" i="20"/>
  <c r="P14" i="20"/>
  <c r="D15" i="20"/>
  <c r="F15" i="20"/>
  <c r="G15" i="20"/>
  <c r="V15" i="20"/>
  <c r="E15" i="20"/>
  <c r="I15" i="20"/>
  <c r="J15" i="20"/>
  <c r="AC15" i="20"/>
  <c r="K15" i="20"/>
  <c r="AD15" i="20"/>
  <c r="L15" i="20"/>
  <c r="AH15" i="20"/>
  <c r="AG15" i="20"/>
  <c r="AI15" i="20"/>
  <c r="AJ15" i="20"/>
  <c r="Z15" i="20"/>
  <c r="AE15" i="20"/>
  <c r="M15" i="20"/>
  <c r="AF15" i="20"/>
  <c r="N15" i="20"/>
  <c r="O15" i="20"/>
  <c r="P15" i="20"/>
  <c r="D16" i="20"/>
  <c r="F16" i="20"/>
  <c r="G16" i="20"/>
  <c r="V16" i="20"/>
  <c r="E16" i="20"/>
  <c r="I16" i="20"/>
  <c r="J16" i="20"/>
  <c r="AC16" i="20"/>
  <c r="K16" i="20"/>
  <c r="AD16" i="20"/>
  <c r="L16" i="20"/>
  <c r="AH16" i="20"/>
  <c r="AG16" i="20"/>
  <c r="AI16" i="20"/>
  <c r="AJ16" i="20"/>
  <c r="Z16" i="20"/>
  <c r="AE16" i="20"/>
  <c r="M16" i="20"/>
  <c r="AF16" i="20"/>
  <c r="N16" i="20"/>
  <c r="O16" i="20"/>
  <c r="P16" i="20"/>
  <c r="D17" i="20"/>
  <c r="F17" i="20"/>
  <c r="G17" i="20"/>
  <c r="V17" i="20"/>
  <c r="E17" i="20"/>
  <c r="I17" i="20"/>
  <c r="J17" i="20"/>
  <c r="AC17" i="20"/>
  <c r="K17" i="20"/>
  <c r="AD17" i="20"/>
  <c r="L17" i="20"/>
  <c r="AH17" i="20"/>
  <c r="AG17" i="20"/>
  <c r="AI17" i="20"/>
  <c r="AJ17" i="20"/>
  <c r="Z17" i="20"/>
  <c r="AE17" i="20"/>
  <c r="M17" i="20"/>
  <c r="AF17" i="20"/>
  <c r="N17" i="20"/>
  <c r="O17" i="20"/>
  <c r="P17" i="20"/>
  <c r="D18" i="20"/>
  <c r="F18" i="20"/>
  <c r="G18" i="20"/>
  <c r="V18" i="20"/>
  <c r="E18" i="20"/>
  <c r="I18" i="20"/>
  <c r="J18" i="20"/>
  <c r="AC18" i="20"/>
  <c r="K18" i="20"/>
  <c r="AD18" i="20"/>
  <c r="L18" i="20"/>
  <c r="AH18" i="20"/>
  <c r="AG18" i="20"/>
  <c r="AI18" i="20"/>
  <c r="AJ18" i="20"/>
  <c r="Z18" i="20"/>
  <c r="AE18" i="20"/>
  <c r="M18" i="20"/>
  <c r="AF18" i="20"/>
  <c r="N18" i="20"/>
  <c r="O18" i="20"/>
  <c r="P18" i="20"/>
  <c r="D19" i="20"/>
  <c r="F19" i="20"/>
  <c r="G19" i="20"/>
  <c r="V19" i="20"/>
  <c r="E19" i="20"/>
  <c r="I19" i="20"/>
  <c r="J19" i="20"/>
  <c r="AC19" i="20"/>
  <c r="K19" i="20"/>
  <c r="AD19" i="20"/>
  <c r="L19" i="20"/>
  <c r="AH19" i="20"/>
  <c r="AG19" i="20"/>
  <c r="AI19" i="20"/>
  <c r="AJ19" i="20"/>
  <c r="Z19" i="20"/>
  <c r="AE19" i="20"/>
  <c r="M19" i="20"/>
  <c r="AF19" i="20"/>
  <c r="N19" i="20"/>
  <c r="O19" i="20"/>
  <c r="P19" i="20"/>
  <c r="D20" i="20"/>
  <c r="F20" i="20"/>
  <c r="G20" i="20"/>
  <c r="V20" i="20"/>
  <c r="E20" i="20"/>
  <c r="I20" i="20"/>
  <c r="J20" i="20"/>
  <c r="AC20" i="20"/>
  <c r="K20" i="20"/>
  <c r="AD20" i="20"/>
  <c r="L20" i="20"/>
  <c r="AH20" i="20"/>
  <c r="AG20" i="20"/>
  <c r="AI20" i="20"/>
  <c r="AJ20" i="20"/>
  <c r="Z20" i="20"/>
  <c r="AE20" i="20"/>
  <c r="M20" i="20"/>
  <c r="AF20" i="20"/>
  <c r="N20" i="20"/>
  <c r="O20" i="20"/>
  <c r="P20" i="20"/>
  <c r="D21" i="20"/>
  <c r="F21" i="20"/>
  <c r="G21" i="20"/>
  <c r="V21" i="20"/>
  <c r="E21" i="20"/>
  <c r="I21" i="20"/>
  <c r="J21" i="20"/>
  <c r="AC21" i="20"/>
  <c r="K21" i="20"/>
  <c r="AD21" i="20"/>
  <c r="L21" i="20"/>
  <c r="AH21" i="20"/>
  <c r="AG21" i="20"/>
  <c r="AI21" i="20"/>
  <c r="AJ21" i="20"/>
  <c r="Z21" i="20"/>
  <c r="AE21" i="20"/>
  <c r="M21" i="20"/>
  <c r="AF21" i="20"/>
  <c r="N21" i="20"/>
  <c r="O21" i="20"/>
  <c r="P21" i="20"/>
  <c r="D22" i="20"/>
  <c r="F22" i="20"/>
  <c r="G22" i="20"/>
  <c r="V22" i="20"/>
  <c r="E22" i="20"/>
  <c r="I22" i="20"/>
  <c r="J22" i="20"/>
  <c r="AC22" i="20"/>
  <c r="K22" i="20"/>
  <c r="AD22" i="20"/>
  <c r="L22" i="20"/>
  <c r="AH22" i="20"/>
  <c r="AG22" i="20"/>
  <c r="AI22" i="20"/>
  <c r="AJ22" i="20"/>
  <c r="Z22" i="20"/>
  <c r="AE22" i="20"/>
  <c r="M22" i="20"/>
  <c r="AF22" i="20"/>
  <c r="N22" i="20"/>
  <c r="O22" i="20"/>
  <c r="P22" i="20"/>
  <c r="D23" i="20"/>
  <c r="F23" i="20"/>
  <c r="G23" i="20"/>
  <c r="V23" i="20"/>
  <c r="E23" i="20"/>
  <c r="I23" i="20"/>
  <c r="J23" i="20"/>
  <c r="AC23" i="20"/>
  <c r="K23" i="20"/>
  <c r="AD23" i="20"/>
  <c r="L23" i="20"/>
  <c r="AH23" i="20"/>
  <c r="AG23" i="20"/>
  <c r="AI23" i="20"/>
  <c r="AJ23" i="20"/>
  <c r="Z23" i="20"/>
  <c r="AE23" i="20"/>
  <c r="M23" i="20"/>
  <c r="AF23" i="20"/>
  <c r="N23" i="20"/>
  <c r="O23" i="20"/>
  <c r="P23" i="20"/>
  <c r="D24" i="20"/>
  <c r="F24" i="20"/>
  <c r="G24" i="20"/>
  <c r="V24" i="20"/>
  <c r="E24" i="20"/>
  <c r="I24" i="20"/>
  <c r="J24" i="20"/>
  <c r="AC24" i="20"/>
  <c r="K24" i="20"/>
  <c r="AD24" i="20"/>
  <c r="L24" i="20"/>
  <c r="AH24" i="20"/>
  <c r="AG24" i="20"/>
  <c r="AI24" i="20"/>
  <c r="AJ24" i="20"/>
  <c r="Z24" i="20"/>
  <c r="AE24" i="20"/>
  <c r="M24" i="20"/>
  <c r="AF24" i="20"/>
  <c r="N24" i="20"/>
  <c r="O24" i="20"/>
  <c r="P24" i="20"/>
  <c r="D25" i="20"/>
  <c r="F25" i="20"/>
  <c r="G25" i="20"/>
  <c r="V25" i="20"/>
  <c r="E25" i="20"/>
  <c r="I25" i="20"/>
  <c r="J25" i="20"/>
  <c r="AC25" i="20"/>
  <c r="K25" i="20"/>
  <c r="AD25" i="20"/>
  <c r="L25" i="20"/>
  <c r="AH25" i="20"/>
  <c r="AG25" i="20"/>
  <c r="AI25" i="20"/>
  <c r="AJ25" i="20"/>
  <c r="Z25" i="20"/>
  <c r="AE25" i="20"/>
  <c r="M25" i="20"/>
  <c r="AF25" i="20"/>
  <c r="N25" i="20"/>
  <c r="O25" i="20"/>
  <c r="P25" i="20"/>
  <c r="D26" i="20"/>
  <c r="F26" i="20"/>
  <c r="G26" i="20"/>
  <c r="V26" i="20"/>
  <c r="E26" i="20"/>
  <c r="I26" i="20"/>
  <c r="J26" i="20"/>
  <c r="AC26" i="20"/>
  <c r="K26" i="20"/>
  <c r="AD26" i="20"/>
  <c r="L26" i="20"/>
  <c r="AH26" i="20"/>
  <c r="AG26" i="20"/>
  <c r="AI26" i="20"/>
  <c r="AJ26" i="20"/>
  <c r="Z26" i="20"/>
  <c r="AE26" i="20"/>
  <c r="M26" i="20"/>
  <c r="AF26" i="20"/>
  <c r="N26" i="20"/>
  <c r="O26" i="20"/>
  <c r="P26" i="20"/>
  <c r="D27" i="20"/>
  <c r="F27" i="20"/>
  <c r="G27" i="20"/>
  <c r="V27" i="20"/>
  <c r="E27" i="20"/>
  <c r="I27" i="20"/>
  <c r="J27" i="20"/>
  <c r="AC27" i="20"/>
  <c r="K27" i="20"/>
  <c r="AD27" i="20"/>
  <c r="L27" i="20"/>
  <c r="AH27" i="20"/>
  <c r="AG27" i="20"/>
  <c r="AI27" i="20"/>
  <c r="AJ27" i="20"/>
  <c r="Z27" i="20"/>
  <c r="AE27" i="20"/>
  <c r="M27" i="20"/>
  <c r="AF27" i="20"/>
  <c r="N27" i="20"/>
  <c r="O27" i="20"/>
  <c r="P27" i="20"/>
  <c r="D28" i="20"/>
  <c r="F28" i="20"/>
  <c r="G28" i="20"/>
  <c r="V28" i="20"/>
  <c r="E28" i="20"/>
  <c r="I28" i="20"/>
  <c r="J28" i="20"/>
  <c r="AC28" i="20"/>
  <c r="K28" i="20"/>
  <c r="AD28" i="20"/>
  <c r="L28" i="20"/>
  <c r="AH28" i="20"/>
  <c r="AG28" i="20"/>
  <c r="AI28" i="20"/>
  <c r="AJ28" i="20"/>
  <c r="Z28" i="20"/>
  <c r="AE28" i="20"/>
  <c r="M28" i="20"/>
  <c r="AF28" i="20"/>
  <c r="N28" i="20"/>
  <c r="O28" i="20"/>
  <c r="P28" i="20"/>
  <c r="D29" i="20"/>
  <c r="F29" i="20"/>
  <c r="G29" i="20"/>
  <c r="V29" i="20"/>
  <c r="E29" i="20"/>
  <c r="I29" i="20"/>
  <c r="J29" i="20"/>
  <c r="AC29" i="20"/>
  <c r="K29" i="20"/>
  <c r="AD29" i="20"/>
  <c r="L29" i="20"/>
  <c r="AH29" i="20"/>
  <c r="AG29" i="20"/>
  <c r="AI29" i="20"/>
  <c r="AJ29" i="20"/>
  <c r="Z29" i="20"/>
  <c r="AE29" i="20"/>
  <c r="M29" i="20"/>
  <c r="AF29" i="20"/>
  <c r="N29" i="20"/>
  <c r="O29" i="20"/>
  <c r="P29" i="20"/>
  <c r="D30" i="20"/>
  <c r="F30" i="20"/>
  <c r="G30" i="20"/>
  <c r="V30" i="20"/>
  <c r="E30" i="20"/>
  <c r="I30" i="20"/>
  <c r="J30" i="20"/>
  <c r="AC30" i="20"/>
  <c r="K30" i="20"/>
  <c r="AD30" i="20"/>
  <c r="L30" i="20"/>
  <c r="AH30" i="20"/>
  <c r="AG30" i="20"/>
  <c r="AI30" i="20"/>
  <c r="AJ30" i="20"/>
  <c r="Z30" i="20"/>
  <c r="AE30" i="20"/>
  <c r="M30" i="20"/>
  <c r="AF30" i="20"/>
  <c r="N30" i="20"/>
  <c r="O30" i="20"/>
  <c r="P30" i="20"/>
  <c r="D31" i="20"/>
  <c r="F31" i="20"/>
  <c r="G31" i="20"/>
  <c r="V31" i="20"/>
  <c r="E31" i="20"/>
  <c r="I31" i="20"/>
  <c r="J31" i="20"/>
  <c r="AC31" i="20"/>
  <c r="K31" i="20"/>
  <c r="AD31" i="20"/>
  <c r="L31" i="20"/>
  <c r="AH31" i="20"/>
  <c r="AG31" i="20"/>
  <c r="AI31" i="20"/>
  <c r="AJ31" i="20"/>
  <c r="Z31" i="20"/>
  <c r="AE31" i="20"/>
  <c r="M31" i="20"/>
  <c r="AF31" i="20"/>
  <c r="N31" i="20"/>
  <c r="O31" i="20"/>
  <c r="P31" i="20"/>
  <c r="D32" i="20"/>
  <c r="F32" i="20"/>
  <c r="G32" i="20"/>
  <c r="V32" i="20"/>
  <c r="E32" i="20"/>
  <c r="I32" i="20"/>
  <c r="J32" i="20"/>
  <c r="AC32" i="20"/>
  <c r="K32" i="20"/>
  <c r="AD32" i="20"/>
  <c r="L32" i="20"/>
  <c r="AH32" i="20"/>
  <c r="AG32" i="20"/>
  <c r="AI32" i="20"/>
  <c r="AJ32" i="20"/>
  <c r="Z32" i="20"/>
  <c r="AE32" i="20"/>
  <c r="M32" i="20"/>
  <c r="AF32" i="20"/>
  <c r="N32" i="20"/>
  <c r="O32" i="20"/>
  <c r="P32" i="20"/>
  <c r="D33" i="20"/>
  <c r="F33" i="20"/>
  <c r="G33" i="20"/>
  <c r="V33" i="20"/>
  <c r="E33" i="20"/>
  <c r="I33" i="20"/>
  <c r="J33" i="20"/>
  <c r="AC33" i="20"/>
  <c r="K33" i="20"/>
  <c r="AD33" i="20"/>
  <c r="L33" i="20"/>
  <c r="AH33" i="20"/>
  <c r="AG33" i="20"/>
  <c r="AI33" i="20"/>
  <c r="AJ33" i="20"/>
  <c r="Z33" i="20"/>
  <c r="AE33" i="20"/>
  <c r="M33" i="20"/>
  <c r="AF33" i="20"/>
  <c r="N33" i="20"/>
  <c r="O33" i="20"/>
  <c r="P33" i="20"/>
  <c r="D34" i="20"/>
  <c r="F34" i="20"/>
  <c r="G34" i="20"/>
  <c r="V34" i="20"/>
  <c r="E34" i="20"/>
  <c r="I34" i="20"/>
  <c r="J34" i="20"/>
  <c r="AC34" i="20"/>
  <c r="K34" i="20"/>
  <c r="AD34" i="20"/>
  <c r="L34" i="20"/>
  <c r="AH34" i="20"/>
  <c r="AG34" i="20"/>
  <c r="AI34" i="20"/>
  <c r="AJ34" i="20"/>
  <c r="Z34" i="20"/>
  <c r="AE34" i="20"/>
  <c r="M34" i="20"/>
  <c r="AF34" i="20"/>
  <c r="N34" i="20"/>
  <c r="O34" i="20"/>
  <c r="P34" i="20"/>
  <c r="D35" i="20"/>
  <c r="F35" i="20"/>
  <c r="G35" i="20"/>
  <c r="V35" i="20"/>
  <c r="E35" i="20"/>
  <c r="I35" i="20"/>
  <c r="J35" i="20"/>
  <c r="AC35" i="20"/>
  <c r="K35" i="20"/>
  <c r="AD35" i="20"/>
  <c r="L35" i="20"/>
  <c r="AH35" i="20"/>
  <c r="AG35" i="20"/>
  <c r="AI35" i="20"/>
  <c r="AJ35" i="20"/>
  <c r="Z35" i="20"/>
  <c r="AE35" i="20"/>
  <c r="M35" i="20"/>
  <c r="AF35" i="20"/>
  <c r="N35" i="20"/>
  <c r="O35" i="20"/>
  <c r="P35" i="20"/>
  <c r="D36" i="20"/>
  <c r="F36" i="20"/>
  <c r="G36" i="20"/>
  <c r="V36" i="20"/>
  <c r="E36" i="20"/>
  <c r="I36" i="20"/>
  <c r="J36" i="20"/>
  <c r="AC36" i="20"/>
  <c r="K36" i="20"/>
  <c r="AD36" i="20"/>
  <c r="L36" i="20"/>
  <c r="AH36" i="20"/>
  <c r="AG36" i="20"/>
  <c r="AI36" i="20"/>
  <c r="AJ36" i="20"/>
  <c r="Z36" i="20"/>
  <c r="AE36" i="20"/>
  <c r="M36" i="20"/>
  <c r="AF36" i="20"/>
  <c r="N36" i="20"/>
  <c r="O36" i="20"/>
  <c r="P36" i="20"/>
  <c r="D37" i="20"/>
  <c r="F37" i="20"/>
  <c r="G37" i="20"/>
  <c r="V37" i="20"/>
  <c r="E37" i="20"/>
  <c r="I37" i="20"/>
  <c r="J37" i="20"/>
  <c r="AC37" i="20"/>
  <c r="K37" i="20"/>
  <c r="AD37" i="20"/>
  <c r="L37" i="20"/>
  <c r="AH37" i="20"/>
  <c r="AG37" i="20"/>
  <c r="AI37" i="20"/>
  <c r="AJ37" i="20"/>
  <c r="Z37" i="20"/>
  <c r="AE37" i="20"/>
  <c r="M37" i="20"/>
  <c r="AF37" i="20"/>
  <c r="N37" i="20"/>
  <c r="O37" i="20"/>
  <c r="P37" i="20"/>
  <c r="D38" i="20"/>
  <c r="F38" i="20"/>
  <c r="G38" i="20"/>
  <c r="V38" i="20"/>
  <c r="E38" i="20"/>
  <c r="I38" i="20"/>
  <c r="J38" i="20"/>
  <c r="AC38" i="20"/>
  <c r="K38" i="20"/>
  <c r="AD38" i="20"/>
  <c r="L38" i="20"/>
  <c r="AH38" i="20"/>
  <c r="AG38" i="20"/>
  <c r="AI38" i="20"/>
  <c r="AJ38" i="20"/>
  <c r="Z38" i="20"/>
  <c r="AE38" i="20"/>
  <c r="M38" i="20"/>
  <c r="AF38" i="20"/>
  <c r="N38" i="20"/>
  <c r="O38" i="20"/>
  <c r="P38" i="20"/>
  <c r="D39" i="20"/>
  <c r="F39" i="20"/>
  <c r="G39" i="20"/>
  <c r="V39" i="20"/>
  <c r="E39" i="20"/>
  <c r="I39" i="20"/>
  <c r="J39" i="20"/>
  <c r="AC39" i="20"/>
  <c r="K39" i="20"/>
  <c r="AD39" i="20"/>
  <c r="L39" i="20"/>
  <c r="AH39" i="20"/>
  <c r="AG39" i="20"/>
  <c r="AI39" i="20"/>
  <c r="AJ39" i="20"/>
  <c r="Z39" i="20"/>
  <c r="AE39" i="20"/>
  <c r="M39" i="20"/>
  <c r="AF39" i="20"/>
  <c r="N39" i="20"/>
  <c r="O39" i="20"/>
  <c r="P39" i="20"/>
  <c r="D40" i="20"/>
  <c r="F40" i="20"/>
  <c r="G40" i="20"/>
  <c r="V40" i="20"/>
  <c r="E40" i="20"/>
  <c r="I40" i="20"/>
  <c r="J40" i="20"/>
  <c r="AC40" i="20"/>
  <c r="K40" i="20"/>
  <c r="AD40" i="20"/>
  <c r="L40" i="20"/>
  <c r="AH40" i="20"/>
  <c r="AG40" i="20"/>
  <c r="AI40" i="20"/>
  <c r="AJ40" i="20"/>
  <c r="Z40" i="20"/>
  <c r="AE40" i="20"/>
  <c r="M40" i="20"/>
  <c r="AF40" i="20"/>
  <c r="N40" i="20"/>
  <c r="O40" i="20"/>
  <c r="P40" i="20"/>
  <c r="D41" i="20"/>
  <c r="F41" i="20"/>
  <c r="G41" i="20"/>
  <c r="V41" i="20"/>
  <c r="E41" i="20"/>
  <c r="I41" i="20"/>
  <c r="J41" i="20"/>
  <c r="AC41" i="20"/>
  <c r="K41" i="20"/>
  <c r="AD41" i="20"/>
  <c r="L41" i="20"/>
  <c r="AH41" i="20"/>
  <c r="AG41" i="20"/>
  <c r="AI41" i="20"/>
  <c r="AJ41" i="20"/>
  <c r="Z41" i="20"/>
  <c r="AE41" i="20"/>
  <c r="M41" i="20"/>
  <c r="AF41" i="20"/>
  <c r="N41" i="20"/>
  <c r="O41" i="20"/>
  <c r="P41" i="20"/>
  <c r="D42" i="20"/>
  <c r="F42" i="20"/>
  <c r="G42" i="20"/>
  <c r="V42" i="20"/>
  <c r="E42" i="20"/>
  <c r="I42" i="20"/>
  <c r="J42" i="20"/>
  <c r="AC42" i="20"/>
  <c r="K42" i="20"/>
  <c r="AD42" i="20"/>
  <c r="L42" i="20"/>
  <c r="AH42" i="20"/>
  <c r="AG42" i="20"/>
  <c r="AI42" i="20"/>
  <c r="AJ42" i="20"/>
  <c r="Z42" i="20"/>
  <c r="AE42" i="20"/>
  <c r="M42" i="20"/>
  <c r="AF42" i="20"/>
  <c r="N42" i="20"/>
  <c r="O42" i="20"/>
  <c r="P42" i="20"/>
  <c r="D43" i="20"/>
  <c r="F43" i="20"/>
  <c r="G43" i="20"/>
  <c r="V43" i="20"/>
  <c r="E43" i="20"/>
  <c r="I43" i="20"/>
  <c r="J43" i="20"/>
  <c r="AC43" i="20"/>
  <c r="K43" i="20"/>
  <c r="AD43" i="20"/>
  <c r="L43" i="20"/>
  <c r="AH43" i="20"/>
  <c r="AG43" i="20"/>
  <c r="AI43" i="20"/>
  <c r="AJ43" i="20"/>
  <c r="Z43" i="20"/>
  <c r="AE43" i="20"/>
  <c r="M43" i="20"/>
  <c r="AF43" i="20"/>
  <c r="N43" i="20"/>
  <c r="O43" i="20"/>
  <c r="P43" i="20"/>
  <c r="D44" i="20"/>
  <c r="F44" i="20"/>
  <c r="G44" i="20"/>
  <c r="V44" i="20"/>
  <c r="E44" i="20"/>
  <c r="I44" i="20"/>
  <c r="J44" i="20"/>
  <c r="AC44" i="20"/>
  <c r="K44" i="20"/>
  <c r="AD44" i="20"/>
  <c r="L44" i="20"/>
  <c r="AH44" i="20"/>
  <c r="AG44" i="20"/>
  <c r="AI44" i="20"/>
  <c r="AJ44" i="20"/>
  <c r="Z44" i="20"/>
  <c r="AE44" i="20"/>
  <c r="M44" i="20"/>
  <c r="AF44" i="20"/>
  <c r="N44" i="20"/>
  <c r="O44" i="20"/>
  <c r="P44" i="20"/>
  <c r="D45" i="20"/>
  <c r="F45" i="20"/>
  <c r="G45" i="20"/>
  <c r="V45" i="20"/>
  <c r="E45" i="20"/>
  <c r="I45" i="20"/>
  <c r="J45" i="20"/>
  <c r="AC45" i="20"/>
  <c r="K45" i="20"/>
  <c r="AD45" i="20"/>
  <c r="L45" i="20"/>
  <c r="AH45" i="20"/>
  <c r="AG45" i="20"/>
  <c r="AI45" i="20"/>
  <c r="AJ45" i="20"/>
  <c r="Z45" i="20"/>
  <c r="AE45" i="20"/>
  <c r="M45" i="20"/>
  <c r="AF45" i="20"/>
  <c r="N45" i="20"/>
  <c r="O45" i="20"/>
  <c r="P45" i="20"/>
  <c r="E104" i="14"/>
  <c r="E108" i="14"/>
  <c r="D108" i="14"/>
  <c r="C108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H4" i="20"/>
  <c r="H5" i="20"/>
  <c r="H6" i="20"/>
  <c r="H7" i="20"/>
  <c r="I3" i="20"/>
  <c r="I4" i="20"/>
  <c r="I5" i="20"/>
  <c r="I6" i="20"/>
  <c r="I7" i="20"/>
  <c r="Y75" i="12"/>
  <c r="X75" i="12"/>
  <c r="F3" i="20"/>
  <c r="F4" i="20"/>
  <c r="F5" i="20"/>
  <c r="F6" i="20"/>
  <c r="G3" i="20"/>
  <c r="G4" i="20"/>
  <c r="G5" i="20"/>
  <c r="G6" i="20"/>
  <c r="F7" i="20"/>
  <c r="G7" i="20"/>
  <c r="W75" i="12"/>
  <c r="J75" i="12"/>
  <c r="I75" i="12"/>
  <c r="G75" i="12"/>
  <c r="I5" i="15"/>
  <c r="F75" i="12"/>
  <c r="A75" i="12"/>
  <c r="Y74" i="12"/>
  <c r="X74" i="12"/>
  <c r="W74" i="12"/>
  <c r="J74" i="12"/>
  <c r="I74" i="12"/>
  <c r="G74" i="12"/>
  <c r="I6" i="15"/>
  <c r="F74" i="12"/>
  <c r="A74" i="12"/>
  <c r="Y73" i="12"/>
  <c r="X73" i="12"/>
  <c r="W73" i="12"/>
  <c r="J73" i="12"/>
  <c r="I73" i="12"/>
  <c r="G73" i="12"/>
  <c r="F73" i="12"/>
  <c r="A73" i="12"/>
  <c r="Y72" i="12"/>
  <c r="X72" i="12"/>
  <c r="W72" i="12"/>
  <c r="J72" i="12"/>
  <c r="I72" i="12"/>
  <c r="G72" i="12"/>
  <c r="F72" i="12"/>
  <c r="A72" i="12"/>
  <c r="Y71" i="12"/>
  <c r="X71" i="12"/>
  <c r="W71" i="12"/>
  <c r="J71" i="12"/>
  <c r="I71" i="12"/>
  <c r="G71" i="12"/>
  <c r="F71" i="12"/>
  <c r="A71" i="12"/>
  <c r="Y70" i="12"/>
  <c r="X70" i="12"/>
  <c r="W70" i="12"/>
  <c r="J70" i="12"/>
  <c r="I70" i="12"/>
  <c r="G70" i="12"/>
  <c r="F70" i="12"/>
  <c r="A70" i="12"/>
  <c r="Y69" i="12"/>
  <c r="X69" i="12"/>
  <c r="W69" i="12"/>
  <c r="J69" i="12"/>
  <c r="I69" i="12"/>
  <c r="G69" i="12"/>
  <c r="I7" i="15"/>
  <c r="F69" i="12"/>
  <c r="A69" i="12"/>
  <c r="Y68" i="12"/>
  <c r="X68" i="12"/>
  <c r="W68" i="12"/>
  <c r="J68" i="12"/>
  <c r="I68" i="12"/>
  <c r="G68" i="12"/>
  <c r="I9" i="15"/>
  <c r="F68" i="12"/>
  <c r="A68" i="12"/>
  <c r="Y67" i="12"/>
  <c r="X67" i="12"/>
  <c r="W67" i="12"/>
  <c r="J67" i="12"/>
  <c r="I67" i="12"/>
  <c r="G67" i="12"/>
  <c r="F67" i="12"/>
  <c r="A67" i="12"/>
  <c r="Y66" i="12"/>
  <c r="X66" i="12"/>
  <c r="W66" i="12"/>
  <c r="J66" i="12"/>
  <c r="I66" i="12"/>
  <c r="G66" i="12"/>
  <c r="F66" i="12"/>
  <c r="A66" i="12"/>
  <c r="Y65" i="12"/>
  <c r="X65" i="12"/>
  <c r="W65" i="12"/>
  <c r="J65" i="12"/>
  <c r="I65" i="12"/>
  <c r="G65" i="12"/>
  <c r="F65" i="12"/>
  <c r="A65" i="12"/>
  <c r="Y64" i="12"/>
  <c r="X64" i="12"/>
  <c r="W64" i="12"/>
  <c r="J64" i="12"/>
  <c r="I64" i="12"/>
  <c r="G64" i="12"/>
  <c r="F64" i="12"/>
  <c r="A64" i="12"/>
  <c r="Y63" i="12"/>
  <c r="X63" i="12"/>
  <c r="W63" i="12"/>
  <c r="J63" i="12"/>
  <c r="I63" i="12"/>
  <c r="G63" i="12"/>
  <c r="F63" i="12"/>
  <c r="A63" i="12"/>
  <c r="Y62" i="12"/>
  <c r="X62" i="12"/>
  <c r="W62" i="12"/>
  <c r="J62" i="12"/>
  <c r="I62" i="12"/>
  <c r="G62" i="12"/>
  <c r="F62" i="12"/>
  <c r="A62" i="12"/>
  <c r="Y61" i="12"/>
  <c r="X61" i="12"/>
  <c r="W61" i="12"/>
  <c r="J61" i="12"/>
  <c r="I61" i="12"/>
  <c r="G61" i="12"/>
  <c r="F61" i="12"/>
  <c r="A61" i="12"/>
  <c r="Y60" i="12"/>
  <c r="X60" i="12"/>
  <c r="W60" i="12"/>
  <c r="J60" i="12"/>
  <c r="I60" i="12"/>
  <c r="G60" i="12"/>
  <c r="F60" i="12"/>
  <c r="A60" i="12"/>
  <c r="Y59" i="12"/>
  <c r="X59" i="12"/>
  <c r="W59" i="12"/>
  <c r="J59" i="12"/>
  <c r="I59" i="12"/>
  <c r="G59" i="12"/>
  <c r="F59" i="12"/>
  <c r="A59" i="12"/>
  <c r="Y58" i="12"/>
  <c r="X58" i="12"/>
  <c r="W58" i="12"/>
  <c r="J58" i="12"/>
  <c r="I58" i="12"/>
  <c r="G58" i="12"/>
  <c r="F58" i="12"/>
  <c r="A58" i="12"/>
  <c r="Y57" i="12"/>
  <c r="X57" i="12"/>
  <c r="W57" i="12"/>
  <c r="J57" i="12"/>
  <c r="I57" i="12"/>
  <c r="G57" i="12"/>
  <c r="F57" i="12"/>
  <c r="A57" i="12"/>
  <c r="Y56" i="12"/>
  <c r="X56" i="12"/>
  <c r="W56" i="12"/>
  <c r="J56" i="12"/>
  <c r="I56" i="12"/>
  <c r="G56" i="12"/>
  <c r="F56" i="12"/>
  <c r="A56" i="12"/>
  <c r="Y55" i="12"/>
  <c r="X55" i="12"/>
  <c r="W55" i="12"/>
  <c r="J55" i="12"/>
  <c r="I55" i="12"/>
  <c r="G55" i="12"/>
  <c r="F55" i="12"/>
  <c r="A55" i="12"/>
  <c r="Y54" i="12"/>
  <c r="X54" i="12"/>
  <c r="W54" i="12"/>
  <c r="J54" i="12"/>
  <c r="I54" i="12"/>
  <c r="G54" i="12"/>
  <c r="F54" i="12"/>
  <c r="A54" i="12"/>
  <c r="Y53" i="12"/>
  <c r="X53" i="12"/>
  <c r="W53" i="12"/>
  <c r="J53" i="12"/>
  <c r="I53" i="12"/>
  <c r="G53" i="12"/>
  <c r="F53" i="12"/>
  <c r="A53" i="12"/>
  <c r="Y52" i="12"/>
  <c r="X52" i="12"/>
  <c r="W52" i="12"/>
  <c r="J52" i="12"/>
  <c r="I52" i="12"/>
  <c r="G52" i="12"/>
  <c r="F52" i="12"/>
  <c r="A52" i="12"/>
  <c r="Y51" i="12"/>
  <c r="X51" i="12"/>
  <c r="W51" i="12"/>
  <c r="J51" i="12"/>
  <c r="I51" i="12"/>
  <c r="G51" i="12"/>
  <c r="F51" i="12"/>
  <c r="A51" i="12"/>
  <c r="Y50" i="12"/>
  <c r="X50" i="12"/>
  <c r="W50" i="12"/>
  <c r="J50" i="12"/>
  <c r="I50" i="12"/>
  <c r="G50" i="12"/>
  <c r="F50" i="12"/>
  <c r="A50" i="12"/>
  <c r="Y49" i="12"/>
  <c r="X49" i="12"/>
  <c r="W49" i="12"/>
  <c r="J49" i="12"/>
  <c r="I49" i="12"/>
  <c r="G49" i="12"/>
  <c r="F49" i="12"/>
  <c r="A49" i="12"/>
  <c r="Y48" i="12"/>
  <c r="X48" i="12"/>
  <c r="W48" i="12"/>
  <c r="J48" i="12"/>
  <c r="I48" i="12"/>
  <c r="G48" i="12"/>
  <c r="F48" i="12"/>
  <c r="A48" i="12"/>
  <c r="Y47" i="12"/>
  <c r="X47" i="12"/>
  <c r="W47" i="12"/>
  <c r="J47" i="12"/>
  <c r="I47" i="12"/>
  <c r="G47" i="12"/>
  <c r="F47" i="12"/>
  <c r="A47" i="12"/>
  <c r="Y46" i="12"/>
  <c r="X46" i="12"/>
  <c r="W46" i="12"/>
  <c r="J46" i="12"/>
  <c r="I46" i="12"/>
  <c r="G46" i="12"/>
  <c r="F46" i="12"/>
  <c r="A46" i="12"/>
  <c r="Y45" i="12"/>
  <c r="X45" i="12"/>
  <c r="W45" i="12"/>
  <c r="J45" i="12"/>
  <c r="I45" i="12"/>
  <c r="G45" i="12"/>
  <c r="F45" i="12"/>
  <c r="A45" i="12"/>
  <c r="Y44" i="12"/>
  <c r="X44" i="12"/>
  <c r="W44" i="12"/>
  <c r="J44" i="12"/>
  <c r="I44" i="12"/>
  <c r="G44" i="12"/>
  <c r="F44" i="12"/>
  <c r="A44" i="12"/>
  <c r="Y43" i="12"/>
  <c r="X43" i="12"/>
  <c r="W43" i="12"/>
  <c r="J43" i="12"/>
  <c r="I43" i="12"/>
  <c r="G43" i="12"/>
  <c r="F43" i="12"/>
  <c r="A43" i="12"/>
  <c r="Y42" i="12"/>
  <c r="X42" i="12"/>
  <c r="W42" i="12"/>
  <c r="J42" i="12"/>
  <c r="I42" i="12"/>
  <c r="G42" i="12"/>
  <c r="F42" i="12"/>
  <c r="A42" i="12"/>
  <c r="Y41" i="12"/>
  <c r="X41" i="12"/>
  <c r="W41" i="12"/>
  <c r="J41" i="12"/>
  <c r="I41" i="12"/>
  <c r="G41" i="12"/>
  <c r="F41" i="12"/>
  <c r="A41" i="12"/>
  <c r="Y40" i="12"/>
  <c r="X40" i="12"/>
  <c r="W40" i="12"/>
  <c r="J40" i="12"/>
  <c r="I40" i="12"/>
  <c r="G40" i="12"/>
  <c r="F40" i="12"/>
  <c r="A40" i="12"/>
  <c r="Y39" i="12"/>
  <c r="X39" i="12"/>
  <c r="W39" i="12"/>
  <c r="J39" i="12"/>
  <c r="I39" i="12"/>
  <c r="G39" i="12"/>
  <c r="F39" i="12"/>
  <c r="A39" i="12"/>
  <c r="Y38" i="12"/>
  <c r="X38" i="12"/>
  <c r="W38" i="12"/>
  <c r="J38" i="12"/>
  <c r="I38" i="12"/>
  <c r="G38" i="12"/>
  <c r="F38" i="12"/>
  <c r="A38" i="12"/>
  <c r="Y37" i="12"/>
  <c r="X37" i="12"/>
  <c r="W37" i="12"/>
  <c r="J37" i="12"/>
  <c r="I37" i="12"/>
  <c r="G37" i="12"/>
  <c r="F37" i="12"/>
  <c r="A37" i="12"/>
  <c r="Y36" i="12"/>
  <c r="X36" i="12"/>
  <c r="W36" i="12"/>
  <c r="J36" i="12"/>
  <c r="I36" i="12"/>
  <c r="G36" i="12"/>
  <c r="F36" i="12"/>
  <c r="A36" i="12"/>
  <c r="Y35" i="12"/>
  <c r="X35" i="12"/>
  <c r="W35" i="12"/>
  <c r="J35" i="12"/>
  <c r="I35" i="12"/>
  <c r="G35" i="12"/>
  <c r="F35" i="12"/>
  <c r="A35" i="12"/>
  <c r="Y34" i="12"/>
  <c r="X34" i="12"/>
  <c r="W34" i="12"/>
  <c r="J34" i="12"/>
  <c r="I34" i="12"/>
  <c r="G34" i="12"/>
  <c r="F34" i="12"/>
  <c r="A34" i="12"/>
  <c r="Y33" i="12"/>
  <c r="X33" i="12"/>
  <c r="W33" i="12"/>
  <c r="J33" i="12"/>
  <c r="I33" i="12"/>
  <c r="G33" i="12"/>
  <c r="F33" i="12"/>
  <c r="A33" i="12"/>
  <c r="Y32" i="12"/>
  <c r="X32" i="12"/>
  <c r="W32" i="12"/>
  <c r="J32" i="12"/>
  <c r="I32" i="12"/>
  <c r="G32" i="12"/>
  <c r="F32" i="12"/>
  <c r="A32" i="12"/>
  <c r="Y31" i="12"/>
  <c r="X31" i="12"/>
  <c r="W31" i="12"/>
  <c r="J31" i="12"/>
  <c r="I31" i="12"/>
  <c r="G31" i="12"/>
  <c r="F31" i="12"/>
  <c r="A31" i="12"/>
  <c r="Y30" i="12"/>
  <c r="X30" i="12"/>
  <c r="W30" i="12"/>
  <c r="J30" i="12"/>
  <c r="I30" i="12"/>
  <c r="G30" i="12"/>
  <c r="F30" i="12"/>
  <c r="A30" i="12"/>
  <c r="Y29" i="12"/>
  <c r="X29" i="12"/>
  <c r="W29" i="12"/>
  <c r="J29" i="12"/>
  <c r="I29" i="12"/>
  <c r="G29" i="12"/>
  <c r="F29" i="12"/>
  <c r="A29" i="12"/>
  <c r="Y28" i="12"/>
  <c r="X28" i="12"/>
  <c r="W28" i="12"/>
  <c r="J28" i="12"/>
  <c r="I28" i="12"/>
  <c r="G28" i="12"/>
  <c r="F28" i="12"/>
  <c r="A28" i="12"/>
  <c r="Y27" i="12"/>
  <c r="X27" i="12"/>
  <c r="W27" i="12"/>
  <c r="J27" i="12"/>
  <c r="I27" i="12"/>
  <c r="G27" i="12"/>
  <c r="F27" i="12"/>
  <c r="A27" i="12"/>
  <c r="Y26" i="12"/>
  <c r="X26" i="12"/>
  <c r="W26" i="12"/>
  <c r="J26" i="12"/>
  <c r="I26" i="12"/>
  <c r="G26" i="12"/>
  <c r="F26" i="12"/>
  <c r="A26" i="12"/>
  <c r="Y25" i="12"/>
  <c r="X25" i="12"/>
  <c r="W25" i="12"/>
  <c r="J25" i="12"/>
  <c r="I25" i="12"/>
  <c r="G25" i="12"/>
  <c r="F25" i="12"/>
  <c r="A25" i="12"/>
  <c r="Y24" i="12"/>
  <c r="X24" i="12"/>
  <c r="W24" i="12"/>
  <c r="J24" i="12"/>
  <c r="I24" i="12"/>
  <c r="G24" i="12"/>
  <c r="F24" i="12"/>
  <c r="A24" i="12"/>
  <c r="Y23" i="12"/>
  <c r="X23" i="12"/>
  <c r="W23" i="12"/>
  <c r="J23" i="12"/>
  <c r="I23" i="12"/>
  <c r="G23" i="12"/>
  <c r="F23" i="12"/>
  <c r="A23" i="12"/>
  <c r="Y22" i="12"/>
  <c r="X22" i="12"/>
  <c r="W22" i="12"/>
  <c r="J22" i="12"/>
  <c r="I22" i="12"/>
  <c r="G22" i="12"/>
  <c r="F22" i="12"/>
  <c r="A22" i="12"/>
  <c r="Y21" i="12"/>
  <c r="X21" i="12"/>
  <c r="W21" i="12"/>
  <c r="J21" i="12"/>
  <c r="I21" i="12"/>
  <c r="G21" i="12"/>
  <c r="F21" i="12"/>
  <c r="A21" i="12"/>
  <c r="Y20" i="12"/>
  <c r="X20" i="12"/>
  <c r="W20" i="12"/>
  <c r="J20" i="12"/>
  <c r="I20" i="12"/>
  <c r="G20" i="12"/>
  <c r="F20" i="12"/>
  <c r="A20" i="12"/>
  <c r="Y19" i="12"/>
  <c r="X19" i="12"/>
  <c r="W19" i="12"/>
  <c r="J19" i="12"/>
  <c r="I19" i="12"/>
  <c r="G19" i="12"/>
  <c r="F19" i="12"/>
  <c r="A19" i="12"/>
  <c r="Y18" i="12"/>
  <c r="X18" i="12"/>
  <c r="W18" i="12"/>
  <c r="J18" i="12"/>
  <c r="I18" i="12"/>
  <c r="G18" i="12"/>
  <c r="F18" i="12"/>
  <c r="A18" i="12"/>
  <c r="Y17" i="12"/>
  <c r="X17" i="12"/>
  <c r="W17" i="12"/>
  <c r="J17" i="12"/>
  <c r="I17" i="12"/>
  <c r="G17" i="12"/>
  <c r="F17" i="12"/>
  <c r="A17" i="12"/>
  <c r="Y16" i="12"/>
  <c r="X16" i="12"/>
  <c r="W16" i="12"/>
  <c r="J16" i="12"/>
  <c r="I16" i="12"/>
  <c r="G16" i="12"/>
  <c r="F16" i="12"/>
  <c r="A16" i="12"/>
  <c r="Y15" i="12"/>
  <c r="X15" i="12"/>
  <c r="W15" i="12"/>
  <c r="J15" i="12"/>
  <c r="I15" i="12"/>
  <c r="G15" i="12"/>
  <c r="F15" i="12"/>
  <c r="A15" i="12"/>
  <c r="Y14" i="12"/>
  <c r="X14" i="12"/>
  <c r="W14" i="12"/>
  <c r="J14" i="12"/>
  <c r="I14" i="12"/>
  <c r="G14" i="12"/>
  <c r="F14" i="12"/>
  <c r="A14" i="12"/>
  <c r="Y13" i="12"/>
  <c r="X13" i="12"/>
  <c r="W13" i="12"/>
  <c r="J13" i="12"/>
  <c r="I13" i="12"/>
  <c r="G13" i="12"/>
  <c r="F13" i="12"/>
  <c r="A13" i="12"/>
  <c r="Y12" i="12"/>
  <c r="X12" i="12"/>
  <c r="W12" i="12"/>
  <c r="J12" i="12"/>
  <c r="I12" i="12"/>
  <c r="G12" i="12"/>
  <c r="F12" i="12"/>
  <c r="A12" i="12"/>
  <c r="Y11" i="12"/>
  <c r="X11" i="12"/>
  <c r="W11" i="12"/>
  <c r="J11" i="12"/>
  <c r="I11" i="12"/>
  <c r="G11" i="12"/>
  <c r="F11" i="12"/>
  <c r="A11" i="12"/>
  <c r="Y10" i="12"/>
  <c r="X10" i="12"/>
  <c r="W10" i="12"/>
  <c r="J10" i="12"/>
  <c r="I10" i="12"/>
  <c r="G10" i="12"/>
  <c r="F10" i="12"/>
  <c r="A10" i="12"/>
  <c r="Y9" i="12"/>
  <c r="V7" i="20"/>
  <c r="J7" i="20"/>
  <c r="X9" i="12"/>
  <c r="W9" i="12"/>
  <c r="AF7" i="20"/>
  <c r="N7" i="20"/>
  <c r="J9" i="12"/>
  <c r="AD7" i="20"/>
  <c r="L7" i="20"/>
  <c r="I9" i="12"/>
  <c r="AC7" i="20"/>
  <c r="K7" i="20"/>
  <c r="G9" i="12"/>
  <c r="AH7" i="20"/>
  <c r="AG7" i="20"/>
  <c r="AI7" i="20"/>
  <c r="AJ7" i="20"/>
  <c r="Z7" i="20"/>
  <c r="AE7" i="20"/>
  <c r="M7" i="20"/>
  <c r="F9" i="12"/>
  <c r="A9" i="12"/>
  <c r="Y8" i="12"/>
  <c r="V6" i="20"/>
  <c r="J6" i="20"/>
  <c r="X8" i="12"/>
  <c r="W8" i="12"/>
  <c r="AF6" i="20"/>
  <c r="N6" i="20"/>
  <c r="J8" i="12"/>
  <c r="AD6" i="20"/>
  <c r="L6" i="20"/>
  <c r="I8" i="12"/>
  <c r="AC6" i="20"/>
  <c r="K6" i="20"/>
  <c r="G8" i="12"/>
  <c r="AH6" i="20"/>
  <c r="AG6" i="20"/>
  <c r="AI6" i="20"/>
  <c r="AJ6" i="20"/>
  <c r="Z6" i="20"/>
  <c r="AE6" i="20"/>
  <c r="M6" i="20"/>
  <c r="F8" i="12"/>
  <c r="A8" i="12"/>
  <c r="Y7" i="12"/>
  <c r="V5" i="20"/>
  <c r="J5" i="20"/>
  <c r="X7" i="12"/>
  <c r="W7" i="12"/>
  <c r="AF5" i="20"/>
  <c r="N5" i="20"/>
  <c r="J7" i="12"/>
  <c r="AD5" i="20"/>
  <c r="L5" i="20"/>
  <c r="I7" i="12"/>
  <c r="AC5" i="20"/>
  <c r="K5" i="20"/>
  <c r="G7" i="12"/>
  <c r="AH5" i="20"/>
  <c r="AG5" i="20"/>
  <c r="AI5" i="20"/>
  <c r="AJ5" i="20"/>
  <c r="Z5" i="20"/>
  <c r="AE5" i="20"/>
  <c r="M5" i="20"/>
  <c r="F7" i="12"/>
  <c r="A7" i="12"/>
  <c r="Y6" i="12"/>
  <c r="V4" i="20"/>
  <c r="J4" i="20"/>
  <c r="X6" i="12"/>
  <c r="W6" i="12"/>
  <c r="AF4" i="20"/>
  <c r="N4" i="20"/>
  <c r="J6" i="12"/>
  <c r="AD4" i="20"/>
  <c r="L4" i="20"/>
  <c r="I6" i="12"/>
  <c r="AC4" i="20"/>
  <c r="K4" i="20"/>
  <c r="G6" i="12"/>
  <c r="AH4" i="20"/>
  <c r="AG4" i="20"/>
  <c r="AI4" i="20"/>
  <c r="AJ4" i="20"/>
  <c r="Z4" i="20"/>
  <c r="AE4" i="20"/>
  <c r="M4" i="20"/>
  <c r="F6" i="12"/>
  <c r="A6" i="12"/>
  <c r="Y5" i="12"/>
  <c r="V3" i="20"/>
  <c r="J3" i="20"/>
  <c r="X5" i="12"/>
  <c r="W5" i="12"/>
  <c r="AF3" i="20"/>
  <c r="N3" i="20"/>
  <c r="J5" i="12"/>
  <c r="AD3" i="20"/>
  <c r="L3" i="20"/>
  <c r="I5" i="12"/>
  <c r="AC3" i="20"/>
  <c r="K3" i="20"/>
  <c r="G5" i="12"/>
  <c r="AH3" i="20"/>
  <c r="AG3" i="20"/>
  <c r="AI3" i="20"/>
  <c r="AJ3" i="20"/>
  <c r="Z3" i="20"/>
  <c r="AE3" i="20"/>
  <c r="M3" i="20"/>
  <c r="F5" i="12"/>
  <c r="A5" i="12"/>
  <c r="O3" i="20"/>
  <c r="O4" i="20"/>
  <c r="O5" i="20"/>
  <c r="P3" i="20"/>
  <c r="P4" i="20"/>
  <c r="P5" i="20"/>
  <c r="O6" i="20"/>
  <c r="P6" i="20"/>
  <c r="O7" i="20"/>
  <c r="P7" i="20"/>
  <c r="S74" i="18"/>
  <c r="R74" i="18"/>
  <c r="Q74" i="18"/>
  <c r="P74" i="18"/>
  <c r="O74" i="18"/>
  <c r="N74" i="18"/>
  <c r="B74" i="18"/>
  <c r="D74" i="18"/>
  <c r="S73" i="18"/>
  <c r="R73" i="18"/>
  <c r="Q73" i="18"/>
  <c r="P73" i="18"/>
  <c r="O73" i="18"/>
  <c r="N73" i="18"/>
  <c r="B73" i="18"/>
  <c r="D73" i="18"/>
  <c r="S72" i="18"/>
  <c r="R72" i="18"/>
  <c r="Q72" i="18"/>
  <c r="P72" i="18"/>
  <c r="O72" i="18"/>
  <c r="N72" i="18"/>
  <c r="B72" i="18"/>
  <c r="D72" i="18"/>
  <c r="S71" i="18"/>
  <c r="R71" i="18"/>
  <c r="Q71" i="18"/>
  <c r="P71" i="18"/>
  <c r="O71" i="18"/>
  <c r="N71" i="18"/>
  <c r="B71" i="18"/>
  <c r="D71" i="18"/>
  <c r="S70" i="18"/>
  <c r="R70" i="18"/>
  <c r="Q70" i="18"/>
  <c r="P70" i="18"/>
  <c r="O70" i="18"/>
  <c r="N70" i="18"/>
  <c r="B70" i="18"/>
  <c r="D70" i="18"/>
  <c r="S69" i="18"/>
  <c r="R69" i="18"/>
  <c r="Q69" i="18"/>
  <c r="P69" i="18"/>
  <c r="O69" i="18"/>
  <c r="N69" i="18"/>
  <c r="B69" i="18"/>
  <c r="D69" i="18"/>
  <c r="S68" i="18"/>
  <c r="R68" i="18"/>
  <c r="Q68" i="18"/>
  <c r="P68" i="18"/>
  <c r="O68" i="18"/>
  <c r="N68" i="18"/>
  <c r="B68" i="18"/>
  <c r="D68" i="18"/>
  <c r="S67" i="18"/>
  <c r="R67" i="18"/>
  <c r="Q67" i="18"/>
  <c r="P67" i="18"/>
  <c r="O67" i="18"/>
  <c r="N67" i="18"/>
  <c r="B67" i="18"/>
  <c r="D67" i="18"/>
  <c r="S66" i="18"/>
  <c r="R66" i="18"/>
  <c r="Q66" i="18"/>
  <c r="P66" i="18"/>
  <c r="O66" i="18"/>
  <c r="N66" i="18"/>
  <c r="B66" i="18"/>
  <c r="D66" i="18"/>
  <c r="S65" i="18"/>
  <c r="R65" i="18"/>
  <c r="Q65" i="18"/>
  <c r="P65" i="18"/>
  <c r="O65" i="18"/>
  <c r="N65" i="18"/>
  <c r="B65" i="18"/>
  <c r="D65" i="18"/>
  <c r="S64" i="18"/>
  <c r="R64" i="18"/>
  <c r="Q64" i="18"/>
  <c r="P64" i="18"/>
  <c r="O64" i="18"/>
  <c r="N64" i="18"/>
  <c r="B64" i="18"/>
  <c r="D64" i="18"/>
  <c r="S63" i="18"/>
  <c r="R63" i="18"/>
  <c r="Q63" i="18"/>
  <c r="P63" i="18"/>
  <c r="O63" i="18"/>
  <c r="N63" i="18"/>
  <c r="B63" i="18"/>
  <c r="D63" i="18"/>
  <c r="S62" i="18"/>
  <c r="R62" i="18"/>
  <c r="Q62" i="18"/>
  <c r="P62" i="18"/>
  <c r="O62" i="18"/>
  <c r="N62" i="18"/>
  <c r="B62" i="18"/>
  <c r="D62" i="18"/>
  <c r="S61" i="18"/>
  <c r="R61" i="18"/>
  <c r="Q61" i="18"/>
  <c r="P61" i="18"/>
  <c r="O61" i="18"/>
  <c r="N61" i="18"/>
  <c r="B61" i="18"/>
  <c r="D61" i="18"/>
  <c r="S60" i="18"/>
  <c r="R60" i="18"/>
  <c r="Q60" i="18"/>
  <c r="P60" i="18"/>
  <c r="O60" i="18"/>
  <c r="N60" i="18"/>
  <c r="B60" i="18"/>
  <c r="D60" i="18"/>
  <c r="S59" i="18"/>
  <c r="R59" i="18"/>
  <c r="Q59" i="18"/>
  <c r="P59" i="18"/>
  <c r="O59" i="18"/>
  <c r="N59" i="18"/>
  <c r="B59" i="18"/>
  <c r="D59" i="18"/>
  <c r="S58" i="18"/>
  <c r="R58" i="18"/>
  <c r="Q58" i="18"/>
  <c r="P58" i="18"/>
  <c r="O58" i="18"/>
  <c r="N58" i="18"/>
  <c r="B58" i="18"/>
  <c r="D58" i="18"/>
  <c r="S57" i="18"/>
  <c r="R57" i="18"/>
  <c r="Q57" i="18"/>
  <c r="P57" i="18"/>
  <c r="O57" i="18"/>
  <c r="N57" i="18"/>
  <c r="B57" i="18"/>
  <c r="D57" i="18"/>
  <c r="S56" i="18"/>
  <c r="R56" i="18"/>
  <c r="Q56" i="18"/>
  <c r="P56" i="18"/>
  <c r="O56" i="18"/>
  <c r="N56" i="18"/>
  <c r="B56" i="18"/>
  <c r="D56" i="18"/>
  <c r="S55" i="18"/>
  <c r="R55" i="18"/>
  <c r="Q55" i="18"/>
  <c r="P55" i="18"/>
  <c r="O55" i="18"/>
  <c r="N55" i="18"/>
  <c r="B55" i="18"/>
  <c r="D55" i="18"/>
  <c r="S54" i="18"/>
  <c r="R54" i="18"/>
  <c r="Q54" i="18"/>
  <c r="P54" i="18"/>
  <c r="O54" i="18"/>
  <c r="N54" i="18"/>
  <c r="B54" i="18"/>
  <c r="D54" i="18"/>
  <c r="S53" i="18"/>
  <c r="R53" i="18"/>
  <c r="Q53" i="18"/>
  <c r="P53" i="18"/>
  <c r="O53" i="18"/>
  <c r="N53" i="18"/>
  <c r="B53" i="18"/>
  <c r="D53" i="18"/>
  <c r="S52" i="18"/>
  <c r="R52" i="18"/>
  <c r="Q52" i="18"/>
  <c r="P52" i="18"/>
  <c r="O52" i="18"/>
  <c r="N52" i="18"/>
  <c r="B52" i="18"/>
  <c r="D52" i="18"/>
  <c r="S51" i="18"/>
  <c r="R51" i="18"/>
  <c r="Q51" i="18"/>
  <c r="P51" i="18"/>
  <c r="O51" i="18"/>
  <c r="N51" i="18"/>
  <c r="B51" i="18"/>
  <c r="D51" i="18"/>
  <c r="S50" i="18"/>
  <c r="R50" i="18"/>
  <c r="Q50" i="18"/>
  <c r="P50" i="18"/>
  <c r="O50" i="18"/>
  <c r="N50" i="18"/>
  <c r="B50" i="18"/>
  <c r="D50" i="18"/>
  <c r="S49" i="18"/>
  <c r="R49" i="18"/>
  <c r="Q49" i="18"/>
  <c r="P49" i="18"/>
  <c r="O49" i="18"/>
  <c r="N49" i="18"/>
  <c r="B49" i="18"/>
  <c r="D49" i="18"/>
  <c r="S48" i="18"/>
  <c r="R48" i="18"/>
  <c r="Q48" i="18"/>
  <c r="P48" i="18"/>
  <c r="O48" i="18"/>
  <c r="N48" i="18"/>
  <c r="B48" i="18"/>
  <c r="D48" i="18"/>
  <c r="S47" i="18"/>
  <c r="R47" i="18"/>
  <c r="Q47" i="18"/>
  <c r="P47" i="18"/>
  <c r="O47" i="18"/>
  <c r="N47" i="18"/>
  <c r="B47" i="18"/>
  <c r="D47" i="18"/>
  <c r="S46" i="18"/>
  <c r="R46" i="18"/>
  <c r="Q46" i="18"/>
  <c r="P46" i="18"/>
  <c r="O46" i="18"/>
  <c r="N46" i="18"/>
  <c r="B46" i="18"/>
  <c r="D46" i="18"/>
  <c r="S45" i="18"/>
  <c r="R45" i="18"/>
  <c r="Q45" i="18"/>
  <c r="P45" i="18"/>
  <c r="O45" i="18"/>
  <c r="N45" i="18"/>
  <c r="B45" i="18"/>
  <c r="D45" i="18"/>
  <c r="S44" i="18"/>
  <c r="R44" i="18"/>
  <c r="Q44" i="18"/>
  <c r="P44" i="18"/>
  <c r="O44" i="18"/>
  <c r="N44" i="18"/>
  <c r="B44" i="18"/>
  <c r="D44" i="18"/>
  <c r="S43" i="18"/>
  <c r="R43" i="18"/>
  <c r="Q43" i="18"/>
  <c r="P43" i="18"/>
  <c r="O43" i="18"/>
  <c r="N43" i="18"/>
  <c r="B43" i="18"/>
  <c r="D43" i="18"/>
  <c r="S42" i="18"/>
  <c r="R42" i="18"/>
  <c r="Q42" i="18"/>
  <c r="P42" i="18"/>
  <c r="O42" i="18"/>
  <c r="N42" i="18"/>
  <c r="B42" i="18"/>
  <c r="D42" i="18"/>
  <c r="S41" i="18"/>
  <c r="R41" i="18"/>
  <c r="Q41" i="18"/>
  <c r="P41" i="18"/>
  <c r="O41" i="18"/>
  <c r="N41" i="18"/>
  <c r="B41" i="18"/>
  <c r="D41" i="18"/>
  <c r="S40" i="18"/>
  <c r="R40" i="18"/>
  <c r="Q40" i="18"/>
  <c r="P40" i="18"/>
  <c r="O40" i="18"/>
  <c r="N40" i="18"/>
  <c r="B40" i="18"/>
  <c r="D40" i="18"/>
  <c r="S39" i="18"/>
  <c r="R39" i="18"/>
  <c r="Q39" i="18"/>
  <c r="P39" i="18"/>
  <c r="O39" i="18"/>
  <c r="N39" i="18"/>
  <c r="B39" i="18"/>
  <c r="D39" i="18"/>
  <c r="S38" i="18"/>
  <c r="R38" i="18"/>
  <c r="Q38" i="18"/>
  <c r="P38" i="18"/>
  <c r="O38" i="18"/>
  <c r="N38" i="18"/>
  <c r="B38" i="18"/>
  <c r="D38" i="18"/>
  <c r="S37" i="18"/>
  <c r="R37" i="18"/>
  <c r="Q37" i="18"/>
  <c r="P37" i="18"/>
  <c r="O37" i="18"/>
  <c r="N37" i="18"/>
  <c r="B37" i="18"/>
  <c r="D37" i="18"/>
  <c r="S36" i="18"/>
  <c r="R36" i="18"/>
  <c r="Q36" i="18"/>
  <c r="P36" i="18"/>
  <c r="O36" i="18"/>
  <c r="N36" i="18"/>
  <c r="B36" i="18"/>
  <c r="D36" i="18"/>
  <c r="S35" i="18"/>
  <c r="R35" i="18"/>
  <c r="Q35" i="18"/>
  <c r="P35" i="18"/>
  <c r="O35" i="18"/>
  <c r="N35" i="18"/>
  <c r="B35" i="18"/>
  <c r="D35" i="18"/>
  <c r="S34" i="18"/>
  <c r="R34" i="18"/>
  <c r="Q34" i="18"/>
  <c r="P34" i="18"/>
  <c r="O34" i="18"/>
  <c r="N34" i="18"/>
  <c r="B34" i="18"/>
  <c r="D34" i="18"/>
  <c r="S33" i="18"/>
  <c r="R33" i="18"/>
  <c r="Q33" i="18"/>
  <c r="P33" i="18"/>
  <c r="O33" i="18"/>
  <c r="N33" i="18"/>
  <c r="B33" i="18"/>
  <c r="D33" i="18"/>
  <c r="S32" i="18"/>
  <c r="R32" i="18"/>
  <c r="Q32" i="18"/>
  <c r="P32" i="18"/>
  <c r="O32" i="18"/>
  <c r="N32" i="18"/>
  <c r="B32" i="18"/>
  <c r="D32" i="18"/>
  <c r="S31" i="18"/>
  <c r="R31" i="18"/>
  <c r="Q31" i="18"/>
  <c r="P31" i="18"/>
  <c r="O31" i="18"/>
  <c r="N31" i="18"/>
  <c r="B31" i="18"/>
  <c r="D31" i="18"/>
  <c r="S30" i="18"/>
  <c r="R30" i="18"/>
  <c r="Q30" i="18"/>
  <c r="P30" i="18"/>
  <c r="O30" i="18"/>
  <c r="N30" i="18"/>
  <c r="B30" i="18"/>
  <c r="D30" i="18"/>
  <c r="S29" i="18"/>
  <c r="R29" i="18"/>
  <c r="Q29" i="18"/>
  <c r="P29" i="18"/>
  <c r="O29" i="18"/>
  <c r="N29" i="18"/>
  <c r="B29" i="18"/>
  <c r="D29" i="18"/>
  <c r="S28" i="18"/>
  <c r="R28" i="18"/>
  <c r="Q28" i="18"/>
  <c r="P28" i="18"/>
  <c r="O28" i="18"/>
  <c r="N28" i="18"/>
  <c r="B28" i="18"/>
  <c r="D28" i="18"/>
  <c r="S27" i="18"/>
  <c r="R27" i="18"/>
  <c r="Q27" i="18"/>
  <c r="P27" i="18"/>
  <c r="O27" i="18"/>
  <c r="N27" i="18"/>
  <c r="B27" i="18"/>
  <c r="D27" i="18"/>
  <c r="S26" i="18"/>
  <c r="R26" i="18"/>
  <c r="Q26" i="18"/>
  <c r="P26" i="18"/>
  <c r="O26" i="18"/>
  <c r="N26" i="18"/>
  <c r="B26" i="18"/>
  <c r="D26" i="18"/>
  <c r="S25" i="18"/>
  <c r="R25" i="18"/>
  <c r="Q25" i="18"/>
  <c r="P25" i="18"/>
  <c r="O25" i="18"/>
  <c r="N25" i="18"/>
  <c r="B25" i="18"/>
  <c r="D25" i="18"/>
  <c r="S24" i="18"/>
  <c r="R24" i="18"/>
  <c r="Q24" i="18"/>
  <c r="P24" i="18"/>
  <c r="O24" i="18"/>
  <c r="N24" i="18"/>
  <c r="B24" i="18"/>
  <c r="D24" i="18"/>
  <c r="S23" i="18"/>
  <c r="R23" i="18"/>
  <c r="Q23" i="18"/>
  <c r="P23" i="18"/>
  <c r="O23" i="18"/>
  <c r="N23" i="18"/>
  <c r="B23" i="18"/>
  <c r="D23" i="18"/>
  <c r="S22" i="18"/>
  <c r="R22" i="18"/>
  <c r="Q22" i="18"/>
  <c r="P22" i="18"/>
  <c r="O22" i="18"/>
  <c r="N22" i="18"/>
  <c r="B22" i="18"/>
  <c r="D22" i="18"/>
  <c r="S21" i="18"/>
  <c r="R21" i="18"/>
  <c r="Q21" i="18"/>
  <c r="P21" i="18"/>
  <c r="O21" i="18"/>
  <c r="N21" i="18"/>
  <c r="B21" i="18"/>
  <c r="D21" i="18"/>
  <c r="S20" i="18"/>
  <c r="R20" i="18"/>
  <c r="Q20" i="18"/>
  <c r="P20" i="18"/>
  <c r="O20" i="18"/>
  <c r="N20" i="18"/>
  <c r="B20" i="18"/>
  <c r="D20" i="18"/>
  <c r="S19" i="18"/>
  <c r="R19" i="18"/>
  <c r="Q19" i="18"/>
  <c r="P19" i="18"/>
  <c r="O19" i="18"/>
  <c r="N19" i="18"/>
  <c r="B19" i="18"/>
  <c r="D19" i="18"/>
  <c r="S18" i="18"/>
  <c r="R18" i="18"/>
  <c r="Q18" i="18"/>
  <c r="P18" i="18"/>
  <c r="O18" i="18"/>
  <c r="N18" i="18"/>
  <c r="B18" i="18"/>
  <c r="D18" i="18"/>
  <c r="S17" i="18"/>
  <c r="R17" i="18"/>
  <c r="Q17" i="18"/>
  <c r="P17" i="18"/>
  <c r="O17" i="18"/>
  <c r="N17" i="18"/>
  <c r="B17" i="18"/>
  <c r="D17" i="18"/>
  <c r="S16" i="18"/>
  <c r="R16" i="18"/>
  <c r="Q16" i="18"/>
  <c r="P16" i="18"/>
  <c r="O16" i="18"/>
  <c r="N16" i="18"/>
  <c r="B16" i="18"/>
  <c r="D16" i="18"/>
  <c r="S15" i="18"/>
  <c r="R15" i="18"/>
  <c r="Q15" i="18"/>
  <c r="P15" i="18"/>
  <c r="O15" i="18"/>
  <c r="N15" i="18"/>
  <c r="B15" i="18"/>
  <c r="D15" i="18"/>
  <c r="S14" i="18"/>
  <c r="R14" i="18"/>
  <c r="Q14" i="18"/>
  <c r="P14" i="18"/>
  <c r="O14" i="18"/>
  <c r="N14" i="18"/>
  <c r="B14" i="18"/>
  <c r="D14" i="18"/>
  <c r="S13" i="18"/>
  <c r="R13" i="18"/>
  <c r="Q13" i="18"/>
  <c r="P13" i="18"/>
  <c r="O13" i="18"/>
  <c r="N13" i="18"/>
  <c r="B13" i="18"/>
  <c r="D13" i="18"/>
  <c r="S12" i="18"/>
  <c r="R12" i="18"/>
  <c r="Q12" i="18"/>
  <c r="P12" i="18"/>
  <c r="O12" i="18"/>
  <c r="N12" i="18"/>
  <c r="B12" i="18"/>
  <c r="D12" i="18"/>
  <c r="S11" i="18"/>
  <c r="R11" i="18"/>
  <c r="Q11" i="18"/>
  <c r="P11" i="18"/>
  <c r="O11" i="18"/>
  <c r="N11" i="18"/>
  <c r="B11" i="18"/>
  <c r="D11" i="18"/>
  <c r="S10" i="18"/>
  <c r="R10" i="18"/>
  <c r="Q10" i="18"/>
  <c r="P10" i="18"/>
  <c r="O10" i="18"/>
  <c r="N10" i="18"/>
  <c r="B10" i="18"/>
  <c r="D10" i="18"/>
  <c r="S9" i="18"/>
  <c r="R9" i="18"/>
  <c r="Q9" i="18"/>
  <c r="P9" i="18"/>
  <c r="O9" i="18"/>
  <c r="N9" i="18"/>
  <c r="B9" i="18"/>
  <c r="D9" i="18"/>
  <c r="S8" i="18"/>
  <c r="R8" i="18"/>
  <c r="Q8" i="18"/>
  <c r="P8" i="18"/>
  <c r="O8" i="18"/>
  <c r="N8" i="18"/>
  <c r="B8" i="18"/>
  <c r="D8" i="18"/>
  <c r="S7" i="18"/>
  <c r="R7" i="18"/>
  <c r="Q7" i="18"/>
  <c r="P7" i="18"/>
  <c r="O7" i="18"/>
  <c r="N7" i="18"/>
  <c r="B7" i="18"/>
  <c r="D7" i="18"/>
  <c r="S6" i="18"/>
  <c r="R6" i="18"/>
  <c r="Q6" i="18"/>
  <c r="P6" i="18"/>
  <c r="O6" i="18"/>
  <c r="N6" i="18"/>
  <c r="B6" i="18"/>
  <c r="D6" i="18"/>
  <c r="S5" i="18"/>
  <c r="R5" i="18"/>
  <c r="Q5" i="18"/>
  <c r="P5" i="18"/>
  <c r="O5" i="18"/>
  <c r="N5" i="18"/>
  <c r="B5" i="18"/>
  <c r="D5" i="18"/>
  <c r="S4" i="18"/>
  <c r="R4" i="18"/>
  <c r="Q4" i="18"/>
  <c r="P4" i="18"/>
  <c r="O4" i="18"/>
  <c r="N4" i="18"/>
  <c r="B4" i="18"/>
  <c r="D4" i="18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3" i="20"/>
  <c r="D3" i="20"/>
  <c r="A4" i="20"/>
  <c r="D4" i="20"/>
  <c r="A5" i="20"/>
  <c r="D5" i="20"/>
  <c r="E3" i="20"/>
  <c r="E4" i="20"/>
  <c r="E5" i="20"/>
  <c r="A6" i="20"/>
  <c r="D6" i="20"/>
  <c r="E6" i="20"/>
  <c r="D7" i="20"/>
  <c r="E7" i="20"/>
  <c r="U53" i="16"/>
  <c r="T53" i="16"/>
  <c r="S53" i="16"/>
  <c r="R53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U52" i="16"/>
  <c r="T52" i="16"/>
  <c r="S52" i="16"/>
  <c r="R52" i="16"/>
  <c r="Q52" i="16"/>
  <c r="P52" i="16"/>
  <c r="O52" i="16"/>
  <c r="N52" i="16"/>
  <c r="M52" i="16"/>
  <c r="L52" i="16"/>
  <c r="K52" i="16"/>
  <c r="J52" i="16"/>
  <c r="I52" i="16"/>
  <c r="H52" i="16"/>
  <c r="G52" i="16"/>
  <c r="F52" i="16"/>
  <c r="U51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B7" i="20"/>
  <c r="F5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C3" i="20"/>
  <c r="B3" i="20"/>
  <c r="F4" i="16"/>
  <c r="C4" i="20"/>
  <c r="C5" i="20"/>
  <c r="C6" i="20"/>
  <c r="B6" i="20"/>
  <c r="B5" i="20"/>
  <c r="B4" i="20"/>
  <c r="I8" i="15"/>
</calcChain>
</file>

<file path=xl/sharedStrings.xml><?xml version="1.0" encoding="utf-8"?>
<sst xmlns="http://schemas.openxmlformats.org/spreadsheetml/2006/main" count="931" uniqueCount="226">
  <si>
    <t>攻击系数</t>
  </si>
  <si>
    <t>防御系数</t>
  </si>
  <si>
    <t>怪物序号</t>
  </si>
  <si>
    <t>对应用怪物名称</t>
  </si>
  <si>
    <t>显示用怪物名称</t>
  </si>
  <si>
    <t>攻击</t>
  </si>
  <si>
    <t>防御</t>
  </si>
  <si>
    <t>血量</t>
  </si>
  <si>
    <t>技能1</t>
  </si>
  <si>
    <t>技能2</t>
  </si>
  <si>
    <t>技能3</t>
  </si>
  <si>
    <t>技能4</t>
  </si>
  <si>
    <t>技能5</t>
  </si>
  <si>
    <t>技能6</t>
  </si>
  <si>
    <t>动画使用</t>
  </si>
  <si>
    <t>基础怪物</t>
  </si>
  <si>
    <t>m1000</t>
  </si>
  <si>
    <t>平均怪</t>
  </si>
  <si>
    <t/>
  </si>
  <si>
    <t>高攻低血</t>
  </si>
  <si>
    <t>攻低血高</t>
  </si>
  <si>
    <t>第一章boss</t>
  </si>
  <si>
    <t>m1003</t>
  </si>
  <si>
    <t>群体治疗怪</t>
  </si>
  <si>
    <t>被攻击次数</t>
  </si>
  <si>
    <t>战斗编号</t>
  </si>
  <si>
    <t>显示怪物ID</t>
  </si>
  <si>
    <t>显示怪物过度ID</t>
  </si>
  <si>
    <t>怪物填写编号</t>
  </si>
  <si>
    <t>怪物编号</t>
  </si>
  <si>
    <t>怪物ID</t>
  </si>
  <si>
    <t>对应用</t>
  </si>
  <si>
    <t>对应等级</t>
  </si>
  <si>
    <t>速度</t>
  </si>
  <si>
    <t>怪物名称</t>
  </si>
  <si>
    <t>位置</t>
  </si>
  <si>
    <t>怪物等级</t>
  </si>
  <si>
    <t>显示怪标识</t>
  </si>
  <si>
    <t>攻击比率</t>
  </si>
  <si>
    <t>防御比率</t>
  </si>
  <si>
    <t>血量比率</t>
  </si>
  <si>
    <t>速度比率</t>
  </si>
  <si>
    <t>总属性比率</t>
  </si>
  <si>
    <t>伤害</t>
  </si>
  <si>
    <t>血量计算</t>
  </si>
  <si>
    <t>100%属性</t>
  </si>
  <si>
    <t>ID</t>
  </si>
  <si>
    <t>name</t>
  </si>
  <si>
    <t>icon</t>
  </si>
  <si>
    <t>BG</t>
  </si>
  <si>
    <t>par</t>
  </si>
  <si>
    <t>rid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</si>
  <si>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</si>
  <si>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</si>
  <si>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</si>
  <si>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</si>
  <si>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</si>
  <si>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</si>
  <si>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</si>
  <si>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</si>
  <si>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</si>
  <si>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</si>
  <si>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</si>
  <si>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</si>
  <si>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</si>
  <si>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</si>
  <si>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</si>
  <si>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int</t>
  </si>
  <si>
    <t>str</t>
  </si>
  <si>
    <t>id</t>
  </si>
  <si>
    <t>跑环战斗1</t>
  </si>
  <si>
    <t>fstage05</t>
  </si>
  <si>
    <t>04.plist</t>
  </si>
  <si>
    <t>跑环战斗2</t>
  </si>
  <si>
    <t>跑环战斗3</t>
  </si>
  <si>
    <t>跑环战斗4</t>
  </si>
  <si>
    <t>跑环战斗5</t>
  </si>
  <si>
    <t>跑环战斗6</t>
  </si>
  <si>
    <t>跑环战斗7</t>
  </si>
  <si>
    <t>跑环战斗8</t>
  </si>
  <si>
    <t>跑环战斗9</t>
  </si>
  <si>
    <t>跑环战斗10</t>
  </si>
  <si>
    <t>跑环战斗11</t>
  </si>
  <si>
    <t>跑环战斗12</t>
  </si>
  <si>
    <t>跑环战斗13</t>
  </si>
  <si>
    <t>跑环战斗14</t>
  </si>
  <si>
    <t>跑环战斗15</t>
  </si>
  <si>
    <t>跑环战斗16</t>
  </si>
  <si>
    <t>跑环战斗17</t>
  </si>
  <si>
    <t>跑环战斗18</t>
  </si>
  <si>
    <t>跑环战斗19</t>
  </si>
  <si>
    <t>跑环战斗20</t>
  </si>
  <si>
    <t>跑环战斗21</t>
  </si>
  <si>
    <t>跑环战斗22</t>
  </si>
  <si>
    <t>跑环战斗23</t>
  </si>
  <si>
    <t>跑环战斗24</t>
  </si>
  <si>
    <t>跑环战斗25</t>
  </si>
  <si>
    <t>跑环战斗26</t>
  </si>
  <si>
    <t>跑环战斗27</t>
  </si>
  <si>
    <t>跑环战斗28</t>
  </si>
  <si>
    <t>跑环战斗29</t>
  </si>
  <si>
    <t>跑环战斗30</t>
  </si>
  <si>
    <t>跑环战斗31</t>
  </si>
  <si>
    <t>跑环战斗32</t>
  </si>
  <si>
    <t>跑环战斗33</t>
  </si>
  <si>
    <t>跑环战斗34</t>
  </si>
  <si>
    <t>跑环战斗35</t>
  </si>
  <si>
    <t>跑环战斗36</t>
  </si>
  <si>
    <t>跑环战斗37</t>
  </si>
  <si>
    <t>跑环战斗38</t>
  </si>
  <si>
    <t>跑环战斗39</t>
  </si>
  <si>
    <t>跑环战斗40</t>
  </si>
  <si>
    <t>跑环战斗41</t>
  </si>
  <si>
    <t>跑环战斗42</t>
  </si>
  <si>
    <t>跑环战斗43</t>
  </si>
  <si>
    <t>跑环战斗44</t>
  </si>
  <si>
    <t>跑环战斗45</t>
  </si>
  <si>
    <t>跑环战斗46</t>
  </si>
  <si>
    <t>跑环战斗47</t>
  </si>
  <si>
    <t>跑环战斗48</t>
  </si>
  <si>
    <t>跑环战斗49</t>
  </si>
  <si>
    <t>跑环战斗50</t>
  </si>
  <si>
    <t>名称</t>
  </si>
  <si>
    <t>信息</t>
  </si>
  <si>
    <t>动作</t>
  </si>
  <si>
    <t>body</t>
  </si>
  <si>
    <t>scale</t>
  </si>
  <si>
    <t>boffset</t>
  </si>
  <si>
    <t>foffset</t>
  </si>
  <si>
    <t>type</t>
  </si>
  <si>
    <t>npc</t>
  </si>
  <si>
    <t>offset</t>
  </si>
  <si>
    <t>quality</t>
  </si>
  <si>
    <t>sex</t>
  </si>
  <si>
    <t>sk1</t>
  </si>
  <si>
    <t>sk2</t>
  </si>
  <si>
    <t>sk3</t>
  </si>
  <si>
    <t>sk4</t>
  </si>
  <si>
    <t>sk5</t>
  </si>
  <si>
    <t>sk6</t>
  </si>
  <si>
    <t>float</t>
  </si>
  <si>
    <t>info</t>
  </si>
  <si>
    <t>act</t>
  </si>
  <si>
    <t>0,125</t>
  </si>
  <si>
    <t>力量</t>
  </si>
  <si>
    <t>敏捷</t>
  </si>
  <si>
    <t>体力</t>
  </si>
  <si>
    <t>智力</t>
  </si>
  <si>
    <t>技能攻击</t>
  </si>
  <si>
    <t>聚怒气</t>
  </si>
  <si>
    <t>初始怒气</t>
  </si>
  <si>
    <t>回怒值</t>
  </si>
  <si>
    <t>命中</t>
  </si>
  <si>
    <t>回避率</t>
  </si>
  <si>
    <t>格挡率</t>
  </si>
  <si>
    <t>反击率</t>
  </si>
  <si>
    <t>连击率</t>
  </si>
  <si>
    <t>暴击率</t>
  </si>
  <si>
    <t>高爆率</t>
  </si>
  <si>
    <t>破甲率</t>
  </si>
  <si>
    <t>免伤率</t>
  </si>
  <si>
    <t>STR</t>
  </si>
  <si>
    <t>DEX</t>
  </si>
  <si>
    <t>VIT</t>
  </si>
  <si>
    <t>INT</t>
  </si>
  <si>
    <t>HP</t>
  </si>
  <si>
    <t>ATK</t>
  </si>
  <si>
    <t>STK</t>
  </si>
  <si>
    <t>DEF</t>
  </si>
  <si>
    <t>SPD</t>
  </si>
  <si>
    <t>MP</t>
  </si>
  <si>
    <t>MPS</t>
  </si>
  <si>
    <t>MPR</t>
  </si>
  <si>
    <t>HIT</t>
  </si>
  <si>
    <t>MIS</t>
  </si>
  <si>
    <t>BOK</t>
  </si>
  <si>
    <t>COT</t>
  </si>
  <si>
    <t>COB</t>
  </si>
  <si>
    <t>CRI</t>
  </si>
  <si>
    <t>CPR</t>
  </si>
  <si>
    <t>PEN</t>
  </si>
  <si>
    <t>TUF</t>
  </si>
  <si>
    <t>mid</t>
  </si>
  <si>
    <t>level</t>
  </si>
  <si>
    <t>角色排序号</t>
  </si>
  <si>
    <t>等级</t>
  </si>
  <si>
    <t>怪物属性比率</t>
  </si>
  <si>
    <t>去掉宝石猎命速度</t>
  </si>
  <si>
    <t>怪物技能</t>
  </si>
  <si>
    <t>技能ID</t>
  </si>
  <si>
    <t>关卡ID用途</t>
  </si>
  <si>
    <t>主线战斗编号</t>
  </si>
  <si>
    <t>普攻</t>
  </si>
  <si>
    <t>普攻单体</t>
  </si>
  <si>
    <t>主线</t>
  </si>
  <si>
    <t>普攻穿透</t>
  </si>
  <si>
    <t>限时副本</t>
  </si>
  <si>
    <t>普攻发散</t>
  </si>
  <si>
    <t>幻境</t>
  </si>
  <si>
    <t>普攻十字</t>
  </si>
  <si>
    <t>深渊</t>
  </si>
  <si>
    <t>普攻贯穿</t>
  </si>
  <si>
    <t>远征</t>
  </si>
  <si>
    <t>普攻横扫</t>
  </si>
  <si>
    <t>探宝</t>
  </si>
  <si>
    <t>普攻范围</t>
  </si>
  <si>
    <t>普攻全体</t>
  </si>
  <si>
    <t>普攻单体加血</t>
  </si>
  <si>
    <t>普攻全体加血</t>
  </si>
  <si>
    <t>普攻单体毒</t>
  </si>
  <si>
    <t>普攻穿透毒</t>
  </si>
  <si>
    <t>普攻发散毒</t>
  </si>
  <si>
    <t>普攻十字毒</t>
  </si>
  <si>
    <t>普攻贯穿毒</t>
  </si>
  <si>
    <t>普攻横扫毒</t>
  </si>
  <si>
    <t>普攻范围毒</t>
  </si>
  <si>
    <t>普攻全体毒</t>
  </si>
  <si>
    <t>小蘑菇</t>
    <rPh sb="0" eb="1">
      <t>xiao</t>
    </rPh>
    <rPh sb="1" eb="2">
      <t>mo'gu</t>
    </rPh>
    <phoneticPr fontId="2" type="noConversion"/>
  </si>
  <si>
    <t>食人花</t>
    <rPh sb="0" eb="1">
      <t>shi'ren'h</t>
    </rPh>
    <phoneticPr fontId="2" type="noConversion"/>
  </si>
  <si>
    <t>树妖</t>
    <rPh sb="0" eb="1">
      <t>shu'yao</t>
    </rPh>
    <phoneticPr fontId="2" type="noConversion"/>
  </si>
  <si>
    <t>狂暴莉莉丝</t>
    <rPh sb="0" eb="1">
      <t>k'bao'l'l's</t>
    </rPh>
    <rPh sb="2" eb="3">
      <t>l'l's</t>
    </rPh>
    <phoneticPr fontId="2" type="noConversion"/>
  </si>
  <si>
    <t>小花精</t>
    <rPh sb="0" eb="1">
      <t>xiao</t>
    </rPh>
    <rPh sb="1" eb="2">
      <t>hua</t>
    </rPh>
    <rPh sb="2" eb="3">
      <t>jing'l</t>
    </rPh>
    <phoneticPr fontId="2" type="noConversion"/>
  </si>
  <si>
    <t>m1008</t>
  </si>
  <si>
    <t>m1004</t>
  </si>
  <si>
    <t>m10000</t>
  </si>
  <si>
    <t>m1007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</si>
</sst>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10"/>
      <name val="Arial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ont="1"/>
    <xf numFmtId="0" fontId="0" fillId="0" borderId="0" xfId="0" applyNumberFormat="1"/>
    <xf numFmtId="0" fontId="1" fillId="0" borderId="0" xfId="0" applyFont="1" applyFill="1" applyBorder="1" applyAlignment="1" applyProtection="1"/>
    <xf numFmtId="0" fontId="1" fillId="3" borderId="0" xfId="0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3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0" fillId="0" borderId="0" xfId="0" applyFill="1" applyBorder="1"/>
    <xf numFmtId="0" fontId="0" fillId="0" borderId="0" xfId="0" applyFill="1"/>
  </cellXfs>
  <cellStyles count="1">
    <cellStyle name="常规" xfId="0" builtinId="0"/>
  </cellStyles>
  <dxfs count="6">
    <dxf>
      <font>
        <color auto="1"/>
      </font>
      <fill>
        <patternFill patternType="solid">
          <bgColor theme="9"/>
        </patternFill>
      </fill>
    </dxf>
    <dxf>
      <font>
        <color auto="1"/>
      </font>
      <fill>
        <patternFill patternType="solid">
          <bgColor theme="9" tint="0.59996337778862885"/>
        </patternFill>
      </fill>
    </dxf>
    <dxf>
      <font>
        <color auto="1"/>
      </font>
      <fill>
        <patternFill patternType="solid">
          <bgColor theme="9"/>
        </patternFill>
      </fill>
    </dxf>
    <dxf>
      <font>
        <color auto="1"/>
      </font>
      <fill>
        <patternFill patternType="solid">
          <bgColor theme="9" tint="0.59996337778862885"/>
        </patternFill>
      </fill>
    </dxf>
    <dxf>
      <font>
        <color auto="1"/>
      </font>
      <fill>
        <patternFill patternType="solid">
          <bgColor theme="9"/>
        </patternFill>
      </fill>
    </dxf>
    <dxf>
      <font>
        <color auto="1"/>
      </font>
      <fill>
        <patternFill patternType="solid">
          <bgColor theme="9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4"/>
  <sheetViews>
    <sheetView workbookViewId="0">
      <selection activeCell="F12" sqref="F12"/>
    </sheetView>
  </sheetViews>
  <sheetFormatPr baseColWidth="10" defaultColWidth="9" defaultRowHeight="15" x14ac:dyDescent="0.15"/>
  <cols>
    <col min="5" max="6" width="15.5" customWidth="1"/>
    <col min="7" max="8" width="9" style="2"/>
    <col min="9" max="9" width="11" customWidth="1"/>
    <col min="21" max="21" width="15.5" customWidth="1"/>
    <col min="22" max="22" width="13.1640625" customWidth="1"/>
    <col min="23" max="24" width="9" style="11"/>
    <col min="25" max="25" width="11" customWidth="1"/>
    <col min="26" max="31" width="12.5" customWidth="1"/>
    <col min="34" max="34" width="17.5" customWidth="1"/>
  </cols>
  <sheetData>
    <row r="1" spans="1:25" x14ac:dyDescent="0.15">
      <c r="A1" t="s">
        <v>0</v>
      </c>
      <c r="B1" s="2">
        <v>0.25</v>
      </c>
      <c r="E1">
        <v>2</v>
      </c>
      <c r="F1">
        <v>3</v>
      </c>
      <c r="G1" s="11">
        <v>4</v>
      </c>
      <c r="H1" s="1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</row>
    <row r="2" spans="1:25" x14ac:dyDescent="0.15">
      <c r="A2" t="s">
        <v>1</v>
      </c>
      <c r="B2" s="2">
        <v>0.05</v>
      </c>
      <c r="G2" s="11"/>
      <c r="H2" s="11"/>
    </row>
    <row r="3" spans="1:25" x14ac:dyDescent="0.15">
      <c r="D3" t="s">
        <v>2</v>
      </c>
      <c r="E3" t="s">
        <v>3</v>
      </c>
      <c r="F3" t="s">
        <v>4</v>
      </c>
      <c r="G3" s="11" t="s">
        <v>5</v>
      </c>
      <c r="H3" s="11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</row>
    <row r="4" spans="1:25" x14ac:dyDescent="0.15">
      <c r="D4">
        <v>0</v>
      </c>
      <c r="E4" t="s">
        <v>15</v>
      </c>
      <c r="F4" t="s">
        <v>15</v>
      </c>
      <c r="G4" s="2">
        <v>100</v>
      </c>
      <c r="H4" s="2">
        <v>100</v>
      </c>
      <c r="I4" s="11">
        <v>160</v>
      </c>
      <c r="J4" s="2"/>
      <c r="K4" s="2"/>
      <c r="L4" s="2"/>
      <c r="M4" s="2"/>
      <c r="N4" s="2"/>
      <c r="O4" s="2"/>
      <c r="P4" t="s">
        <v>16</v>
      </c>
    </row>
    <row r="5" spans="1:25" x14ac:dyDescent="0.15">
      <c r="D5">
        <v>1</v>
      </c>
      <c r="E5" t="s">
        <v>17</v>
      </c>
      <c r="F5" t="s">
        <v>217</v>
      </c>
      <c r="G5" s="2">
        <v>100</v>
      </c>
      <c r="H5" s="2">
        <v>100</v>
      </c>
      <c r="I5">
        <f t="shared" ref="I5:I9" si="0">($I$4/(G5*$B$1-$H$4*$B$2))*($G$4*$B$1-H5*$B$2)</f>
        <v>160</v>
      </c>
      <c r="J5">
        <v>20001001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  <c r="P5" t="s">
        <v>222</v>
      </c>
      <c r="Y5" s="11"/>
    </row>
    <row r="6" spans="1:25" x14ac:dyDescent="0.15">
      <c r="D6">
        <v>2</v>
      </c>
      <c r="E6" t="s">
        <v>19</v>
      </c>
      <c r="F6" t="s">
        <v>218</v>
      </c>
      <c r="G6" s="2">
        <v>150</v>
      </c>
      <c r="H6" s="2">
        <v>50</v>
      </c>
      <c r="I6">
        <f t="shared" si="0"/>
        <v>110.76923076923077</v>
      </c>
      <c r="J6">
        <v>20002001</v>
      </c>
      <c r="K6">
        <v>20002002</v>
      </c>
      <c r="L6" t="s">
        <v>18</v>
      </c>
      <c r="M6" t="s">
        <v>18</v>
      </c>
      <c r="N6" t="s">
        <v>18</v>
      </c>
      <c r="O6" t="s">
        <v>18</v>
      </c>
      <c r="P6" t="s">
        <v>223</v>
      </c>
      <c r="Y6" s="11"/>
    </row>
    <row r="7" spans="1:25" x14ac:dyDescent="0.15">
      <c r="D7">
        <v>3</v>
      </c>
      <c r="E7" t="s">
        <v>20</v>
      </c>
      <c r="F7" t="s">
        <v>219</v>
      </c>
      <c r="G7" s="2">
        <v>70</v>
      </c>
      <c r="H7" s="2">
        <v>100</v>
      </c>
      <c r="I7">
        <f t="shared" si="0"/>
        <v>256</v>
      </c>
      <c r="J7">
        <v>20003001</v>
      </c>
      <c r="K7" t="s">
        <v>18</v>
      </c>
      <c r="L7" t="s">
        <v>18</v>
      </c>
      <c r="M7" t="s">
        <v>18</v>
      </c>
      <c r="N7" t="s">
        <v>18</v>
      </c>
      <c r="O7" t="s">
        <v>18</v>
      </c>
      <c r="P7" t="s">
        <v>224</v>
      </c>
      <c r="Y7" s="11"/>
    </row>
    <row r="8" spans="1:25" x14ac:dyDescent="0.15">
      <c r="D8">
        <v>4</v>
      </c>
      <c r="E8" t="s">
        <v>21</v>
      </c>
      <c r="F8" t="s">
        <v>220</v>
      </c>
      <c r="G8" s="2">
        <v>100</v>
      </c>
      <c r="H8" s="2">
        <v>100</v>
      </c>
      <c r="I8">
        <f t="shared" si="0"/>
        <v>160</v>
      </c>
      <c r="J8">
        <v>20004001</v>
      </c>
      <c r="K8" t="s">
        <v>18</v>
      </c>
      <c r="L8" t="s">
        <v>18</v>
      </c>
      <c r="M8" t="s">
        <v>18</v>
      </c>
      <c r="N8" t="s">
        <v>18</v>
      </c>
      <c r="O8" t="s">
        <v>18</v>
      </c>
      <c r="P8" t="s">
        <v>22</v>
      </c>
      <c r="Y8" s="11"/>
    </row>
    <row r="9" spans="1:25" x14ac:dyDescent="0.15">
      <c r="D9">
        <v>5</v>
      </c>
      <c r="E9" t="s">
        <v>23</v>
      </c>
      <c r="F9" t="s">
        <v>221</v>
      </c>
      <c r="G9" s="2">
        <v>100</v>
      </c>
      <c r="H9" s="2">
        <v>100</v>
      </c>
      <c r="I9">
        <f t="shared" si="0"/>
        <v>160</v>
      </c>
      <c r="J9">
        <v>20005001</v>
      </c>
      <c r="K9">
        <v>20005002</v>
      </c>
      <c r="L9" t="s">
        <v>18</v>
      </c>
      <c r="M9" t="s">
        <v>18</v>
      </c>
      <c r="N9" t="s">
        <v>18</v>
      </c>
      <c r="O9" t="s">
        <v>18</v>
      </c>
      <c r="P9" t="s">
        <v>225</v>
      </c>
      <c r="Y9" s="11"/>
    </row>
    <row r="10" spans="1:25" s="11" customFormat="1" x14ac:dyDescent="0.15"/>
    <row r="11" spans="1:25" s="11" customFormat="1" x14ac:dyDescent="0.15"/>
    <row r="12" spans="1:25" s="11" customFormat="1" x14ac:dyDescent="0.15"/>
    <row r="13" spans="1:25" s="11" customFormat="1" x14ac:dyDescent="0.15"/>
    <row r="14" spans="1:25" s="11" customFormat="1" x14ac:dyDescent="0.15"/>
    <row r="15" spans="1:25" s="11" customFormat="1" x14ac:dyDescent="0.15"/>
    <row r="16" spans="1:25" s="11" customFormat="1" x14ac:dyDescent="0.15"/>
    <row r="17" s="11" customFormat="1" x14ac:dyDescent="0.15"/>
    <row r="18" s="11" customFormat="1" x14ac:dyDescent="0.15"/>
    <row r="19" s="11" customFormat="1" x14ac:dyDescent="0.15"/>
    <row r="20" s="11" customFormat="1" x14ac:dyDescent="0.15"/>
    <row r="21" s="11" customFormat="1" x14ac:dyDescent="0.15"/>
    <row r="22" s="11" customFormat="1" x14ac:dyDescent="0.15"/>
    <row r="23" s="11" customFormat="1" x14ac:dyDescent="0.15"/>
    <row r="24" s="11" customFormat="1" x14ac:dyDescent="0.15"/>
    <row r="25" s="11" customFormat="1" x14ac:dyDescent="0.15"/>
    <row r="26" s="11" customFormat="1" x14ac:dyDescent="0.15"/>
    <row r="27" s="11" customFormat="1" x14ac:dyDescent="0.15"/>
    <row r="28" s="11" customFormat="1" x14ac:dyDescent="0.15"/>
    <row r="29" s="11" customFormat="1" x14ac:dyDescent="0.15"/>
    <row r="30" s="11" customFormat="1" x14ac:dyDescent="0.15"/>
    <row r="31" s="11" customFormat="1" x14ac:dyDescent="0.15"/>
    <row r="32" s="11" customFormat="1" x14ac:dyDescent="0.15"/>
    <row r="33" spans="25:25" s="11" customFormat="1" x14ac:dyDescent="0.15"/>
    <row r="34" spans="25:25" s="11" customFormat="1" x14ac:dyDescent="0.15"/>
    <row r="35" spans="25:25" s="11" customFormat="1" x14ac:dyDescent="0.15"/>
    <row r="36" spans="25:25" s="11" customFormat="1" x14ac:dyDescent="0.15"/>
    <row r="37" spans="25:25" s="11" customFormat="1" x14ac:dyDescent="0.15"/>
    <row r="38" spans="25:25" customFormat="1" x14ac:dyDescent="0.15">
      <c r="Y38" s="11"/>
    </row>
    <row r="39" spans="25:25" customFormat="1" x14ac:dyDescent="0.15">
      <c r="Y39" s="11"/>
    </row>
    <row r="40" spans="25:25" customFormat="1" x14ac:dyDescent="0.15">
      <c r="Y40" s="11"/>
    </row>
    <row r="41" spans="25:25" customFormat="1" x14ac:dyDescent="0.15">
      <c r="Y41" s="11"/>
    </row>
    <row r="42" spans="25:25" customFormat="1" x14ac:dyDescent="0.15">
      <c r="Y42" s="11"/>
    </row>
    <row r="43" spans="25:25" customFormat="1" x14ac:dyDescent="0.15">
      <c r="Y43" s="11"/>
    </row>
    <row r="44" spans="25:25" customFormat="1" x14ac:dyDescent="0.15">
      <c r="Y44" s="11"/>
    </row>
    <row r="45" spans="25:25" customFormat="1" x14ac:dyDescent="0.15">
      <c r="Y45" s="11"/>
    </row>
    <row r="46" spans="25:25" customFormat="1" x14ac:dyDescent="0.15">
      <c r="Y46" s="11"/>
    </row>
    <row r="47" spans="25:25" customFormat="1" x14ac:dyDescent="0.15">
      <c r="Y47" s="11"/>
    </row>
    <row r="48" spans="25:25" customFormat="1" x14ac:dyDescent="0.15">
      <c r="Y48" s="11"/>
    </row>
    <row r="49" spans="25:25" customFormat="1" x14ac:dyDescent="0.15">
      <c r="Y49" s="11"/>
    </row>
    <row r="50" spans="25:25" customFormat="1" x14ac:dyDescent="0.15">
      <c r="Y50" s="11"/>
    </row>
    <row r="51" spans="25:25" customFormat="1" x14ac:dyDescent="0.15">
      <c r="Y51" s="11"/>
    </row>
    <row r="52" spans="25:25" customFormat="1" x14ac:dyDescent="0.15">
      <c r="Y52" s="11"/>
    </row>
    <row r="53" spans="25:25" customFormat="1" x14ac:dyDescent="0.15">
      <c r="Y53" s="11"/>
    </row>
    <row r="54" spans="25:25" customFormat="1" x14ac:dyDescent="0.15">
      <c r="Y54" s="11"/>
    </row>
    <row r="55" spans="25:25" customFormat="1" x14ac:dyDescent="0.15">
      <c r="Y55" s="11"/>
    </row>
    <row r="56" spans="25:25" customFormat="1" x14ac:dyDescent="0.15">
      <c r="Y56" s="11"/>
    </row>
    <row r="57" spans="25:25" customFormat="1" x14ac:dyDescent="0.15">
      <c r="Y57" s="11"/>
    </row>
    <row r="58" spans="25:25" customFormat="1" x14ac:dyDescent="0.15">
      <c r="Y58" s="11"/>
    </row>
    <row r="59" spans="25:25" customFormat="1" x14ac:dyDescent="0.15">
      <c r="Y59" s="11"/>
    </row>
    <row r="60" spans="25:25" customFormat="1" x14ac:dyDescent="0.15">
      <c r="Y60" s="11"/>
    </row>
    <row r="61" spans="25:25" customFormat="1" x14ac:dyDescent="0.15">
      <c r="Y61" s="11"/>
    </row>
    <row r="62" spans="25:25" customFormat="1" x14ac:dyDescent="0.15">
      <c r="Y62" s="11"/>
    </row>
    <row r="63" spans="25:25" customFormat="1" x14ac:dyDescent="0.15">
      <c r="Y63" s="11"/>
    </row>
    <row r="64" spans="25:25" customFormat="1" x14ac:dyDescent="0.15">
      <c r="Y64" s="11"/>
    </row>
    <row r="65" spans="25:25" customFormat="1" x14ac:dyDescent="0.15">
      <c r="Y65" s="11"/>
    </row>
    <row r="66" spans="25:25" customFormat="1" x14ac:dyDescent="0.15">
      <c r="Y66" s="11"/>
    </row>
    <row r="67" spans="25:25" customFormat="1" x14ac:dyDescent="0.15">
      <c r="Y67" s="11"/>
    </row>
    <row r="68" spans="25:25" customFormat="1" x14ac:dyDescent="0.15">
      <c r="Y68" s="11"/>
    </row>
    <row r="69" spans="25:25" customFormat="1" x14ac:dyDescent="0.15">
      <c r="Y69" s="11"/>
    </row>
    <row r="70" spans="25:25" customFormat="1" x14ac:dyDescent="0.15">
      <c r="Y70" s="11"/>
    </row>
    <row r="71" spans="25:25" customFormat="1" x14ac:dyDescent="0.15">
      <c r="Y71" s="11"/>
    </row>
    <row r="72" spans="25:25" customFormat="1" x14ac:dyDescent="0.15">
      <c r="Y72" s="11"/>
    </row>
    <row r="73" spans="25:25" customFormat="1" x14ac:dyDescent="0.15">
      <c r="Y73" s="11"/>
    </row>
    <row r="74" spans="25:25" customFormat="1" x14ac:dyDescent="0.15">
      <c r="Y74" s="11"/>
    </row>
    <row r="75" spans="25:25" customFormat="1" x14ac:dyDescent="0.15">
      <c r="Y75" s="11"/>
    </row>
    <row r="76" spans="25:25" customFormat="1" x14ac:dyDescent="0.15">
      <c r="Y76" s="11"/>
    </row>
    <row r="77" spans="25:25" customFormat="1" x14ac:dyDescent="0.15">
      <c r="Y77" s="11"/>
    </row>
    <row r="78" spans="25:25" customFormat="1" x14ac:dyDescent="0.15">
      <c r="Y78" s="11"/>
    </row>
    <row r="79" spans="25:25" customFormat="1" x14ac:dyDescent="0.15">
      <c r="Y79" s="11"/>
    </row>
    <row r="80" spans="25:25" customFormat="1" x14ac:dyDescent="0.15">
      <c r="Y80" s="11"/>
    </row>
    <row r="81" spans="25:25" customFormat="1" x14ac:dyDescent="0.15">
      <c r="Y81" s="11"/>
    </row>
    <row r="82" spans="25:25" customFormat="1" x14ac:dyDescent="0.15">
      <c r="Y82" s="11"/>
    </row>
    <row r="83" spans="25:25" customFormat="1" x14ac:dyDescent="0.15">
      <c r="Y83" s="11"/>
    </row>
    <row r="84" spans="25:25" customFormat="1" x14ac:dyDescent="0.15">
      <c r="Y84" s="11"/>
    </row>
    <row r="85" spans="25:25" customFormat="1" x14ac:dyDescent="0.15">
      <c r="Y85" s="11"/>
    </row>
    <row r="86" spans="25:25" customFormat="1" x14ac:dyDescent="0.15">
      <c r="Y86" s="11"/>
    </row>
    <row r="87" spans="25:25" customFormat="1" x14ac:dyDescent="0.15">
      <c r="Y87" s="11"/>
    </row>
    <row r="88" spans="25:25" customFormat="1" x14ac:dyDescent="0.15">
      <c r="Y88" s="11"/>
    </row>
    <row r="89" spans="25:25" customFormat="1" x14ac:dyDescent="0.15">
      <c r="Y89" s="11"/>
    </row>
    <row r="90" spans="25:25" customFormat="1" x14ac:dyDescent="0.15">
      <c r="Y90" s="11"/>
    </row>
    <row r="91" spans="25:25" customFormat="1" x14ac:dyDescent="0.15">
      <c r="Y91" s="11"/>
    </row>
    <row r="92" spans="25:25" customFormat="1" x14ac:dyDescent="0.15">
      <c r="Y92" s="11"/>
    </row>
    <row r="93" spans="25:25" customFormat="1" x14ac:dyDescent="0.15">
      <c r="Y93" s="11"/>
    </row>
    <row r="94" spans="25:25" customFormat="1" x14ac:dyDescent="0.15">
      <c r="Y94" s="11"/>
    </row>
    <row r="95" spans="25:25" customFormat="1" x14ac:dyDescent="0.15">
      <c r="Y95" s="11"/>
    </row>
    <row r="96" spans="25:25" customFormat="1" x14ac:dyDescent="0.15">
      <c r="Y96" s="11"/>
    </row>
    <row r="97" spans="25:25" customFormat="1" x14ac:dyDescent="0.15">
      <c r="Y97" s="11"/>
    </row>
    <row r="98" spans="25:25" customFormat="1" x14ac:dyDescent="0.15">
      <c r="Y98" s="11"/>
    </row>
    <row r="99" spans="25:25" customFormat="1" x14ac:dyDescent="0.15">
      <c r="Y99" s="11"/>
    </row>
    <row r="100" spans="25:25" customFormat="1" x14ac:dyDescent="0.15">
      <c r="Y100" s="11"/>
    </row>
    <row r="101" spans="25:25" customFormat="1" x14ac:dyDescent="0.15">
      <c r="Y101" s="11"/>
    </row>
    <row r="102" spans="25:25" customFormat="1" x14ac:dyDescent="0.15">
      <c r="Y102" s="11"/>
    </row>
    <row r="103" spans="25:25" customFormat="1" x14ac:dyDescent="0.15">
      <c r="Y103" s="11"/>
    </row>
    <row r="104" spans="25:25" customFormat="1" x14ac:dyDescent="0.15">
      <c r="Y104" s="11"/>
    </row>
    <row r="105" spans="25:25" customFormat="1" x14ac:dyDescent="0.15">
      <c r="Y105" s="11"/>
    </row>
    <row r="106" spans="25:25" customFormat="1" x14ac:dyDescent="0.15">
      <c r="Y106" s="11"/>
    </row>
    <row r="107" spans="25:25" customFormat="1" x14ac:dyDescent="0.15">
      <c r="Y107" s="11"/>
    </row>
    <row r="108" spans="25:25" customFormat="1" x14ac:dyDescent="0.15">
      <c r="Y108" s="11"/>
    </row>
    <row r="109" spans="25:25" customFormat="1" x14ac:dyDescent="0.15">
      <c r="Y109" s="11"/>
    </row>
    <row r="110" spans="25:25" customFormat="1" x14ac:dyDescent="0.15">
      <c r="Y110" s="11"/>
    </row>
    <row r="111" spans="25:25" customFormat="1" x14ac:dyDescent="0.15">
      <c r="Y111" s="11"/>
    </row>
    <row r="112" spans="25:25" customFormat="1" x14ac:dyDescent="0.15">
      <c r="Y112" s="11"/>
    </row>
    <row r="113" spans="25:25" customFormat="1" x14ac:dyDescent="0.15">
      <c r="Y113" s="11"/>
    </row>
    <row r="114" spans="25:25" customFormat="1" x14ac:dyDescent="0.15">
      <c r="Y114" s="11"/>
    </row>
    <row r="115" spans="25:25" customFormat="1" x14ac:dyDescent="0.15">
      <c r="Y115" s="11"/>
    </row>
    <row r="116" spans="25:25" customFormat="1" x14ac:dyDescent="0.15">
      <c r="Y116" s="11"/>
    </row>
    <row r="117" spans="25:25" customFormat="1" x14ac:dyDescent="0.15">
      <c r="Y117" s="11"/>
    </row>
    <row r="118" spans="25:25" customFormat="1" x14ac:dyDescent="0.15">
      <c r="Y118" s="11"/>
    </row>
    <row r="119" spans="25:25" customFormat="1" x14ac:dyDescent="0.15">
      <c r="Y119" s="11"/>
    </row>
    <row r="120" spans="25:25" customFormat="1" x14ac:dyDescent="0.15">
      <c r="Y120" s="11"/>
    </row>
    <row r="121" spans="25:25" customFormat="1" x14ac:dyDescent="0.15">
      <c r="Y121" s="11"/>
    </row>
    <row r="122" spans="25:25" customFormat="1" x14ac:dyDescent="0.15">
      <c r="Y122" s="11"/>
    </row>
    <row r="123" spans="25:25" customFormat="1" x14ac:dyDescent="0.15">
      <c r="Y123" s="11"/>
    </row>
    <row r="124" spans="25:25" customFormat="1" x14ac:dyDescent="0.15">
      <c r="Y124" s="11"/>
    </row>
    <row r="125" spans="25:25" customFormat="1" x14ac:dyDescent="0.15">
      <c r="Y125" s="11"/>
    </row>
    <row r="126" spans="25:25" customFormat="1" x14ac:dyDescent="0.15">
      <c r="Y126" s="11"/>
    </row>
    <row r="127" spans="25:25" customFormat="1" x14ac:dyDescent="0.15">
      <c r="Y127" s="11"/>
    </row>
    <row r="128" spans="25:25" customFormat="1" x14ac:dyDescent="0.15">
      <c r="Y128" s="11"/>
    </row>
    <row r="129" spans="25:25" customFormat="1" x14ac:dyDescent="0.15">
      <c r="Y129" s="11"/>
    </row>
    <row r="130" spans="25:25" customFormat="1" x14ac:dyDescent="0.15">
      <c r="Y130" s="11"/>
    </row>
    <row r="131" spans="25:25" customFormat="1" x14ac:dyDescent="0.15">
      <c r="Y131" s="11"/>
    </row>
    <row r="132" spans="25:25" customFormat="1" x14ac:dyDescent="0.15">
      <c r="Y132" s="11"/>
    </row>
    <row r="133" spans="25:25" customFormat="1" x14ac:dyDescent="0.15">
      <c r="Y133" s="11"/>
    </row>
    <row r="134" spans="25:25" customFormat="1" x14ac:dyDescent="0.15">
      <c r="Y134" s="11"/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8"/>
  <sheetViews>
    <sheetView topLeftCell="Q1" workbookViewId="0">
      <selection activeCell="U33" sqref="U33"/>
    </sheetView>
  </sheetViews>
  <sheetFormatPr baseColWidth="10" defaultColWidth="9" defaultRowHeight="15" x14ac:dyDescent="0.15"/>
  <cols>
    <col min="1" max="16" width="10.83203125" hidden="1" customWidth="1"/>
    <col min="17" max="17" width="10.83203125" customWidth="1"/>
    <col min="21" max="21" width="11.5" bestFit="1" customWidth="1"/>
    <col min="24" max="28" width="9" style="10"/>
    <col min="29" max="32" width="9" style="1"/>
    <col min="33" max="33" width="11.5" customWidth="1"/>
  </cols>
  <sheetData>
    <row r="1" spans="1:40" x14ac:dyDescent="0.15">
      <c r="AC1" s="1">
        <v>2</v>
      </c>
      <c r="AD1" s="1">
        <v>3</v>
      </c>
      <c r="AE1" s="1">
        <v>4</v>
      </c>
      <c r="AF1" s="1">
        <v>5</v>
      </c>
      <c r="AG1" t="s">
        <v>24</v>
      </c>
      <c r="AN1" t="s">
        <v>24</v>
      </c>
    </row>
    <row r="2" spans="1:40" x14ac:dyDescent="0.15">
      <c r="A2" t="s">
        <v>25</v>
      </c>
      <c r="B2" t="s">
        <v>26</v>
      </c>
      <c r="C2" t="s">
        <v>27</v>
      </c>
      <c r="D2" t="s">
        <v>25</v>
      </c>
      <c r="E2" t="s">
        <v>28</v>
      </c>
      <c r="F2" t="s">
        <v>29</v>
      </c>
      <c r="G2" t="s">
        <v>30</v>
      </c>
      <c r="H2" t="s">
        <v>29</v>
      </c>
      <c r="I2" t="s">
        <v>31</v>
      </c>
      <c r="J2" t="s">
        <v>32</v>
      </c>
      <c r="K2" t="s">
        <v>5</v>
      </c>
      <c r="L2" t="s">
        <v>6</v>
      </c>
      <c r="M2" t="s">
        <v>7</v>
      </c>
      <c r="N2" t="s">
        <v>33</v>
      </c>
      <c r="O2" t="s">
        <v>30</v>
      </c>
      <c r="P2" t="s">
        <v>34</v>
      </c>
      <c r="S2" t="s">
        <v>25</v>
      </c>
      <c r="T2" t="s">
        <v>35</v>
      </c>
      <c r="U2" t="s">
        <v>34</v>
      </c>
      <c r="V2" t="s">
        <v>36</v>
      </c>
      <c r="W2" t="s">
        <v>37</v>
      </c>
      <c r="X2" s="10" t="s">
        <v>38</v>
      </c>
      <c r="Y2" s="10" t="s">
        <v>39</v>
      </c>
      <c r="Z2" s="10" t="s">
        <v>40</v>
      </c>
      <c r="AA2" s="10" t="s">
        <v>41</v>
      </c>
      <c r="AB2" s="10" t="s">
        <v>42</v>
      </c>
      <c r="AC2" s="1" t="s">
        <v>5</v>
      </c>
      <c r="AD2" s="1" t="s">
        <v>6</v>
      </c>
      <c r="AE2" s="1" t="s">
        <v>7</v>
      </c>
      <c r="AF2" s="1" t="s">
        <v>33</v>
      </c>
      <c r="AH2" s="1" t="s">
        <v>43</v>
      </c>
      <c r="AI2" s="1" t="s">
        <v>44</v>
      </c>
      <c r="AJ2" s="1" t="s">
        <v>45</v>
      </c>
      <c r="AM2" t="s">
        <v>17</v>
      </c>
      <c r="AN2">
        <v>1.5</v>
      </c>
    </row>
    <row r="3" spans="1:40" x14ac:dyDescent="0.15">
      <c r="A3">
        <f>2001000+S3</f>
        <v>2001001</v>
      </c>
      <c r="B3">
        <f t="shared" ref="B3:B7" si="0">IF(C3="",B4,C3)</f>
        <v>2000001</v>
      </c>
      <c r="C3">
        <f t="shared" ref="C3:C7" si="1">IF(W3=1,G3,IF(A3=A2,C2,""))</f>
        <v>2000001</v>
      </c>
      <c r="D3" t="str">
        <f>A3&amp;"s"&amp;T3</f>
        <v>2001001s1</v>
      </c>
      <c r="E3" t="str">
        <f>G3&amp;":"&amp;V3&amp;":"&amp;"1"</f>
        <v>2000001:10:1</v>
      </c>
      <c r="F3">
        <f>H3</f>
        <v>1</v>
      </c>
      <c r="G3">
        <f>2000000+F3</f>
        <v>2000001</v>
      </c>
      <c r="H3">
        <v>1</v>
      </c>
      <c r="I3" t="str">
        <f>VLOOKUP(U3,怪物属性偏向!E:F,2,FALSE)</f>
        <v>小蘑菇</v>
      </c>
      <c r="J3">
        <f>V3</f>
        <v>10</v>
      </c>
      <c r="K3">
        <f>AC3</f>
        <v>240</v>
      </c>
      <c r="L3">
        <f t="shared" ref="L3:N7" si="2">AD3</f>
        <v>400</v>
      </c>
      <c r="M3">
        <f t="shared" si="2"/>
        <v>120</v>
      </c>
      <c r="N3">
        <f t="shared" si="2"/>
        <v>0</v>
      </c>
      <c r="O3">
        <f t="shared" ref="O3:O7" si="3">G3</f>
        <v>2000001</v>
      </c>
      <c r="P3" t="str">
        <f>U3</f>
        <v>平均怪</v>
      </c>
      <c r="S3">
        <v>1</v>
      </c>
      <c r="T3">
        <v>1</v>
      </c>
      <c r="U3" t="s">
        <v>17</v>
      </c>
      <c r="V3">
        <f>VLOOKUP(S3,映射表!T:U,2,FALSE)</f>
        <v>10</v>
      </c>
      <c r="W3">
        <v>1</v>
      </c>
      <c r="X3" s="10">
        <v>0.6</v>
      </c>
      <c r="Y3" s="10">
        <v>1</v>
      </c>
      <c r="Z3" s="10">
        <f>AI3/AJ3</f>
        <v>0.1875</v>
      </c>
      <c r="AA3" s="10">
        <v>0</v>
      </c>
      <c r="AB3" s="10">
        <v>1</v>
      </c>
      <c r="AC3" s="1">
        <f>INT(VLOOKUP($V3,映射表!$B:$C,2,FALSE)*VLOOKUP($U3,怪物属性偏向!$E:$I,3,FALSE)/100*X3*$AB3)</f>
        <v>240</v>
      </c>
      <c r="AD3" s="1">
        <f>INT(VLOOKUP($V3,映射表!$B:$C,2,FALSE)*VLOOKUP($U3,怪物属性偏向!$E:$I,4,FALSE)/100*Y3*$AB3)</f>
        <v>400</v>
      </c>
      <c r="AE3" s="1">
        <f>INT(VLOOKUP($V3,映射表!$B:$C,2,FALSE)*VLOOKUP($U3,怪物属性偏向!$E:$I,5,FALSE)/100*Z3*AB3)</f>
        <v>120</v>
      </c>
      <c r="AF3" s="1">
        <f>INT(VLOOKUP($V3,映射表!$B:$D,3,FALSE)*AA3)</f>
        <v>0</v>
      </c>
      <c r="AG3">
        <f t="shared" ref="AG3:AG7" si="4">VLOOKUP(U3,AM:AN,2,FALSE)</f>
        <v>1.5</v>
      </c>
      <c r="AH3">
        <f>VLOOKUP(V3,映射表!B:C,2,FALSE)*0.25-AD3*0.05</f>
        <v>80</v>
      </c>
      <c r="AI3">
        <f>AH3*AG3</f>
        <v>120</v>
      </c>
      <c r="AJ3">
        <f>INT(VLOOKUP($V3,映射表!$B:$C,2,FALSE)*VLOOKUP($U3,怪物属性偏向!$E:$I,5,FALSE)/100)</f>
        <v>640</v>
      </c>
      <c r="AM3" t="s">
        <v>19</v>
      </c>
      <c r="AN3">
        <v>0.75</v>
      </c>
    </row>
    <row r="4" spans="1:40" x14ac:dyDescent="0.15">
      <c r="A4">
        <f t="shared" ref="A4:A7" si="5">2001000+S4</f>
        <v>2001001</v>
      </c>
      <c r="B4">
        <f t="shared" si="0"/>
        <v>2000002</v>
      </c>
      <c r="C4">
        <f t="shared" si="1"/>
        <v>2000002</v>
      </c>
      <c r="D4" t="str">
        <f t="shared" ref="D4:D7" si="6">A4&amp;"s"&amp;T4</f>
        <v>2001001s3</v>
      </c>
      <c r="E4" t="str">
        <f t="shared" ref="E4:E7" si="7">G4&amp;":"&amp;V4&amp;":"&amp;"1"</f>
        <v>2000002:10:1</v>
      </c>
      <c r="F4">
        <f t="shared" ref="F4:F7" si="8">H4</f>
        <v>2</v>
      </c>
      <c r="G4">
        <f t="shared" ref="G4:G7" si="9">2000000+F4</f>
        <v>2000002</v>
      </c>
      <c r="H4">
        <f>H3+1</f>
        <v>2</v>
      </c>
      <c r="I4" t="str">
        <f>VLOOKUP(U4,怪物属性偏向!E:F,2,FALSE)</f>
        <v>小蘑菇</v>
      </c>
      <c r="J4">
        <f t="shared" ref="J4:J7" si="10">V4</f>
        <v>10</v>
      </c>
      <c r="K4">
        <f t="shared" ref="K4:K7" si="11">AC4</f>
        <v>240</v>
      </c>
      <c r="L4">
        <f t="shared" ref="L4:L7" si="12">AD4</f>
        <v>400</v>
      </c>
      <c r="M4">
        <f t="shared" ref="M4:M7" si="13">AE4</f>
        <v>120</v>
      </c>
      <c r="N4">
        <f t="shared" si="2"/>
        <v>0</v>
      </c>
      <c r="O4">
        <f t="shared" si="3"/>
        <v>2000002</v>
      </c>
      <c r="P4" t="str">
        <f t="shared" ref="P4:P7" si="14">U4</f>
        <v>平均怪</v>
      </c>
      <c r="S4">
        <v>1</v>
      </c>
      <c r="T4">
        <v>3</v>
      </c>
      <c r="U4" t="s">
        <v>17</v>
      </c>
      <c r="V4">
        <f>VLOOKUP(S4,映射表!T:U,2,FALSE)</f>
        <v>10</v>
      </c>
      <c r="W4">
        <v>1</v>
      </c>
      <c r="X4" s="10">
        <v>0.6</v>
      </c>
      <c r="Y4" s="10">
        <v>1</v>
      </c>
      <c r="Z4" s="10">
        <f t="shared" ref="Z4:Z7" si="15">AI4/AJ4</f>
        <v>0.1875</v>
      </c>
      <c r="AA4" s="10">
        <v>0</v>
      </c>
      <c r="AB4" s="10">
        <v>1</v>
      </c>
      <c r="AC4" s="1">
        <f>INT(VLOOKUP($V4,映射表!$B:$C,2,FALSE)*VLOOKUP($U4,怪物属性偏向!$E:$I,3,FALSE)/100*X4*$AB4)</f>
        <v>240</v>
      </c>
      <c r="AD4" s="1">
        <f>INT(VLOOKUP($V4,映射表!$B:$C,2,FALSE)*VLOOKUP($U4,怪物属性偏向!$E:$I,4,FALSE)/100*Y4*$AB4)</f>
        <v>400</v>
      </c>
      <c r="AE4" s="1">
        <f>INT(VLOOKUP($V4,映射表!$B:$C,2,FALSE)*VLOOKUP($U4,怪物属性偏向!$E:$I,5,FALSE)/100*Z4*AB4)</f>
        <v>120</v>
      </c>
      <c r="AF4" s="1">
        <f>INT(VLOOKUP($V4,映射表!$B:$D,3,FALSE)*AA4)</f>
        <v>0</v>
      </c>
      <c r="AG4">
        <f t="shared" si="4"/>
        <v>1.5</v>
      </c>
      <c r="AH4">
        <f>VLOOKUP(V4,映射表!B:C,2,FALSE)*0.25-AD4*0.05</f>
        <v>80</v>
      </c>
      <c r="AI4">
        <f t="shared" ref="AI4:AI7" si="16">AH4*AG4</f>
        <v>120</v>
      </c>
      <c r="AJ4">
        <f>INT(VLOOKUP($V4,映射表!$B:$C,2,FALSE)*VLOOKUP($U4,怪物属性偏向!$E:$I,5,FALSE)/100)</f>
        <v>640</v>
      </c>
      <c r="AM4" t="s">
        <v>20</v>
      </c>
      <c r="AN4">
        <v>2.5</v>
      </c>
    </row>
    <row r="5" spans="1:40" x14ac:dyDescent="0.15">
      <c r="A5">
        <f t="shared" si="5"/>
        <v>2001001</v>
      </c>
      <c r="B5">
        <f t="shared" si="0"/>
        <v>2000003</v>
      </c>
      <c r="C5">
        <f t="shared" si="1"/>
        <v>2000003</v>
      </c>
      <c r="D5" t="str">
        <f t="shared" si="6"/>
        <v>2001001s7</v>
      </c>
      <c r="E5" t="str">
        <f t="shared" si="7"/>
        <v>2000003:10:1</v>
      </c>
      <c r="F5">
        <f t="shared" si="8"/>
        <v>3</v>
      </c>
      <c r="G5">
        <f t="shared" si="9"/>
        <v>2000003</v>
      </c>
      <c r="H5">
        <f t="shared" ref="H5:H68" si="17">H4+1</f>
        <v>3</v>
      </c>
      <c r="I5" t="str">
        <f>VLOOKUP(U5,怪物属性偏向!E:F,2,FALSE)</f>
        <v>小蘑菇</v>
      </c>
      <c r="J5">
        <f t="shared" si="10"/>
        <v>10</v>
      </c>
      <c r="K5">
        <f t="shared" si="11"/>
        <v>240</v>
      </c>
      <c r="L5">
        <f t="shared" si="12"/>
        <v>400</v>
      </c>
      <c r="M5">
        <f t="shared" si="13"/>
        <v>120</v>
      </c>
      <c r="N5">
        <f t="shared" si="2"/>
        <v>0</v>
      </c>
      <c r="O5">
        <f t="shared" si="3"/>
        <v>2000003</v>
      </c>
      <c r="P5" t="str">
        <f t="shared" si="14"/>
        <v>平均怪</v>
      </c>
      <c r="S5">
        <v>1</v>
      </c>
      <c r="T5">
        <v>7</v>
      </c>
      <c r="U5" t="s">
        <v>17</v>
      </c>
      <c r="V5">
        <f>VLOOKUP(S5,映射表!T:U,2,FALSE)</f>
        <v>10</v>
      </c>
      <c r="W5">
        <v>1</v>
      </c>
      <c r="X5" s="10">
        <v>0.6</v>
      </c>
      <c r="Y5" s="10">
        <v>1</v>
      </c>
      <c r="Z5" s="10">
        <f t="shared" si="15"/>
        <v>0.1875</v>
      </c>
      <c r="AA5" s="10">
        <v>0</v>
      </c>
      <c r="AB5" s="10">
        <v>1</v>
      </c>
      <c r="AC5" s="1">
        <f>INT(VLOOKUP($V5,映射表!$B:$C,2,FALSE)*VLOOKUP($U5,怪物属性偏向!$E:$I,3,FALSE)/100*X5*$AB5)</f>
        <v>240</v>
      </c>
      <c r="AD5" s="1">
        <f>INT(VLOOKUP($V5,映射表!$B:$C,2,FALSE)*VLOOKUP($U5,怪物属性偏向!$E:$I,4,FALSE)/100*Y5*$AB5)</f>
        <v>400</v>
      </c>
      <c r="AE5" s="1">
        <f>INT(VLOOKUP($V5,映射表!$B:$C,2,FALSE)*VLOOKUP($U5,怪物属性偏向!$E:$I,5,FALSE)/100*Z5*AB5)</f>
        <v>120</v>
      </c>
      <c r="AF5" s="1">
        <f>INT(VLOOKUP($V5,映射表!$B:$D,3,FALSE)*AA5)</f>
        <v>0</v>
      </c>
      <c r="AG5">
        <f t="shared" si="4"/>
        <v>1.5</v>
      </c>
      <c r="AH5">
        <f>VLOOKUP(V5,映射表!B:C,2,FALSE)*0.25-AD5*0.05</f>
        <v>80</v>
      </c>
      <c r="AI5">
        <f t="shared" si="16"/>
        <v>120</v>
      </c>
      <c r="AJ5">
        <f>INT(VLOOKUP($V5,映射表!$B:$C,2,FALSE)*VLOOKUP($U5,怪物属性偏向!$E:$I,5,FALSE)/100)</f>
        <v>640</v>
      </c>
      <c r="AM5" t="s">
        <v>21</v>
      </c>
      <c r="AN5">
        <v>4</v>
      </c>
    </row>
    <row r="6" spans="1:40" x14ac:dyDescent="0.15">
      <c r="A6">
        <f t="shared" si="5"/>
        <v>2001001</v>
      </c>
      <c r="B6">
        <f t="shared" si="0"/>
        <v>2000004</v>
      </c>
      <c r="C6">
        <f t="shared" si="1"/>
        <v>2000004</v>
      </c>
      <c r="D6" t="str">
        <f t="shared" si="6"/>
        <v>2001001s9</v>
      </c>
      <c r="E6" t="str">
        <f t="shared" si="7"/>
        <v>2000004:10:1</v>
      </c>
      <c r="F6">
        <f t="shared" si="8"/>
        <v>4</v>
      </c>
      <c r="G6">
        <f t="shared" si="9"/>
        <v>2000004</v>
      </c>
      <c r="H6">
        <f t="shared" si="17"/>
        <v>4</v>
      </c>
      <c r="I6" t="str">
        <f>VLOOKUP(U6,怪物属性偏向!E:F,2,FALSE)</f>
        <v>小蘑菇</v>
      </c>
      <c r="J6">
        <f t="shared" si="10"/>
        <v>10</v>
      </c>
      <c r="K6">
        <f t="shared" si="11"/>
        <v>240</v>
      </c>
      <c r="L6">
        <f t="shared" si="12"/>
        <v>400</v>
      </c>
      <c r="M6">
        <f t="shared" si="13"/>
        <v>120</v>
      </c>
      <c r="N6">
        <f t="shared" si="2"/>
        <v>0</v>
      </c>
      <c r="O6">
        <f t="shared" si="3"/>
        <v>2000004</v>
      </c>
      <c r="P6" t="str">
        <f t="shared" si="14"/>
        <v>平均怪</v>
      </c>
      <c r="S6">
        <v>1</v>
      </c>
      <c r="T6">
        <v>9</v>
      </c>
      <c r="U6" t="s">
        <v>17</v>
      </c>
      <c r="V6">
        <f>VLOOKUP(S6,映射表!T:U,2,FALSE)</f>
        <v>10</v>
      </c>
      <c r="W6">
        <v>1</v>
      </c>
      <c r="X6" s="10">
        <v>0.6</v>
      </c>
      <c r="Y6" s="10">
        <v>1</v>
      </c>
      <c r="Z6" s="10">
        <f t="shared" si="15"/>
        <v>0.1875</v>
      </c>
      <c r="AA6" s="10">
        <v>0</v>
      </c>
      <c r="AB6" s="10">
        <v>1</v>
      </c>
      <c r="AC6" s="1">
        <f>INT(VLOOKUP($V6,映射表!$B:$C,2,FALSE)*VLOOKUP($U6,怪物属性偏向!$E:$I,3,FALSE)/100*X6*$AB6)</f>
        <v>240</v>
      </c>
      <c r="AD6" s="1">
        <f>INT(VLOOKUP($V6,映射表!$B:$C,2,FALSE)*VLOOKUP($U6,怪物属性偏向!$E:$I,4,FALSE)/100*Y6*$AB6)</f>
        <v>400</v>
      </c>
      <c r="AE6" s="1">
        <f>INT(VLOOKUP($V6,映射表!$B:$C,2,FALSE)*VLOOKUP($U6,怪物属性偏向!$E:$I,5,FALSE)/100*Z6*AB6)</f>
        <v>120</v>
      </c>
      <c r="AF6" s="1">
        <f>INT(VLOOKUP($V6,映射表!$B:$D,3,FALSE)*AA6)</f>
        <v>0</v>
      </c>
      <c r="AG6">
        <f t="shared" si="4"/>
        <v>1.5</v>
      </c>
      <c r="AH6">
        <f>VLOOKUP(V6,映射表!B:C,2,FALSE)*0.25-AD6*0.05</f>
        <v>80</v>
      </c>
      <c r="AI6">
        <f t="shared" si="16"/>
        <v>120</v>
      </c>
      <c r="AJ6">
        <f>INT(VLOOKUP($V6,映射表!$B:$C,2,FALSE)*VLOOKUP($U6,怪物属性偏向!$E:$I,5,FALSE)/100)</f>
        <v>640</v>
      </c>
      <c r="AM6" t="s">
        <v>23</v>
      </c>
      <c r="AN6">
        <v>1</v>
      </c>
    </row>
    <row r="7" spans="1:40" x14ac:dyDescent="0.15">
      <c r="A7">
        <f t="shared" si="5"/>
        <v>2001002</v>
      </c>
      <c r="B7">
        <f t="shared" si="0"/>
        <v>2000005</v>
      </c>
      <c r="C7">
        <f t="shared" si="1"/>
        <v>2000005</v>
      </c>
      <c r="D7" t="str">
        <f t="shared" si="6"/>
        <v>2001002s2</v>
      </c>
      <c r="E7" t="str">
        <f t="shared" si="7"/>
        <v>2000005:10:1</v>
      </c>
      <c r="F7">
        <f t="shared" si="8"/>
        <v>5</v>
      </c>
      <c r="G7">
        <f t="shared" si="9"/>
        <v>2000005</v>
      </c>
      <c r="H7">
        <f t="shared" si="17"/>
        <v>5</v>
      </c>
      <c r="I7" t="str">
        <f>VLOOKUP(U7,怪物属性偏向!E:F,2,FALSE)</f>
        <v>小蘑菇</v>
      </c>
      <c r="J7">
        <f t="shared" si="10"/>
        <v>10</v>
      </c>
      <c r="K7">
        <f t="shared" si="11"/>
        <v>240</v>
      </c>
      <c r="L7">
        <f t="shared" si="12"/>
        <v>400</v>
      </c>
      <c r="M7">
        <f t="shared" si="13"/>
        <v>120</v>
      </c>
      <c r="N7">
        <f t="shared" si="2"/>
        <v>0</v>
      </c>
      <c r="O7">
        <f t="shared" si="3"/>
        <v>2000005</v>
      </c>
      <c r="P7" t="str">
        <f t="shared" si="14"/>
        <v>平均怪</v>
      </c>
      <c r="S7">
        <v>2</v>
      </c>
      <c r="T7">
        <v>2</v>
      </c>
      <c r="U7" t="s">
        <v>17</v>
      </c>
      <c r="V7">
        <f>VLOOKUP(S7,映射表!T:U,2,FALSE)</f>
        <v>10</v>
      </c>
      <c r="W7">
        <v>1</v>
      </c>
      <c r="X7" s="10">
        <v>0.6</v>
      </c>
      <c r="Y7" s="10">
        <v>1</v>
      </c>
      <c r="Z7" s="10">
        <f t="shared" si="15"/>
        <v>0.1875</v>
      </c>
      <c r="AA7" s="10">
        <v>0</v>
      </c>
      <c r="AB7" s="10">
        <v>1</v>
      </c>
      <c r="AC7" s="1">
        <f>INT(VLOOKUP($V7,映射表!$B:$C,2,FALSE)*VLOOKUP($U7,怪物属性偏向!$E:$I,3,FALSE)/100*X7*$AB7)</f>
        <v>240</v>
      </c>
      <c r="AD7" s="1">
        <f>INT(VLOOKUP($V7,映射表!$B:$C,2,FALSE)*VLOOKUP($U7,怪物属性偏向!$E:$I,4,FALSE)/100*Y7*$AB7)</f>
        <v>400</v>
      </c>
      <c r="AE7" s="1">
        <f>INT(VLOOKUP($V7,映射表!$B:$C,2,FALSE)*VLOOKUP($U7,怪物属性偏向!$E:$I,5,FALSE)/100*Z7*AB7)</f>
        <v>120</v>
      </c>
      <c r="AF7" s="1">
        <f>INT(VLOOKUP($V7,映射表!$B:$D,3,FALSE)*AA7)</f>
        <v>0</v>
      </c>
      <c r="AG7">
        <f t="shared" si="4"/>
        <v>1.5</v>
      </c>
      <c r="AH7">
        <f>VLOOKUP(V7,映射表!B:C,2,FALSE)*0.25-AD7*0.05</f>
        <v>80</v>
      </c>
      <c r="AI7">
        <f t="shared" si="16"/>
        <v>120</v>
      </c>
      <c r="AJ7">
        <f>INT(VLOOKUP($V7,映射表!$B:$C,2,FALSE)*VLOOKUP($U7,怪物属性偏向!$E:$I,5,FALSE)/100)</f>
        <v>640</v>
      </c>
    </row>
    <row r="8" spans="1:40" x14ac:dyDescent="0.15">
      <c r="A8">
        <f t="shared" ref="A8:A47" si="18">2001000+S8</f>
        <v>2001002</v>
      </c>
      <c r="B8">
        <f t="shared" ref="B8:B47" si="19">IF(C8="",B9,C8)</f>
        <v>2000006</v>
      </c>
      <c r="C8">
        <f t="shared" ref="C8:C47" si="20">IF(W8=1,G8,IF(A8=A7,C7,""))</f>
        <v>2000006</v>
      </c>
      <c r="D8" t="str">
        <f t="shared" ref="D8:D47" si="21">A8&amp;"s"&amp;T8</f>
        <v>2001002s4</v>
      </c>
      <c r="E8" t="str">
        <f t="shared" ref="E8:E47" si="22">G8&amp;":"&amp;V8&amp;":"&amp;"1"</f>
        <v>2000006:10:1</v>
      </c>
      <c r="F8">
        <f t="shared" ref="F8:F47" si="23">H8</f>
        <v>6</v>
      </c>
      <c r="G8">
        <f t="shared" ref="G8:G47" si="24">2000000+F8</f>
        <v>2000006</v>
      </c>
      <c r="H8">
        <f t="shared" si="17"/>
        <v>6</v>
      </c>
      <c r="I8" t="str">
        <f>VLOOKUP(U8,怪物属性偏向!E:F,2,FALSE)</f>
        <v>食人花</v>
      </c>
      <c r="J8">
        <f t="shared" ref="J8:J47" si="25">V8</f>
        <v>10</v>
      </c>
      <c r="K8">
        <f t="shared" ref="K8:K47" si="26">AC8</f>
        <v>360</v>
      </c>
      <c r="L8">
        <f t="shared" ref="L8:L47" si="27">AD8</f>
        <v>200</v>
      </c>
      <c r="M8">
        <f t="shared" ref="M8:M47" si="28">AE8</f>
        <v>67</v>
      </c>
      <c r="N8">
        <f t="shared" ref="N8:N47" si="29">AF8</f>
        <v>0</v>
      </c>
      <c r="O8">
        <f t="shared" ref="O8:O47" si="30">G8</f>
        <v>2000006</v>
      </c>
      <c r="P8" t="str">
        <f t="shared" ref="P8:P47" si="31">U8</f>
        <v>高攻低血</v>
      </c>
      <c r="S8">
        <v>2</v>
      </c>
      <c r="T8">
        <v>4</v>
      </c>
      <c r="U8" t="s">
        <v>19</v>
      </c>
      <c r="V8">
        <f>VLOOKUP(S8,映射表!T:U,2,FALSE)</f>
        <v>10</v>
      </c>
      <c r="W8">
        <v>1</v>
      </c>
      <c r="X8" s="10">
        <v>0.6</v>
      </c>
      <c r="Y8" s="10">
        <v>1</v>
      </c>
      <c r="Z8" s="10">
        <f t="shared" ref="Z8:Z47" si="32">AI8/AJ8</f>
        <v>0.15237020316027089</v>
      </c>
      <c r="AA8" s="10">
        <v>0</v>
      </c>
      <c r="AB8" s="10">
        <v>1</v>
      </c>
      <c r="AC8" s="1">
        <f>INT(VLOOKUP($V8,映射表!$B:$C,2,FALSE)*VLOOKUP($U8,怪物属性偏向!$E:$I,3,FALSE)/100*X8*$AB8)</f>
        <v>360</v>
      </c>
      <c r="AD8" s="1">
        <f>INT(VLOOKUP($V8,映射表!$B:$C,2,FALSE)*VLOOKUP($U8,怪物属性偏向!$E:$I,4,FALSE)/100*Y8*$AB8)</f>
        <v>200</v>
      </c>
      <c r="AE8" s="1">
        <f>INT(VLOOKUP($V8,映射表!$B:$C,2,FALSE)*VLOOKUP($U8,怪物属性偏向!$E:$I,5,FALSE)/100*Z8*AB8)</f>
        <v>67</v>
      </c>
      <c r="AF8" s="1">
        <f>INT(VLOOKUP($V8,映射表!$B:$D,3,FALSE)*AA8)</f>
        <v>0</v>
      </c>
      <c r="AG8">
        <f t="shared" ref="AG8:AG47" si="33">VLOOKUP(U8,AM:AN,2,FALSE)</f>
        <v>0.75</v>
      </c>
      <c r="AH8">
        <f>VLOOKUP(V8,映射表!B:C,2,FALSE)*0.25-AD8*0.05</f>
        <v>90</v>
      </c>
      <c r="AI8">
        <f t="shared" ref="AI8:AI47" si="34">AH8*AG8</f>
        <v>67.5</v>
      </c>
      <c r="AJ8">
        <f>INT(VLOOKUP($V8,映射表!$B:$C,2,FALSE)*VLOOKUP($U8,怪物属性偏向!$E:$I,5,FALSE)/100)</f>
        <v>443</v>
      </c>
    </row>
    <row r="9" spans="1:40" x14ac:dyDescent="0.15">
      <c r="A9">
        <f t="shared" si="18"/>
        <v>2001002</v>
      </c>
      <c r="B9">
        <f t="shared" si="19"/>
        <v>2000007</v>
      </c>
      <c r="C9">
        <f t="shared" si="20"/>
        <v>2000007</v>
      </c>
      <c r="D9" t="str">
        <f t="shared" si="21"/>
        <v>2001002s6</v>
      </c>
      <c r="E9" t="str">
        <f t="shared" si="22"/>
        <v>2000007:10:1</v>
      </c>
      <c r="F9">
        <f t="shared" si="23"/>
        <v>7</v>
      </c>
      <c r="G9">
        <f t="shared" si="24"/>
        <v>2000007</v>
      </c>
      <c r="H9">
        <f t="shared" si="17"/>
        <v>7</v>
      </c>
      <c r="I9" t="str">
        <f>VLOOKUP(U9,怪物属性偏向!E:F,2,FALSE)</f>
        <v>小蘑菇</v>
      </c>
      <c r="J9">
        <f t="shared" si="25"/>
        <v>10</v>
      </c>
      <c r="K9">
        <f t="shared" si="26"/>
        <v>240</v>
      </c>
      <c r="L9">
        <f t="shared" si="27"/>
        <v>400</v>
      </c>
      <c r="M9">
        <f t="shared" si="28"/>
        <v>120</v>
      </c>
      <c r="N9">
        <f t="shared" si="29"/>
        <v>0</v>
      </c>
      <c r="O9">
        <f t="shared" si="30"/>
        <v>2000007</v>
      </c>
      <c r="P9" t="str">
        <f t="shared" si="31"/>
        <v>平均怪</v>
      </c>
      <c r="S9">
        <v>2</v>
      </c>
      <c r="T9">
        <v>6</v>
      </c>
      <c r="U9" t="s">
        <v>17</v>
      </c>
      <c r="V9">
        <f>VLOOKUP(S9,映射表!T:U,2,FALSE)</f>
        <v>10</v>
      </c>
      <c r="W9">
        <v>1</v>
      </c>
      <c r="X9" s="10">
        <v>0.6</v>
      </c>
      <c r="Y9" s="10">
        <v>1</v>
      </c>
      <c r="Z9" s="10">
        <f t="shared" si="32"/>
        <v>0.1875</v>
      </c>
      <c r="AA9" s="10">
        <v>0</v>
      </c>
      <c r="AB9" s="10">
        <v>1</v>
      </c>
      <c r="AC9" s="1">
        <f>INT(VLOOKUP($V9,映射表!$B:$C,2,FALSE)*VLOOKUP($U9,怪物属性偏向!$E:$I,3,FALSE)/100*X9*$AB9)</f>
        <v>240</v>
      </c>
      <c r="AD9" s="1">
        <f>INT(VLOOKUP($V9,映射表!$B:$C,2,FALSE)*VLOOKUP($U9,怪物属性偏向!$E:$I,4,FALSE)/100*Y9*$AB9)</f>
        <v>400</v>
      </c>
      <c r="AE9" s="1">
        <f>INT(VLOOKUP($V9,映射表!$B:$C,2,FALSE)*VLOOKUP($U9,怪物属性偏向!$E:$I,5,FALSE)/100*Z9*AB9)</f>
        <v>120</v>
      </c>
      <c r="AF9" s="1">
        <f>INT(VLOOKUP($V9,映射表!$B:$D,3,FALSE)*AA9)</f>
        <v>0</v>
      </c>
      <c r="AG9">
        <f t="shared" si="33"/>
        <v>1.5</v>
      </c>
      <c r="AH9">
        <f>VLOOKUP(V9,映射表!B:C,2,FALSE)*0.25-AD9*0.05</f>
        <v>80</v>
      </c>
      <c r="AI9">
        <f t="shared" si="34"/>
        <v>120</v>
      </c>
      <c r="AJ9">
        <f>INT(VLOOKUP($V9,映射表!$B:$C,2,FALSE)*VLOOKUP($U9,怪物属性偏向!$E:$I,5,FALSE)/100)</f>
        <v>640</v>
      </c>
    </row>
    <row r="10" spans="1:40" x14ac:dyDescent="0.15">
      <c r="A10">
        <f t="shared" si="18"/>
        <v>2001002</v>
      </c>
      <c r="B10">
        <f t="shared" si="19"/>
        <v>2000008</v>
      </c>
      <c r="C10">
        <f t="shared" si="20"/>
        <v>2000008</v>
      </c>
      <c r="D10" t="str">
        <f t="shared" si="21"/>
        <v>2001002s8</v>
      </c>
      <c r="E10" t="str">
        <f t="shared" si="22"/>
        <v>2000008:10:1</v>
      </c>
      <c r="F10">
        <f t="shared" si="23"/>
        <v>8</v>
      </c>
      <c r="G10">
        <f t="shared" si="24"/>
        <v>2000008</v>
      </c>
      <c r="H10">
        <f t="shared" si="17"/>
        <v>8</v>
      </c>
      <c r="I10" t="str">
        <f>VLOOKUP(U10,怪物属性偏向!E:F,2,FALSE)</f>
        <v>食人花</v>
      </c>
      <c r="J10">
        <f t="shared" si="25"/>
        <v>10</v>
      </c>
      <c r="K10">
        <f t="shared" si="26"/>
        <v>360</v>
      </c>
      <c r="L10">
        <f t="shared" si="27"/>
        <v>200</v>
      </c>
      <c r="M10">
        <f t="shared" si="28"/>
        <v>67</v>
      </c>
      <c r="N10">
        <f t="shared" si="29"/>
        <v>0</v>
      </c>
      <c r="O10">
        <f t="shared" si="30"/>
        <v>2000008</v>
      </c>
      <c r="P10" t="str">
        <f t="shared" si="31"/>
        <v>高攻低血</v>
      </c>
      <c r="S10">
        <v>2</v>
      </c>
      <c r="T10">
        <v>8</v>
      </c>
      <c r="U10" t="s">
        <v>19</v>
      </c>
      <c r="V10">
        <f>VLOOKUP(S10,映射表!T:U,2,FALSE)</f>
        <v>10</v>
      </c>
      <c r="W10">
        <v>1</v>
      </c>
      <c r="X10" s="10">
        <v>0.6</v>
      </c>
      <c r="Y10" s="10">
        <v>1</v>
      </c>
      <c r="Z10" s="10">
        <f t="shared" si="32"/>
        <v>0.15237020316027089</v>
      </c>
      <c r="AA10" s="10">
        <v>0</v>
      </c>
      <c r="AB10" s="10">
        <v>1</v>
      </c>
      <c r="AC10" s="1">
        <f>INT(VLOOKUP($V10,映射表!$B:$C,2,FALSE)*VLOOKUP($U10,怪物属性偏向!$E:$I,3,FALSE)/100*X10*$AB10)</f>
        <v>360</v>
      </c>
      <c r="AD10" s="1">
        <f>INT(VLOOKUP($V10,映射表!$B:$C,2,FALSE)*VLOOKUP($U10,怪物属性偏向!$E:$I,4,FALSE)/100*Y10*$AB10)</f>
        <v>200</v>
      </c>
      <c r="AE10" s="1">
        <f>INT(VLOOKUP($V10,映射表!$B:$C,2,FALSE)*VLOOKUP($U10,怪物属性偏向!$E:$I,5,FALSE)/100*Z10*AB10)</f>
        <v>67</v>
      </c>
      <c r="AF10" s="1">
        <f>INT(VLOOKUP($V10,映射表!$B:$D,3,FALSE)*AA10)</f>
        <v>0</v>
      </c>
      <c r="AG10">
        <f t="shared" si="33"/>
        <v>0.75</v>
      </c>
      <c r="AH10">
        <f>VLOOKUP(V10,映射表!B:C,2,FALSE)*0.25-AD10*0.05</f>
        <v>90</v>
      </c>
      <c r="AI10">
        <f t="shared" si="34"/>
        <v>67.5</v>
      </c>
      <c r="AJ10">
        <f>INT(VLOOKUP($V10,映射表!$B:$C,2,FALSE)*VLOOKUP($U10,怪物属性偏向!$E:$I,5,FALSE)/100)</f>
        <v>443</v>
      </c>
    </row>
    <row r="11" spans="1:40" x14ac:dyDescent="0.15">
      <c r="A11">
        <f t="shared" si="18"/>
        <v>2001003</v>
      </c>
      <c r="B11">
        <f t="shared" si="19"/>
        <v>2000009</v>
      </c>
      <c r="C11">
        <f t="shared" si="20"/>
        <v>2000009</v>
      </c>
      <c r="D11" t="str">
        <f t="shared" si="21"/>
        <v>2001003s1</v>
      </c>
      <c r="E11" t="str">
        <f t="shared" si="22"/>
        <v>2000009:10:1</v>
      </c>
      <c r="F11">
        <f t="shared" si="23"/>
        <v>9</v>
      </c>
      <c r="G11">
        <f t="shared" si="24"/>
        <v>2000009</v>
      </c>
      <c r="H11">
        <f t="shared" si="17"/>
        <v>9</v>
      </c>
      <c r="I11" t="str">
        <f>VLOOKUP(U11,怪物属性偏向!E:F,2,FALSE)</f>
        <v>树妖</v>
      </c>
      <c r="J11">
        <f t="shared" si="25"/>
        <v>10</v>
      </c>
      <c r="K11">
        <f t="shared" si="26"/>
        <v>168</v>
      </c>
      <c r="L11">
        <f t="shared" si="27"/>
        <v>400</v>
      </c>
      <c r="M11">
        <f t="shared" si="28"/>
        <v>200</v>
      </c>
      <c r="N11">
        <f t="shared" si="29"/>
        <v>0</v>
      </c>
      <c r="O11">
        <f t="shared" si="30"/>
        <v>2000009</v>
      </c>
      <c r="P11" t="str">
        <f t="shared" si="31"/>
        <v>攻低血高</v>
      </c>
      <c r="S11">
        <v>3</v>
      </c>
      <c r="T11">
        <v>1</v>
      </c>
      <c r="U11" t="s">
        <v>20</v>
      </c>
      <c r="V11">
        <f>VLOOKUP(S11,映射表!T:U,2,FALSE)</f>
        <v>10</v>
      </c>
      <c r="W11">
        <v>1</v>
      </c>
      <c r="X11" s="10">
        <v>0.6</v>
      </c>
      <c r="Y11" s="10">
        <v>1</v>
      </c>
      <c r="Z11" s="10">
        <f t="shared" si="32"/>
        <v>0.1953125</v>
      </c>
      <c r="AA11" s="10">
        <v>0</v>
      </c>
      <c r="AB11" s="10">
        <v>1</v>
      </c>
      <c r="AC11" s="1">
        <f>INT(VLOOKUP($V11,映射表!$B:$C,2,FALSE)*VLOOKUP($U11,怪物属性偏向!$E:$I,3,FALSE)/100*X11*$AB11)</f>
        <v>168</v>
      </c>
      <c r="AD11" s="1">
        <f>INT(VLOOKUP($V11,映射表!$B:$C,2,FALSE)*VLOOKUP($U11,怪物属性偏向!$E:$I,4,FALSE)/100*Y11*$AB11)</f>
        <v>400</v>
      </c>
      <c r="AE11" s="1">
        <f>INT(VLOOKUP($V11,映射表!$B:$C,2,FALSE)*VLOOKUP($U11,怪物属性偏向!$E:$I,5,FALSE)/100*Z11*AB11)</f>
        <v>200</v>
      </c>
      <c r="AF11" s="1">
        <f>INT(VLOOKUP($V11,映射表!$B:$D,3,FALSE)*AA11)</f>
        <v>0</v>
      </c>
      <c r="AG11">
        <f t="shared" si="33"/>
        <v>2.5</v>
      </c>
      <c r="AH11">
        <f>VLOOKUP(V11,映射表!B:C,2,FALSE)*0.25-AD11*0.05</f>
        <v>80</v>
      </c>
      <c r="AI11">
        <f t="shared" si="34"/>
        <v>200</v>
      </c>
      <c r="AJ11">
        <f>INT(VLOOKUP($V11,映射表!$B:$C,2,FALSE)*VLOOKUP($U11,怪物属性偏向!$E:$I,5,FALSE)/100)</f>
        <v>1024</v>
      </c>
    </row>
    <row r="12" spans="1:40" x14ac:dyDescent="0.15">
      <c r="A12">
        <f t="shared" si="18"/>
        <v>2001003</v>
      </c>
      <c r="B12">
        <f t="shared" si="19"/>
        <v>2000010</v>
      </c>
      <c r="C12">
        <f t="shared" si="20"/>
        <v>2000010</v>
      </c>
      <c r="D12" t="str">
        <f t="shared" si="21"/>
        <v>2001003s4</v>
      </c>
      <c r="E12" t="str">
        <f t="shared" si="22"/>
        <v>2000010:10:1</v>
      </c>
      <c r="F12">
        <f t="shared" si="23"/>
        <v>10</v>
      </c>
      <c r="G12">
        <f t="shared" si="24"/>
        <v>2000010</v>
      </c>
      <c r="H12">
        <f t="shared" si="17"/>
        <v>10</v>
      </c>
      <c r="I12" t="str">
        <f>VLOOKUP(U12,怪物属性偏向!E:F,2,FALSE)</f>
        <v>树妖</v>
      </c>
      <c r="J12">
        <f t="shared" si="25"/>
        <v>10</v>
      </c>
      <c r="K12">
        <f t="shared" si="26"/>
        <v>168</v>
      </c>
      <c r="L12">
        <f t="shared" si="27"/>
        <v>400</v>
      </c>
      <c r="M12">
        <f t="shared" si="28"/>
        <v>200</v>
      </c>
      <c r="N12">
        <f t="shared" si="29"/>
        <v>0</v>
      </c>
      <c r="O12">
        <f t="shared" si="30"/>
        <v>2000010</v>
      </c>
      <c r="P12" t="str">
        <f t="shared" si="31"/>
        <v>攻低血高</v>
      </c>
      <c r="S12">
        <v>3</v>
      </c>
      <c r="T12">
        <v>4</v>
      </c>
      <c r="U12" t="s">
        <v>20</v>
      </c>
      <c r="V12">
        <f>VLOOKUP(S12,映射表!T:U,2,FALSE)</f>
        <v>10</v>
      </c>
      <c r="W12">
        <v>1</v>
      </c>
      <c r="X12" s="10">
        <v>0.6</v>
      </c>
      <c r="Y12" s="10">
        <v>1</v>
      </c>
      <c r="Z12" s="10">
        <f t="shared" si="32"/>
        <v>0.1953125</v>
      </c>
      <c r="AA12" s="10">
        <v>0</v>
      </c>
      <c r="AB12" s="10">
        <v>1</v>
      </c>
      <c r="AC12" s="1">
        <f>INT(VLOOKUP($V12,映射表!$B:$C,2,FALSE)*VLOOKUP($U12,怪物属性偏向!$E:$I,3,FALSE)/100*X12*$AB12)</f>
        <v>168</v>
      </c>
      <c r="AD12" s="1">
        <f>INT(VLOOKUP($V12,映射表!$B:$C,2,FALSE)*VLOOKUP($U12,怪物属性偏向!$E:$I,4,FALSE)/100*Y12*$AB12)</f>
        <v>400</v>
      </c>
      <c r="AE12" s="1">
        <f>INT(VLOOKUP($V12,映射表!$B:$C,2,FALSE)*VLOOKUP($U12,怪物属性偏向!$E:$I,5,FALSE)/100*Z12*AB12)</f>
        <v>200</v>
      </c>
      <c r="AF12" s="1">
        <f>INT(VLOOKUP($V12,映射表!$B:$D,3,FALSE)*AA12)</f>
        <v>0</v>
      </c>
      <c r="AG12">
        <f t="shared" si="33"/>
        <v>2.5</v>
      </c>
      <c r="AH12">
        <f>VLOOKUP(V12,映射表!B:C,2,FALSE)*0.25-AD12*0.05</f>
        <v>80</v>
      </c>
      <c r="AI12">
        <f t="shared" si="34"/>
        <v>200</v>
      </c>
      <c r="AJ12">
        <f>INT(VLOOKUP($V12,映射表!$B:$C,2,FALSE)*VLOOKUP($U12,怪物属性偏向!$E:$I,5,FALSE)/100)</f>
        <v>1024</v>
      </c>
    </row>
    <row r="13" spans="1:40" x14ac:dyDescent="0.15">
      <c r="A13">
        <f t="shared" si="18"/>
        <v>2001003</v>
      </c>
      <c r="B13">
        <f t="shared" si="19"/>
        <v>2000011</v>
      </c>
      <c r="C13">
        <f t="shared" si="20"/>
        <v>2000011</v>
      </c>
      <c r="D13" t="str">
        <f t="shared" si="21"/>
        <v>2001003s5</v>
      </c>
      <c r="E13" t="str">
        <f t="shared" si="22"/>
        <v>2000011:10:1</v>
      </c>
      <c r="F13">
        <f t="shared" si="23"/>
        <v>11</v>
      </c>
      <c r="G13">
        <f t="shared" si="24"/>
        <v>2000011</v>
      </c>
      <c r="H13">
        <f t="shared" si="17"/>
        <v>11</v>
      </c>
      <c r="I13" t="str">
        <f>VLOOKUP(U13,怪物属性偏向!E:F,2,FALSE)</f>
        <v>食人花</v>
      </c>
      <c r="J13">
        <f t="shared" si="25"/>
        <v>10</v>
      </c>
      <c r="K13">
        <f t="shared" si="26"/>
        <v>360</v>
      </c>
      <c r="L13">
        <f t="shared" si="27"/>
        <v>200</v>
      </c>
      <c r="M13">
        <f t="shared" si="28"/>
        <v>67</v>
      </c>
      <c r="N13">
        <f t="shared" si="29"/>
        <v>0</v>
      </c>
      <c r="O13">
        <f t="shared" si="30"/>
        <v>2000011</v>
      </c>
      <c r="P13" t="str">
        <f t="shared" si="31"/>
        <v>高攻低血</v>
      </c>
      <c r="S13">
        <v>3</v>
      </c>
      <c r="T13">
        <v>5</v>
      </c>
      <c r="U13" t="s">
        <v>19</v>
      </c>
      <c r="V13">
        <f>VLOOKUP(S13,映射表!T:U,2,FALSE)</f>
        <v>10</v>
      </c>
      <c r="W13">
        <v>1</v>
      </c>
      <c r="X13" s="10">
        <v>0.6</v>
      </c>
      <c r="Y13" s="10">
        <v>1</v>
      </c>
      <c r="Z13" s="10">
        <f t="shared" si="32"/>
        <v>0.15237020316027089</v>
      </c>
      <c r="AA13" s="10">
        <v>0</v>
      </c>
      <c r="AB13" s="10">
        <v>1</v>
      </c>
      <c r="AC13" s="1">
        <f>INT(VLOOKUP($V13,映射表!$B:$C,2,FALSE)*VLOOKUP($U13,怪物属性偏向!$E:$I,3,FALSE)/100*X13*$AB13)</f>
        <v>360</v>
      </c>
      <c r="AD13" s="1">
        <f>INT(VLOOKUP($V13,映射表!$B:$C,2,FALSE)*VLOOKUP($U13,怪物属性偏向!$E:$I,4,FALSE)/100*Y13*$AB13)</f>
        <v>200</v>
      </c>
      <c r="AE13" s="1">
        <f>INT(VLOOKUP($V13,映射表!$B:$C,2,FALSE)*VLOOKUP($U13,怪物属性偏向!$E:$I,5,FALSE)/100*Z13*AB13)</f>
        <v>67</v>
      </c>
      <c r="AF13" s="1">
        <f>INT(VLOOKUP($V13,映射表!$B:$D,3,FALSE)*AA13)</f>
        <v>0</v>
      </c>
      <c r="AG13">
        <f t="shared" si="33"/>
        <v>0.75</v>
      </c>
      <c r="AH13">
        <f>VLOOKUP(V13,映射表!B:C,2,FALSE)*0.25-AD13*0.05</f>
        <v>90</v>
      </c>
      <c r="AI13">
        <f t="shared" si="34"/>
        <v>67.5</v>
      </c>
      <c r="AJ13">
        <f>INT(VLOOKUP($V13,映射表!$B:$C,2,FALSE)*VLOOKUP($U13,怪物属性偏向!$E:$I,5,FALSE)/100)</f>
        <v>443</v>
      </c>
    </row>
    <row r="14" spans="1:40" x14ac:dyDescent="0.15">
      <c r="A14">
        <f t="shared" si="18"/>
        <v>2001003</v>
      </c>
      <c r="B14">
        <f t="shared" si="19"/>
        <v>2000012</v>
      </c>
      <c r="C14">
        <f t="shared" si="20"/>
        <v>2000012</v>
      </c>
      <c r="D14" t="str">
        <f t="shared" si="21"/>
        <v>2001003s6</v>
      </c>
      <c r="E14" t="str">
        <f t="shared" si="22"/>
        <v>2000012:10:1</v>
      </c>
      <c r="F14">
        <f t="shared" si="23"/>
        <v>12</v>
      </c>
      <c r="G14">
        <f t="shared" si="24"/>
        <v>2000012</v>
      </c>
      <c r="H14">
        <f t="shared" si="17"/>
        <v>12</v>
      </c>
      <c r="I14" t="str">
        <f>VLOOKUP(U14,怪物属性偏向!E:F,2,FALSE)</f>
        <v>食人花</v>
      </c>
      <c r="J14">
        <f t="shared" si="25"/>
        <v>10</v>
      </c>
      <c r="K14">
        <f t="shared" si="26"/>
        <v>360</v>
      </c>
      <c r="L14">
        <f t="shared" si="27"/>
        <v>200</v>
      </c>
      <c r="M14">
        <f t="shared" si="28"/>
        <v>67</v>
      </c>
      <c r="N14">
        <f t="shared" si="29"/>
        <v>0</v>
      </c>
      <c r="O14">
        <f t="shared" si="30"/>
        <v>2000012</v>
      </c>
      <c r="P14" t="str">
        <f t="shared" si="31"/>
        <v>高攻低血</v>
      </c>
      <c r="S14">
        <v>3</v>
      </c>
      <c r="T14">
        <v>6</v>
      </c>
      <c r="U14" t="s">
        <v>19</v>
      </c>
      <c r="V14">
        <f>VLOOKUP(S14,映射表!T:U,2,FALSE)</f>
        <v>10</v>
      </c>
      <c r="W14">
        <v>1</v>
      </c>
      <c r="X14" s="10">
        <v>0.6</v>
      </c>
      <c r="Y14" s="10">
        <v>1</v>
      </c>
      <c r="Z14" s="10">
        <f t="shared" si="32"/>
        <v>0.15237020316027089</v>
      </c>
      <c r="AA14" s="10">
        <v>0</v>
      </c>
      <c r="AB14" s="10">
        <v>1</v>
      </c>
      <c r="AC14" s="1">
        <f>INT(VLOOKUP($V14,映射表!$B:$C,2,FALSE)*VLOOKUP($U14,怪物属性偏向!$E:$I,3,FALSE)/100*X14*$AB14)</f>
        <v>360</v>
      </c>
      <c r="AD14" s="1">
        <f>INT(VLOOKUP($V14,映射表!$B:$C,2,FALSE)*VLOOKUP($U14,怪物属性偏向!$E:$I,4,FALSE)/100*Y14*$AB14)</f>
        <v>200</v>
      </c>
      <c r="AE14" s="1">
        <f>INT(VLOOKUP($V14,映射表!$B:$C,2,FALSE)*VLOOKUP($U14,怪物属性偏向!$E:$I,5,FALSE)/100*Z14*AB14)</f>
        <v>67</v>
      </c>
      <c r="AF14" s="1">
        <f>INT(VLOOKUP($V14,映射表!$B:$D,3,FALSE)*AA14)</f>
        <v>0</v>
      </c>
      <c r="AG14">
        <f t="shared" si="33"/>
        <v>0.75</v>
      </c>
      <c r="AH14">
        <f>VLOOKUP(V14,映射表!B:C,2,FALSE)*0.25-AD14*0.05</f>
        <v>90</v>
      </c>
      <c r="AI14">
        <f t="shared" si="34"/>
        <v>67.5</v>
      </c>
      <c r="AJ14">
        <f>INT(VLOOKUP($V14,映射表!$B:$C,2,FALSE)*VLOOKUP($U14,怪物属性偏向!$E:$I,5,FALSE)/100)</f>
        <v>443</v>
      </c>
    </row>
    <row r="15" spans="1:40" x14ac:dyDescent="0.15">
      <c r="A15">
        <f t="shared" si="18"/>
        <v>2001003</v>
      </c>
      <c r="B15">
        <f t="shared" si="19"/>
        <v>2000013</v>
      </c>
      <c r="C15">
        <f t="shared" si="20"/>
        <v>2000013</v>
      </c>
      <c r="D15" t="str">
        <f t="shared" si="21"/>
        <v>2001003s7</v>
      </c>
      <c r="E15" t="str">
        <f t="shared" si="22"/>
        <v>2000013:10:1</v>
      </c>
      <c r="F15">
        <f t="shared" si="23"/>
        <v>13</v>
      </c>
      <c r="G15">
        <f t="shared" si="24"/>
        <v>2000013</v>
      </c>
      <c r="H15">
        <f t="shared" si="17"/>
        <v>13</v>
      </c>
      <c r="I15" t="str">
        <f>VLOOKUP(U15,怪物属性偏向!E:F,2,FALSE)</f>
        <v>树妖</v>
      </c>
      <c r="J15">
        <f t="shared" si="25"/>
        <v>10</v>
      </c>
      <c r="K15">
        <f t="shared" si="26"/>
        <v>168</v>
      </c>
      <c r="L15">
        <f t="shared" si="27"/>
        <v>400</v>
      </c>
      <c r="M15">
        <f t="shared" si="28"/>
        <v>200</v>
      </c>
      <c r="N15">
        <f t="shared" si="29"/>
        <v>0</v>
      </c>
      <c r="O15">
        <f t="shared" si="30"/>
        <v>2000013</v>
      </c>
      <c r="P15" t="str">
        <f t="shared" si="31"/>
        <v>攻低血高</v>
      </c>
      <c r="S15">
        <v>3</v>
      </c>
      <c r="T15">
        <v>7</v>
      </c>
      <c r="U15" t="s">
        <v>20</v>
      </c>
      <c r="V15">
        <f>VLOOKUP(S15,映射表!T:U,2,FALSE)</f>
        <v>10</v>
      </c>
      <c r="W15">
        <v>1</v>
      </c>
      <c r="X15" s="10">
        <v>0.6</v>
      </c>
      <c r="Y15" s="10">
        <v>1</v>
      </c>
      <c r="Z15" s="10">
        <f t="shared" si="32"/>
        <v>0.1953125</v>
      </c>
      <c r="AA15" s="10">
        <v>0</v>
      </c>
      <c r="AB15" s="10">
        <v>1</v>
      </c>
      <c r="AC15" s="1">
        <f>INT(VLOOKUP($V15,映射表!$B:$C,2,FALSE)*VLOOKUP($U15,怪物属性偏向!$E:$I,3,FALSE)/100*X15*$AB15)</f>
        <v>168</v>
      </c>
      <c r="AD15" s="1">
        <f>INT(VLOOKUP($V15,映射表!$B:$C,2,FALSE)*VLOOKUP($U15,怪物属性偏向!$E:$I,4,FALSE)/100*Y15*$AB15)</f>
        <v>400</v>
      </c>
      <c r="AE15" s="1">
        <f>INT(VLOOKUP($V15,映射表!$B:$C,2,FALSE)*VLOOKUP($U15,怪物属性偏向!$E:$I,5,FALSE)/100*Z15*AB15)</f>
        <v>200</v>
      </c>
      <c r="AF15" s="1">
        <f>INT(VLOOKUP($V15,映射表!$B:$D,3,FALSE)*AA15)</f>
        <v>0</v>
      </c>
      <c r="AG15">
        <f t="shared" si="33"/>
        <v>2.5</v>
      </c>
      <c r="AH15">
        <f>VLOOKUP(V15,映射表!B:C,2,FALSE)*0.25-AD15*0.05</f>
        <v>80</v>
      </c>
      <c r="AI15">
        <f t="shared" si="34"/>
        <v>200</v>
      </c>
      <c r="AJ15">
        <f>INT(VLOOKUP($V15,映射表!$B:$C,2,FALSE)*VLOOKUP($U15,怪物属性偏向!$E:$I,5,FALSE)/100)</f>
        <v>1024</v>
      </c>
    </row>
    <row r="16" spans="1:40" x14ac:dyDescent="0.15">
      <c r="A16">
        <f t="shared" si="18"/>
        <v>2001004</v>
      </c>
      <c r="B16">
        <f t="shared" si="19"/>
        <v>2000014</v>
      </c>
      <c r="C16">
        <f t="shared" si="20"/>
        <v>2000014</v>
      </c>
      <c r="D16" t="str">
        <f t="shared" si="21"/>
        <v>2001004s1</v>
      </c>
      <c r="E16" t="str">
        <f t="shared" si="22"/>
        <v>2000014:10:1</v>
      </c>
      <c r="F16">
        <f t="shared" si="23"/>
        <v>14</v>
      </c>
      <c r="G16">
        <f t="shared" si="24"/>
        <v>2000014</v>
      </c>
      <c r="H16">
        <f t="shared" si="17"/>
        <v>14</v>
      </c>
      <c r="I16" t="str">
        <f>VLOOKUP(U16,怪物属性偏向!E:F,2,FALSE)</f>
        <v>小蘑菇</v>
      </c>
      <c r="J16">
        <f t="shared" si="25"/>
        <v>10</v>
      </c>
      <c r="K16">
        <f t="shared" si="26"/>
        <v>240</v>
      </c>
      <c r="L16">
        <f t="shared" si="27"/>
        <v>400</v>
      </c>
      <c r="M16">
        <f t="shared" si="28"/>
        <v>120</v>
      </c>
      <c r="N16">
        <f t="shared" si="29"/>
        <v>0</v>
      </c>
      <c r="O16">
        <f t="shared" si="30"/>
        <v>2000014</v>
      </c>
      <c r="P16" t="str">
        <f t="shared" si="31"/>
        <v>平均怪</v>
      </c>
      <c r="S16">
        <v>4</v>
      </c>
      <c r="T16">
        <v>1</v>
      </c>
      <c r="U16" t="s">
        <v>17</v>
      </c>
      <c r="V16">
        <f>VLOOKUP(S16,映射表!T:U,2,FALSE)</f>
        <v>10</v>
      </c>
      <c r="W16">
        <v>1</v>
      </c>
      <c r="X16" s="10">
        <v>0.6</v>
      </c>
      <c r="Y16" s="10">
        <v>1</v>
      </c>
      <c r="Z16" s="10">
        <f t="shared" si="32"/>
        <v>0.1875</v>
      </c>
      <c r="AA16" s="10">
        <v>0</v>
      </c>
      <c r="AB16" s="10">
        <v>1</v>
      </c>
      <c r="AC16" s="1">
        <f>INT(VLOOKUP($V16,映射表!$B:$C,2,FALSE)*VLOOKUP($U16,怪物属性偏向!$E:$I,3,FALSE)/100*X16*$AB16)</f>
        <v>240</v>
      </c>
      <c r="AD16" s="1">
        <f>INT(VLOOKUP($V16,映射表!$B:$C,2,FALSE)*VLOOKUP($U16,怪物属性偏向!$E:$I,4,FALSE)/100*Y16*$AB16)</f>
        <v>400</v>
      </c>
      <c r="AE16" s="1">
        <f>INT(VLOOKUP($V16,映射表!$B:$C,2,FALSE)*VLOOKUP($U16,怪物属性偏向!$E:$I,5,FALSE)/100*Z16*AB16)</f>
        <v>120</v>
      </c>
      <c r="AF16" s="1">
        <f>INT(VLOOKUP($V16,映射表!$B:$D,3,FALSE)*AA16)</f>
        <v>0</v>
      </c>
      <c r="AG16">
        <f t="shared" si="33"/>
        <v>1.5</v>
      </c>
      <c r="AH16">
        <f>VLOOKUP(V16,映射表!B:C,2,FALSE)*0.25-AD16*0.05</f>
        <v>80</v>
      </c>
      <c r="AI16">
        <f t="shared" si="34"/>
        <v>120</v>
      </c>
      <c r="AJ16">
        <f>INT(VLOOKUP($V16,映射表!$B:$C,2,FALSE)*VLOOKUP($U16,怪物属性偏向!$E:$I,5,FALSE)/100)</f>
        <v>640</v>
      </c>
    </row>
    <row r="17" spans="1:36" x14ac:dyDescent="0.15">
      <c r="A17">
        <f t="shared" si="18"/>
        <v>2001004</v>
      </c>
      <c r="B17">
        <f t="shared" si="19"/>
        <v>2000015</v>
      </c>
      <c r="C17">
        <f t="shared" si="20"/>
        <v>2000015</v>
      </c>
      <c r="D17" t="str">
        <f t="shared" si="21"/>
        <v>2001004s3</v>
      </c>
      <c r="E17" t="str">
        <f t="shared" si="22"/>
        <v>2000015:10:1</v>
      </c>
      <c r="F17">
        <f t="shared" si="23"/>
        <v>15</v>
      </c>
      <c r="G17">
        <f t="shared" si="24"/>
        <v>2000015</v>
      </c>
      <c r="H17">
        <f t="shared" si="17"/>
        <v>15</v>
      </c>
      <c r="I17" t="str">
        <f>VLOOKUP(U17,怪物属性偏向!E:F,2,FALSE)</f>
        <v>小蘑菇</v>
      </c>
      <c r="J17">
        <f t="shared" si="25"/>
        <v>10</v>
      </c>
      <c r="K17">
        <f t="shared" si="26"/>
        <v>240</v>
      </c>
      <c r="L17">
        <f t="shared" si="27"/>
        <v>400</v>
      </c>
      <c r="M17">
        <f t="shared" si="28"/>
        <v>120</v>
      </c>
      <c r="N17">
        <f t="shared" si="29"/>
        <v>0</v>
      </c>
      <c r="O17">
        <f t="shared" si="30"/>
        <v>2000015</v>
      </c>
      <c r="P17" t="str">
        <f t="shared" si="31"/>
        <v>平均怪</v>
      </c>
      <c r="S17">
        <v>4</v>
      </c>
      <c r="T17">
        <v>3</v>
      </c>
      <c r="U17" t="s">
        <v>17</v>
      </c>
      <c r="V17">
        <f>VLOOKUP(S17,映射表!T:U,2,FALSE)</f>
        <v>10</v>
      </c>
      <c r="W17">
        <v>1</v>
      </c>
      <c r="X17" s="10">
        <v>0.6</v>
      </c>
      <c r="Y17" s="10">
        <v>1</v>
      </c>
      <c r="Z17" s="10">
        <f t="shared" si="32"/>
        <v>0.1875</v>
      </c>
      <c r="AA17" s="10">
        <v>0</v>
      </c>
      <c r="AB17" s="10">
        <v>1</v>
      </c>
      <c r="AC17" s="1">
        <f>INT(VLOOKUP($V17,映射表!$B:$C,2,FALSE)*VLOOKUP($U17,怪物属性偏向!$E:$I,3,FALSE)/100*X17*$AB17)</f>
        <v>240</v>
      </c>
      <c r="AD17" s="1">
        <f>INT(VLOOKUP($V17,映射表!$B:$C,2,FALSE)*VLOOKUP($U17,怪物属性偏向!$E:$I,4,FALSE)/100*Y17*$AB17)</f>
        <v>400</v>
      </c>
      <c r="AE17" s="1">
        <f>INT(VLOOKUP($V17,映射表!$B:$C,2,FALSE)*VLOOKUP($U17,怪物属性偏向!$E:$I,5,FALSE)/100*Z17*AB17)</f>
        <v>120</v>
      </c>
      <c r="AF17" s="1">
        <f>INT(VLOOKUP($V17,映射表!$B:$D,3,FALSE)*AA17)</f>
        <v>0</v>
      </c>
      <c r="AG17">
        <f t="shared" si="33"/>
        <v>1.5</v>
      </c>
      <c r="AH17">
        <f>VLOOKUP(V17,映射表!B:C,2,FALSE)*0.25-AD17*0.05</f>
        <v>80</v>
      </c>
      <c r="AI17">
        <f t="shared" si="34"/>
        <v>120</v>
      </c>
      <c r="AJ17">
        <f>INT(VLOOKUP($V17,映射表!$B:$C,2,FALSE)*VLOOKUP($U17,怪物属性偏向!$E:$I,5,FALSE)/100)</f>
        <v>640</v>
      </c>
    </row>
    <row r="18" spans="1:36" x14ac:dyDescent="0.15">
      <c r="A18">
        <f t="shared" si="18"/>
        <v>2001004</v>
      </c>
      <c r="B18">
        <f t="shared" si="19"/>
        <v>2000016</v>
      </c>
      <c r="C18">
        <f t="shared" si="20"/>
        <v>2000016</v>
      </c>
      <c r="D18" t="str">
        <f t="shared" si="21"/>
        <v>2001004s5</v>
      </c>
      <c r="E18" t="str">
        <f t="shared" si="22"/>
        <v>2000016:10:1</v>
      </c>
      <c r="F18">
        <f t="shared" si="23"/>
        <v>16</v>
      </c>
      <c r="G18">
        <f t="shared" si="24"/>
        <v>2000016</v>
      </c>
      <c r="H18">
        <f t="shared" si="17"/>
        <v>16</v>
      </c>
      <c r="I18" t="str">
        <f>VLOOKUP(U18,怪物属性偏向!E:F,2,FALSE)</f>
        <v>食人花</v>
      </c>
      <c r="J18">
        <f t="shared" si="25"/>
        <v>10</v>
      </c>
      <c r="K18">
        <f t="shared" si="26"/>
        <v>360</v>
      </c>
      <c r="L18">
        <f t="shared" si="27"/>
        <v>200</v>
      </c>
      <c r="M18">
        <f t="shared" si="28"/>
        <v>67</v>
      </c>
      <c r="N18">
        <f t="shared" si="29"/>
        <v>0</v>
      </c>
      <c r="O18">
        <f t="shared" si="30"/>
        <v>2000016</v>
      </c>
      <c r="P18" t="str">
        <f t="shared" si="31"/>
        <v>高攻低血</v>
      </c>
      <c r="S18">
        <v>4</v>
      </c>
      <c r="T18">
        <v>5</v>
      </c>
      <c r="U18" t="s">
        <v>19</v>
      </c>
      <c r="V18">
        <f>VLOOKUP(S18,映射表!T:U,2,FALSE)</f>
        <v>10</v>
      </c>
      <c r="W18">
        <v>1</v>
      </c>
      <c r="X18" s="10">
        <v>0.6</v>
      </c>
      <c r="Y18" s="10">
        <v>1</v>
      </c>
      <c r="Z18" s="10">
        <f t="shared" si="32"/>
        <v>0.15237020316027089</v>
      </c>
      <c r="AA18" s="10">
        <v>0</v>
      </c>
      <c r="AB18" s="10">
        <v>1</v>
      </c>
      <c r="AC18" s="1">
        <f>INT(VLOOKUP($V18,映射表!$B:$C,2,FALSE)*VLOOKUP($U18,怪物属性偏向!$E:$I,3,FALSE)/100*X18*$AB18)</f>
        <v>360</v>
      </c>
      <c r="AD18" s="1">
        <f>INT(VLOOKUP($V18,映射表!$B:$C,2,FALSE)*VLOOKUP($U18,怪物属性偏向!$E:$I,4,FALSE)/100*Y18*$AB18)</f>
        <v>200</v>
      </c>
      <c r="AE18" s="1">
        <f>INT(VLOOKUP($V18,映射表!$B:$C,2,FALSE)*VLOOKUP($U18,怪物属性偏向!$E:$I,5,FALSE)/100*Z18*AB18)</f>
        <v>67</v>
      </c>
      <c r="AF18" s="1">
        <f>INT(VLOOKUP($V18,映射表!$B:$D,3,FALSE)*AA18)</f>
        <v>0</v>
      </c>
      <c r="AG18">
        <f t="shared" si="33"/>
        <v>0.75</v>
      </c>
      <c r="AH18">
        <f>VLOOKUP(V18,映射表!B:C,2,FALSE)*0.25-AD18*0.05</f>
        <v>90</v>
      </c>
      <c r="AI18">
        <f t="shared" si="34"/>
        <v>67.5</v>
      </c>
      <c r="AJ18">
        <f>INT(VLOOKUP($V18,映射表!$B:$C,2,FALSE)*VLOOKUP($U18,怪物属性偏向!$E:$I,5,FALSE)/100)</f>
        <v>443</v>
      </c>
    </row>
    <row r="19" spans="1:36" x14ac:dyDescent="0.15">
      <c r="A19">
        <f t="shared" si="18"/>
        <v>2001004</v>
      </c>
      <c r="B19">
        <f t="shared" si="19"/>
        <v>2000017</v>
      </c>
      <c r="C19">
        <f t="shared" si="20"/>
        <v>2000017</v>
      </c>
      <c r="D19" t="str">
        <f t="shared" si="21"/>
        <v>2001004s7</v>
      </c>
      <c r="E19" t="str">
        <f t="shared" si="22"/>
        <v>2000017:10:1</v>
      </c>
      <c r="F19">
        <f t="shared" si="23"/>
        <v>17</v>
      </c>
      <c r="G19">
        <f t="shared" si="24"/>
        <v>2000017</v>
      </c>
      <c r="H19">
        <f t="shared" si="17"/>
        <v>17</v>
      </c>
      <c r="I19" t="str">
        <f>VLOOKUP(U19,怪物属性偏向!E:F,2,FALSE)</f>
        <v>小蘑菇</v>
      </c>
      <c r="J19">
        <f t="shared" si="25"/>
        <v>10</v>
      </c>
      <c r="K19">
        <f t="shared" si="26"/>
        <v>240</v>
      </c>
      <c r="L19">
        <f t="shared" si="27"/>
        <v>400</v>
      </c>
      <c r="M19">
        <f t="shared" si="28"/>
        <v>120</v>
      </c>
      <c r="N19">
        <f t="shared" si="29"/>
        <v>0</v>
      </c>
      <c r="O19">
        <f t="shared" si="30"/>
        <v>2000017</v>
      </c>
      <c r="P19" t="str">
        <f t="shared" si="31"/>
        <v>平均怪</v>
      </c>
      <c r="S19">
        <v>4</v>
      </c>
      <c r="T19">
        <v>7</v>
      </c>
      <c r="U19" t="s">
        <v>17</v>
      </c>
      <c r="V19">
        <f>VLOOKUP(S19,映射表!T:U,2,FALSE)</f>
        <v>10</v>
      </c>
      <c r="W19">
        <v>1</v>
      </c>
      <c r="X19" s="10">
        <v>0.6</v>
      </c>
      <c r="Y19" s="10">
        <v>1</v>
      </c>
      <c r="Z19" s="10">
        <f t="shared" si="32"/>
        <v>0.1875</v>
      </c>
      <c r="AA19" s="10">
        <v>0</v>
      </c>
      <c r="AB19" s="10">
        <v>1</v>
      </c>
      <c r="AC19" s="1">
        <f>INT(VLOOKUP($V19,映射表!$B:$C,2,FALSE)*VLOOKUP($U19,怪物属性偏向!$E:$I,3,FALSE)/100*X19*$AB19)</f>
        <v>240</v>
      </c>
      <c r="AD19" s="1">
        <f>INT(VLOOKUP($V19,映射表!$B:$C,2,FALSE)*VLOOKUP($U19,怪物属性偏向!$E:$I,4,FALSE)/100*Y19*$AB19)</f>
        <v>400</v>
      </c>
      <c r="AE19" s="1">
        <f>INT(VLOOKUP($V19,映射表!$B:$C,2,FALSE)*VLOOKUP($U19,怪物属性偏向!$E:$I,5,FALSE)/100*Z19*AB19)</f>
        <v>120</v>
      </c>
      <c r="AF19" s="1">
        <f>INT(VLOOKUP($V19,映射表!$B:$D,3,FALSE)*AA19)</f>
        <v>0</v>
      </c>
      <c r="AG19">
        <f t="shared" si="33"/>
        <v>1.5</v>
      </c>
      <c r="AH19">
        <f>VLOOKUP(V19,映射表!B:C,2,FALSE)*0.25-AD19*0.05</f>
        <v>80</v>
      </c>
      <c r="AI19">
        <f t="shared" si="34"/>
        <v>120</v>
      </c>
      <c r="AJ19">
        <f>INT(VLOOKUP($V19,映射表!$B:$C,2,FALSE)*VLOOKUP($U19,怪物属性偏向!$E:$I,5,FALSE)/100)</f>
        <v>640</v>
      </c>
    </row>
    <row r="20" spans="1:36" x14ac:dyDescent="0.15">
      <c r="A20">
        <f t="shared" si="18"/>
        <v>2001004</v>
      </c>
      <c r="B20">
        <f t="shared" si="19"/>
        <v>2000018</v>
      </c>
      <c r="C20">
        <f t="shared" si="20"/>
        <v>2000018</v>
      </c>
      <c r="D20" t="str">
        <f t="shared" si="21"/>
        <v>2001004s9</v>
      </c>
      <c r="E20" t="str">
        <f t="shared" si="22"/>
        <v>2000018:10:1</v>
      </c>
      <c r="F20">
        <f t="shared" si="23"/>
        <v>18</v>
      </c>
      <c r="G20">
        <f t="shared" si="24"/>
        <v>2000018</v>
      </c>
      <c r="H20">
        <f t="shared" si="17"/>
        <v>18</v>
      </c>
      <c r="I20" t="str">
        <f>VLOOKUP(U20,怪物属性偏向!E:F,2,FALSE)</f>
        <v>小蘑菇</v>
      </c>
      <c r="J20">
        <f t="shared" si="25"/>
        <v>10</v>
      </c>
      <c r="K20">
        <f t="shared" si="26"/>
        <v>240</v>
      </c>
      <c r="L20">
        <f t="shared" si="27"/>
        <v>400</v>
      </c>
      <c r="M20">
        <f t="shared" si="28"/>
        <v>120</v>
      </c>
      <c r="N20">
        <f t="shared" si="29"/>
        <v>0</v>
      </c>
      <c r="O20">
        <f t="shared" si="30"/>
        <v>2000018</v>
      </c>
      <c r="P20" t="str">
        <f t="shared" si="31"/>
        <v>平均怪</v>
      </c>
      <c r="S20">
        <v>4</v>
      </c>
      <c r="T20">
        <v>9</v>
      </c>
      <c r="U20" t="s">
        <v>17</v>
      </c>
      <c r="V20">
        <f>VLOOKUP(S20,映射表!T:U,2,FALSE)</f>
        <v>10</v>
      </c>
      <c r="W20">
        <v>1</v>
      </c>
      <c r="X20" s="10">
        <v>0.6</v>
      </c>
      <c r="Y20" s="10">
        <v>1</v>
      </c>
      <c r="Z20" s="10">
        <f t="shared" si="32"/>
        <v>0.1875</v>
      </c>
      <c r="AA20" s="10">
        <v>0</v>
      </c>
      <c r="AB20" s="10">
        <v>1</v>
      </c>
      <c r="AC20" s="1">
        <f>INT(VLOOKUP($V20,映射表!$B:$C,2,FALSE)*VLOOKUP($U20,怪物属性偏向!$E:$I,3,FALSE)/100*X20*$AB20)</f>
        <v>240</v>
      </c>
      <c r="AD20" s="1">
        <f>INT(VLOOKUP($V20,映射表!$B:$C,2,FALSE)*VLOOKUP($U20,怪物属性偏向!$E:$I,4,FALSE)/100*Y20*$AB20)</f>
        <v>400</v>
      </c>
      <c r="AE20" s="1">
        <f>INT(VLOOKUP($V20,映射表!$B:$C,2,FALSE)*VLOOKUP($U20,怪物属性偏向!$E:$I,5,FALSE)/100*Z20*AB20)</f>
        <v>120</v>
      </c>
      <c r="AF20" s="1">
        <f>INT(VLOOKUP($V20,映射表!$B:$D,3,FALSE)*AA20)</f>
        <v>0</v>
      </c>
      <c r="AG20">
        <f t="shared" si="33"/>
        <v>1.5</v>
      </c>
      <c r="AH20">
        <f>VLOOKUP(V20,映射表!B:C,2,FALSE)*0.25-AD20*0.05</f>
        <v>80</v>
      </c>
      <c r="AI20">
        <f t="shared" si="34"/>
        <v>120</v>
      </c>
      <c r="AJ20">
        <f>INT(VLOOKUP($V20,映射表!$B:$C,2,FALSE)*VLOOKUP($U20,怪物属性偏向!$E:$I,5,FALSE)/100)</f>
        <v>640</v>
      </c>
    </row>
    <row r="21" spans="1:36" x14ac:dyDescent="0.15">
      <c r="A21">
        <f t="shared" si="18"/>
        <v>2001005</v>
      </c>
      <c r="B21">
        <f t="shared" si="19"/>
        <v>2000019</v>
      </c>
      <c r="C21">
        <f t="shared" si="20"/>
        <v>2000019</v>
      </c>
      <c r="D21" t="str">
        <f t="shared" si="21"/>
        <v>2001005s2</v>
      </c>
      <c r="E21" t="str">
        <f t="shared" si="22"/>
        <v>2000019:10:1</v>
      </c>
      <c r="F21">
        <f t="shared" si="23"/>
        <v>19</v>
      </c>
      <c r="G21">
        <f t="shared" si="24"/>
        <v>2000019</v>
      </c>
      <c r="H21">
        <f t="shared" si="17"/>
        <v>19</v>
      </c>
      <c r="I21" t="str">
        <f>VLOOKUP(U21,怪物属性偏向!E:F,2,FALSE)</f>
        <v>小蘑菇</v>
      </c>
      <c r="J21">
        <f t="shared" si="25"/>
        <v>10</v>
      </c>
      <c r="K21">
        <f t="shared" si="26"/>
        <v>240</v>
      </c>
      <c r="L21">
        <f t="shared" si="27"/>
        <v>400</v>
      </c>
      <c r="M21">
        <f t="shared" si="28"/>
        <v>120</v>
      </c>
      <c r="N21">
        <f t="shared" si="29"/>
        <v>0</v>
      </c>
      <c r="O21">
        <f t="shared" si="30"/>
        <v>2000019</v>
      </c>
      <c r="P21" t="str">
        <f t="shared" si="31"/>
        <v>平均怪</v>
      </c>
      <c r="S21">
        <v>5</v>
      </c>
      <c r="T21">
        <v>2</v>
      </c>
      <c r="U21" t="s">
        <v>17</v>
      </c>
      <c r="V21">
        <f>VLOOKUP(S21,映射表!T:U,2,FALSE)</f>
        <v>10</v>
      </c>
      <c r="W21">
        <v>1</v>
      </c>
      <c r="X21" s="10">
        <v>0.6</v>
      </c>
      <c r="Y21" s="10">
        <v>1</v>
      </c>
      <c r="Z21" s="10">
        <f t="shared" si="32"/>
        <v>0.1875</v>
      </c>
      <c r="AA21" s="10">
        <v>0</v>
      </c>
      <c r="AB21" s="10">
        <v>1</v>
      </c>
      <c r="AC21" s="1">
        <f>INT(VLOOKUP($V21,映射表!$B:$C,2,FALSE)*VLOOKUP($U21,怪物属性偏向!$E:$I,3,FALSE)/100*X21*$AB21)</f>
        <v>240</v>
      </c>
      <c r="AD21" s="1">
        <f>INT(VLOOKUP($V21,映射表!$B:$C,2,FALSE)*VLOOKUP($U21,怪物属性偏向!$E:$I,4,FALSE)/100*Y21*$AB21)</f>
        <v>400</v>
      </c>
      <c r="AE21" s="1">
        <f>INT(VLOOKUP($V21,映射表!$B:$C,2,FALSE)*VLOOKUP($U21,怪物属性偏向!$E:$I,5,FALSE)/100*Z21*AB21)</f>
        <v>120</v>
      </c>
      <c r="AF21" s="1">
        <f>INT(VLOOKUP($V21,映射表!$B:$D,3,FALSE)*AA21)</f>
        <v>0</v>
      </c>
      <c r="AG21">
        <f t="shared" si="33"/>
        <v>1.5</v>
      </c>
      <c r="AH21">
        <f>VLOOKUP(V21,映射表!B:C,2,FALSE)*0.25-AD21*0.05</f>
        <v>80</v>
      </c>
      <c r="AI21">
        <f t="shared" si="34"/>
        <v>120</v>
      </c>
      <c r="AJ21">
        <f>INT(VLOOKUP($V21,映射表!$B:$C,2,FALSE)*VLOOKUP($U21,怪物属性偏向!$E:$I,5,FALSE)/100)</f>
        <v>640</v>
      </c>
    </row>
    <row r="22" spans="1:36" x14ac:dyDescent="0.15">
      <c r="A22">
        <f t="shared" si="18"/>
        <v>2001005</v>
      </c>
      <c r="B22">
        <f t="shared" si="19"/>
        <v>2000020</v>
      </c>
      <c r="C22">
        <f t="shared" si="20"/>
        <v>2000020</v>
      </c>
      <c r="D22" t="str">
        <f t="shared" si="21"/>
        <v>2001005s4</v>
      </c>
      <c r="E22" t="str">
        <f t="shared" si="22"/>
        <v>2000020:10:1</v>
      </c>
      <c r="F22">
        <f t="shared" si="23"/>
        <v>20</v>
      </c>
      <c r="G22">
        <f t="shared" si="24"/>
        <v>2000020</v>
      </c>
      <c r="H22">
        <f t="shared" si="17"/>
        <v>20</v>
      </c>
      <c r="I22" t="str">
        <f>VLOOKUP(U22,怪物属性偏向!E:F,2,FALSE)</f>
        <v>小蘑菇</v>
      </c>
      <c r="J22">
        <f t="shared" si="25"/>
        <v>10</v>
      </c>
      <c r="K22">
        <f t="shared" si="26"/>
        <v>240</v>
      </c>
      <c r="L22">
        <f t="shared" si="27"/>
        <v>400</v>
      </c>
      <c r="M22">
        <f t="shared" si="28"/>
        <v>120</v>
      </c>
      <c r="N22">
        <f t="shared" si="29"/>
        <v>0</v>
      </c>
      <c r="O22">
        <f t="shared" si="30"/>
        <v>2000020</v>
      </c>
      <c r="P22" t="str">
        <f t="shared" si="31"/>
        <v>平均怪</v>
      </c>
      <c r="S22">
        <v>5</v>
      </c>
      <c r="T22">
        <v>4</v>
      </c>
      <c r="U22" t="s">
        <v>17</v>
      </c>
      <c r="V22">
        <f>VLOOKUP(S22,映射表!T:U,2,FALSE)</f>
        <v>10</v>
      </c>
      <c r="W22">
        <v>1</v>
      </c>
      <c r="X22" s="10">
        <v>0.6</v>
      </c>
      <c r="Y22" s="10">
        <v>1</v>
      </c>
      <c r="Z22" s="10">
        <f t="shared" si="32"/>
        <v>0.1875</v>
      </c>
      <c r="AA22" s="10">
        <v>0</v>
      </c>
      <c r="AB22" s="10">
        <v>1</v>
      </c>
      <c r="AC22" s="1">
        <f>INT(VLOOKUP($V22,映射表!$B:$C,2,FALSE)*VLOOKUP($U22,怪物属性偏向!$E:$I,3,FALSE)/100*X22*$AB22)</f>
        <v>240</v>
      </c>
      <c r="AD22" s="1">
        <f>INT(VLOOKUP($V22,映射表!$B:$C,2,FALSE)*VLOOKUP($U22,怪物属性偏向!$E:$I,4,FALSE)/100*Y22*$AB22)</f>
        <v>400</v>
      </c>
      <c r="AE22" s="1">
        <f>INT(VLOOKUP($V22,映射表!$B:$C,2,FALSE)*VLOOKUP($U22,怪物属性偏向!$E:$I,5,FALSE)/100*Z22*AB22)</f>
        <v>120</v>
      </c>
      <c r="AF22" s="1">
        <f>INT(VLOOKUP($V22,映射表!$B:$D,3,FALSE)*AA22)</f>
        <v>0</v>
      </c>
      <c r="AG22">
        <f t="shared" si="33"/>
        <v>1.5</v>
      </c>
      <c r="AH22">
        <f>VLOOKUP(V22,映射表!B:C,2,FALSE)*0.25-AD22*0.05</f>
        <v>80</v>
      </c>
      <c r="AI22">
        <f t="shared" si="34"/>
        <v>120</v>
      </c>
      <c r="AJ22">
        <f>INT(VLOOKUP($V22,映射表!$B:$C,2,FALSE)*VLOOKUP($U22,怪物属性偏向!$E:$I,5,FALSE)/100)</f>
        <v>640</v>
      </c>
    </row>
    <row r="23" spans="1:36" x14ac:dyDescent="0.15">
      <c r="A23">
        <f t="shared" si="18"/>
        <v>2001005</v>
      </c>
      <c r="B23">
        <f t="shared" si="19"/>
        <v>2000021</v>
      </c>
      <c r="C23">
        <f t="shared" si="20"/>
        <v>2000021</v>
      </c>
      <c r="D23" t="str">
        <f t="shared" si="21"/>
        <v>2001005s5</v>
      </c>
      <c r="E23" t="str">
        <f t="shared" si="22"/>
        <v>2000021:10:1</v>
      </c>
      <c r="F23">
        <f t="shared" si="23"/>
        <v>21</v>
      </c>
      <c r="G23">
        <f t="shared" si="24"/>
        <v>2000021</v>
      </c>
      <c r="H23">
        <f t="shared" si="17"/>
        <v>21</v>
      </c>
      <c r="I23" t="str">
        <f>VLOOKUP(U23,怪物属性偏向!E:F,2,FALSE)</f>
        <v>小花精</v>
      </c>
      <c r="J23">
        <f t="shared" si="25"/>
        <v>10</v>
      </c>
      <c r="K23">
        <f t="shared" si="26"/>
        <v>240</v>
      </c>
      <c r="L23">
        <f t="shared" si="27"/>
        <v>400</v>
      </c>
      <c r="M23">
        <f t="shared" si="28"/>
        <v>80</v>
      </c>
      <c r="N23">
        <f t="shared" si="29"/>
        <v>0</v>
      </c>
      <c r="O23">
        <f t="shared" si="30"/>
        <v>2000021</v>
      </c>
      <c r="P23" t="str">
        <f t="shared" si="31"/>
        <v>群体治疗怪</v>
      </c>
      <c r="S23">
        <v>5</v>
      </c>
      <c r="T23">
        <v>5</v>
      </c>
      <c r="U23" t="s">
        <v>23</v>
      </c>
      <c r="V23">
        <f>VLOOKUP(S23,映射表!T:U,2,FALSE)</f>
        <v>10</v>
      </c>
      <c r="W23">
        <v>1</v>
      </c>
      <c r="X23" s="10">
        <v>0.6</v>
      </c>
      <c r="Y23" s="10">
        <v>1</v>
      </c>
      <c r="Z23" s="10">
        <f t="shared" si="32"/>
        <v>0.125</v>
      </c>
      <c r="AA23" s="10">
        <v>0</v>
      </c>
      <c r="AB23" s="10">
        <v>1</v>
      </c>
      <c r="AC23" s="1">
        <f>INT(VLOOKUP($V23,映射表!$B:$C,2,FALSE)*VLOOKUP($U23,怪物属性偏向!$E:$I,3,FALSE)/100*X23*$AB23)</f>
        <v>240</v>
      </c>
      <c r="AD23" s="1">
        <f>INT(VLOOKUP($V23,映射表!$B:$C,2,FALSE)*VLOOKUP($U23,怪物属性偏向!$E:$I,4,FALSE)/100*Y23*$AB23)</f>
        <v>400</v>
      </c>
      <c r="AE23" s="1">
        <f>INT(VLOOKUP($V23,映射表!$B:$C,2,FALSE)*VLOOKUP($U23,怪物属性偏向!$E:$I,5,FALSE)/100*Z23*AB23)</f>
        <v>80</v>
      </c>
      <c r="AF23" s="1">
        <f>INT(VLOOKUP($V23,映射表!$B:$D,3,FALSE)*AA23)</f>
        <v>0</v>
      </c>
      <c r="AG23">
        <f t="shared" si="33"/>
        <v>1</v>
      </c>
      <c r="AH23">
        <f>VLOOKUP(V23,映射表!B:C,2,FALSE)*0.25-AD23*0.05</f>
        <v>80</v>
      </c>
      <c r="AI23">
        <f t="shared" si="34"/>
        <v>80</v>
      </c>
      <c r="AJ23">
        <f>INT(VLOOKUP($V23,映射表!$B:$C,2,FALSE)*VLOOKUP($U23,怪物属性偏向!$E:$I,5,FALSE)/100)</f>
        <v>640</v>
      </c>
    </row>
    <row r="24" spans="1:36" x14ac:dyDescent="0.15">
      <c r="A24">
        <f t="shared" si="18"/>
        <v>2001005</v>
      </c>
      <c r="B24">
        <f t="shared" si="19"/>
        <v>2000022</v>
      </c>
      <c r="C24">
        <f t="shared" si="20"/>
        <v>2000022</v>
      </c>
      <c r="D24" t="str">
        <f t="shared" si="21"/>
        <v>2001005s7</v>
      </c>
      <c r="E24" t="str">
        <f t="shared" si="22"/>
        <v>2000022:10:1</v>
      </c>
      <c r="F24">
        <f t="shared" si="23"/>
        <v>22</v>
      </c>
      <c r="G24">
        <f t="shared" si="24"/>
        <v>2000022</v>
      </c>
      <c r="H24">
        <f t="shared" si="17"/>
        <v>22</v>
      </c>
      <c r="I24" t="str">
        <f>VLOOKUP(U24,怪物属性偏向!E:F,2,FALSE)</f>
        <v>小蘑菇</v>
      </c>
      <c r="J24">
        <f t="shared" si="25"/>
        <v>10</v>
      </c>
      <c r="K24">
        <f t="shared" si="26"/>
        <v>240</v>
      </c>
      <c r="L24">
        <f t="shared" si="27"/>
        <v>400</v>
      </c>
      <c r="M24">
        <f t="shared" si="28"/>
        <v>120</v>
      </c>
      <c r="N24">
        <f t="shared" si="29"/>
        <v>0</v>
      </c>
      <c r="O24">
        <f t="shared" si="30"/>
        <v>2000022</v>
      </c>
      <c r="P24" t="str">
        <f t="shared" si="31"/>
        <v>平均怪</v>
      </c>
      <c r="S24">
        <v>5</v>
      </c>
      <c r="T24">
        <v>7</v>
      </c>
      <c r="U24" t="s">
        <v>17</v>
      </c>
      <c r="V24">
        <f>VLOOKUP(S24,映射表!T:U,2,FALSE)</f>
        <v>10</v>
      </c>
      <c r="W24">
        <v>1</v>
      </c>
      <c r="X24" s="10">
        <v>0.6</v>
      </c>
      <c r="Y24" s="10">
        <v>1</v>
      </c>
      <c r="Z24" s="10">
        <f t="shared" si="32"/>
        <v>0.1875</v>
      </c>
      <c r="AA24" s="10">
        <v>0</v>
      </c>
      <c r="AB24" s="10">
        <v>1</v>
      </c>
      <c r="AC24" s="1">
        <f>INT(VLOOKUP($V24,映射表!$B:$C,2,FALSE)*VLOOKUP($U24,怪物属性偏向!$E:$I,3,FALSE)/100*X24*$AB24)</f>
        <v>240</v>
      </c>
      <c r="AD24" s="1">
        <f>INT(VLOOKUP($V24,映射表!$B:$C,2,FALSE)*VLOOKUP($U24,怪物属性偏向!$E:$I,4,FALSE)/100*Y24*$AB24)</f>
        <v>400</v>
      </c>
      <c r="AE24" s="1">
        <f>INT(VLOOKUP($V24,映射表!$B:$C,2,FALSE)*VLOOKUP($U24,怪物属性偏向!$E:$I,5,FALSE)/100*Z24*AB24)</f>
        <v>120</v>
      </c>
      <c r="AF24" s="1">
        <f>INT(VLOOKUP($V24,映射表!$B:$D,3,FALSE)*AA24)</f>
        <v>0</v>
      </c>
      <c r="AG24">
        <f t="shared" si="33"/>
        <v>1.5</v>
      </c>
      <c r="AH24">
        <f>VLOOKUP(V24,映射表!B:C,2,FALSE)*0.25-AD24*0.05</f>
        <v>80</v>
      </c>
      <c r="AI24">
        <f t="shared" si="34"/>
        <v>120</v>
      </c>
      <c r="AJ24">
        <f>INT(VLOOKUP($V24,映射表!$B:$C,2,FALSE)*VLOOKUP($U24,怪物属性偏向!$E:$I,5,FALSE)/100)</f>
        <v>640</v>
      </c>
    </row>
    <row r="25" spans="1:36" x14ac:dyDescent="0.15">
      <c r="A25">
        <f t="shared" si="18"/>
        <v>2001006</v>
      </c>
      <c r="B25">
        <f t="shared" si="19"/>
        <v>2000023</v>
      </c>
      <c r="C25">
        <f t="shared" si="20"/>
        <v>2000023</v>
      </c>
      <c r="D25" t="str">
        <f t="shared" si="21"/>
        <v>2001006s1</v>
      </c>
      <c r="E25" t="str">
        <f t="shared" si="22"/>
        <v>2000023:10:1</v>
      </c>
      <c r="F25">
        <f t="shared" si="23"/>
        <v>23</v>
      </c>
      <c r="G25">
        <f t="shared" si="24"/>
        <v>2000023</v>
      </c>
      <c r="H25">
        <f t="shared" si="17"/>
        <v>23</v>
      </c>
      <c r="I25" t="str">
        <f>VLOOKUP(U25,怪物属性偏向!E:F,2,FALSE)</f>
        <v>树妖</v>
      </c>
      <c r="J25">
        <f t="shared" si="25"/>
        <v>10</v>
      </c>
      <c r="K25">
        <f t="shared" si="26"/>
        <v>168</v>
      </c>
      <c r="L25">
        <f t="shared" si="27"/>
        <v>400</v>
      </c>
      <c r="M25">
        <f t="shared" si="28"/>
        <v>200</v>
      </c>
      <c r="N25">
        <f t="shared" si="29"/>
        <v>0</v>
      </c>
      <c r="O25">
        <f t="shared" si="30"/>
        <v>2000023</v>
      </c>
      <c r="P25" t="str">
        <f t="shared" si="31"/>
        <v>攻低血高</v>
      </c>
      <c r="S25">
        <v>6</v>
      </c>
      <c r="T25">
        <v>1</v>
      </c>
      <c r="U25" t="s">
        <v>20</v>
      </c>
      <c r="V25">
        <f>VLOOKUP(S25,映射表!T:U,2,FALSE)</f>
        <v>10</v>
      </c>
      <c r="W25">
        <v>1</v>
      </c>
      <c r="X25" s="10">
        <v>0.6</v>
      </c>
      <c r="Y25" s="10">
        <v>1</v>
      </c>
      <c r="Z25" s="10">
        <f t="shared" si="32"/>
        <v>0.1953125</v>
      </c>
      <c r="AA25" s="10">
        <v>0</v>
      </c>
      <c r="AB25" s="10">
        <v>1</v>
      </c>
      <c r="AC25" s="1">
        <f>INT(VLOOKUP($V25,映射表!$B:$C,2,FALSE)*VLOOKUP($U25,怪物属性偏向!$E:$I,3,FALSE)/100*X25*$AB25)</f>
        <v>168</v>
      </c>
      <c r="AD25" s="1">
        <f>INT(VLOOKUP($V25,映射表!$B:$C,2,FALSE)*VLOOKUP($U25,怪物属性偏向!$E:$I,4,FALSE)/100*Y25*$AB25)</f>
        <v>400</v>
      </c>
      <c r="AE25" s="1">
        <f>INT(VLOOKUP($V25,映射表!$B:$C,2,FALSE)*VLOOKUP($U25,怪物属性偏向!$E:$I,5,FALSE)/100*Z25*AB25)</f>
        <v>200</v>
      </c>
      <c r="AF25" s="1">
        <f>INT(VLOOKUP($V25,映射表!$B:$D,3,FALSE)*AA25)</f>
        <v>0</v>
      </c>
      <c r="AG25">
        <f t="shared" si="33"/>
        <v>2.5</v>
      </c>
      <c r="AH25">
        <f>VLOOKUP(V25,映射表!B:C,2,FALSE)*0.25-AD25*0.05</f>
        <v>80</v>
      </c>
      <c r="AI25">
        <f t="shared" si="34"/>
        <v>200</v>
      </c>
      <c r="AJ25">
        <f>INT(VLOOKUP($V25,映射表!$B:$C,2,FALSE)*VLOOKUP($U25,怪物属性偏向!$E:$I,5,FALSE)/100)</f>
        <v>1024</v>
      </c>
    </row>
    <row r="26" spans="1:36" x14ac:dyDescent="0.15">
      <c r="A26">
        <f t="shared" si="18"/>
        <v>2001006</v>
      </c>
      <c r="B26">
        <f t="shared" si="19"/>
        <v>2000024</v>
      </c>
      <c r="C26">
        <f t="shared" si="20"/>
        <v>2000024</v>
      </c>
      <c r="D26" t="str">
        <f t="shared" si="21"/>
        <v>2001006s4</v>
      </c>
      <c r="E26" t="str">
        <f t="shared" si="22"/>
        <v>2000024:10:1</v>
      </c>
      <c r="F26">
        <f t="shared" si="23"/>
        <v>24</v>
      </c>
      <c r="G26">
        <f t="shared" si="24"/>
        <v>2000024</v>
      </c>
      <c r="H26">
        <f t="shared" si="17"/>
        <v>24</v>
      </c>
      <c r="I26" t="str">
        <f>VLOOKUP(U26,怪物属性偏向!E:F,2,FALSE)</f>
        <v>树妖</v>
      </c>
      <c r="J26">
        <f t="shared" si="25"/>
        <v>10</v>
      </c>
      <c r="K26">
        <f t="shared" si="26"/>
        <v>168</v>
      </c>
      <c r="L26">
        <f t="shared" si="27"/>
        <v>400</v>
      </c>
      <c r="M26">
        <f t="shared" si="28"/>
        <v>200</v>
      </c>
      <c r="N26">
        <f t="shared" si="29"/>
        <v>0</v>
      </c>
      <c r="O26">
        <f t="shared" si="30"/>
        <v>2000024</v>
      </c>
      <c r="P26" t="str">
        <f t="shared" si="31"/>
        <v>攻低血高</v>
      </c>
      <c r="S26">
        <v>6</v>
      </c>
      <c r="T26">
        <v>4</v>
      </c>
      <c r="U26" t="s">
        <v>20</v>
      </c>
      <c r="V26">
        <f>VLOOKUP(S26,映射表!T:U,2,FALSE)</f>
        <v>10</v>
      </c>
      <c r="W26">
        <v>1</v>
      </c>
      <c r="X26" s="10">
        <v>0.6</v>
      </c>
      <c r="Y26" s="10">
        <v>1</v>
      </c>
      <c r="Z26" s="10">
        <f t="shared" si="32"/>
        <v>0.1953125</v>
      </c>
      <c r="AA26" s="10">
        <v>0</v>
      </c>
      <c r="AB26" s="10">
        <v>1</v>
      </c>
      <c r="AC26" s="1">
        <f>INT(VLOOKUP($V26,映射表!$B:$C,2,FALSE)*VLOOKUP($U26,怪物属性偏向!$E:$I,3,FALSE)/100*X26*$AB26)</f>
        <v>168</v>
      </c>
      <c r="AD26" s="1">
        <f>INT(VLOOKUP($V26,映射表!$B:$C,2,FALSE)*VLOOKUP($U26,怪物属性偏向!$E:$I,4,FALSE)/100*Y26*$AB26)</f>
        <v>400</v>
      </c>
      <c r="AE26" s="1">
        <f>INT(VLOOKUP($V26,映射表!$B:$C,2,FALSE)*VLOOKUP($U26,怪物属性偏向!$E:$I,5,FALSE)/100*Z26*AB26)</f>
        <v>200</v>
      </c>
      <c r="AF26" s="1">
        <f>INT(VLOOKUP($V26,映射表!$B:$D,3,FALSE)*AA26)</f>
        <v>0</v>
      </c>
      <c r="AG26">
        <f t="shared" si="33"/>
        <v>2.5</v>
      </c>
      <c r="AH26">
        <f>VLOOKUP(V26,映射表!B:C,2,FALSE)*0.25-AD26*0.05</f>
        <v>80</v>
      </c>
      <c r="AI26">
        <f t="shared" si="34"/>
        <v>200</v>
      </c>
      <c r="AJ26">
        <f>INT(VLOOKUP($V26,映射表!$B:$C,2,FALSE)*VLOOKUP($U26,怪物属性偏向!$E:$I,5,FALSE)/100)</f>
        <v>1024</v>
      </c>
    </row>
    <row r="27" spans="1:36" x14ac:dyDescent="0.15">
      <c r="A27">
        <f t="shared" si="18"/>
        <v>2001006</v>
      </c>
      <c r="B27">
        <f t="shared" si="19"/>
        <v>2000025</v>
      </c>
      <c r="C27">
        <f t="shared" si="20"/>
        <v>2000025</v>
      </c>
      <c r="D27" t="str">
        <f t="shared" si="21"/>
        <v>2001006s5</v>
      </c>
      <c r="E27" t="str">
        <f t="shared" si="22"/>
        <v>2000025:10:1</v>
      </c>
      <c r="F27">
        <f t="shared" si="23"/>
        <v>25</v>
      </c>
      <c r="G27">
        <f t="shared" si="24"/>
        <v>2000025</v>
      </c>
      <c r="H27">
        <f t="shared" si="17"/>
        <v>25</v>
      </c>
      <c r="I27" t="str">
        <f>VLOOKUP(U27,怪物属性偏向!E:F,2,FALSE)</f>
        <v>小蘑菇</v>
      </c>
      <c r="J27">
        <f t="shared" si="25"/>
        <v>10</v>
      </c>
      <c r="K27">
        <f t="shared" si="26"/>
        <v>240</v>
      </c>
      <c r="L27">
        <f t="shared" si="27"/>
        <v>400</v>
      </c>
      <c r="M27">
        <f t="shared" si="28"/>
        <v>120</v>
      </c>
      <c r="N27">
        <f t="shared" si="29"/>
        <v>0</v>
      </c>
      <c r="O27">
        <f t="shared" si="30"/>
        <v>2000025</v>
      </c>
      <c r="P27" t="str">
        <f t="shared" si="31"/>
        <v>平均怪</v>
      </c>
      <c r="S27">
        <v>6</v>
      </c>
      <c r="T27">
        <v>5</v>
      </c>
      <c r="U27" t="s">
        <v>17</v>
      </c>
      <c r="V27">
        <f>VLOOKUP(S27,映射表!T:U,2,FALSE)</f>
        <v>10</v>
      </c>
      <c r="W27">
        <v>1</v>
      </c>
      <c r="X27" s="10">
        <v>0.6</v>
      </c>
      <c r="Y27" s="10">
        <v>1</v>
      </c>
      <c r="Z27" s="10">
        <f t="shared" si="32"/>
        <v>0.1875</v>
      </c>
      <c r="AA27" s="10">
        <v>0</v>
      </c>
      <c r="AB27" s="10">
        <v>1</v>
      </c>
      <c r="AC27" s="1">
        <f>INT(VLOOKUP($V27,映射表!$B:$C,2,FALSE)*VLOOKUP($U27,怪物属性偏向!$E:$I,3,FALSE)/100*X27*$AB27)</f>
        <v>240</v>
      </c>
      <c r="AD27" s="1">
        <f>INT(VLOOKUP($V27,映射表!$B:$C,2,FALSE)*VLOOKUP($U27,怪物属性偏向!$E:$I,4,FALSE)/100*Y27*$AB27)</f>
        <v>400</v>
      </c>
      <c r="AE27" s="1">
        <f>INT(VLOOKUP($V27,映射表!$B:$C,2,FALSE)*VLOOKUP($U27,怪物属性偏向!$E:$I,5,FALSE)/100*Z27*AB27)</f>
        <v>120</v>
      </c>
      <c r="AF27" s="1">
        <f>INT(VLOOKUP($V27,映射表!$B:$D,3,FALSE)*AA27)</f>
        <v>0</v>
      </c>
      <c r="AG27">
        <f t="shared" si="33"/>
        <v>1.5</v>
      </c>
      <c r="AH27">
        <f>VLOOKUP(V27,映射表!B:C,2,FALSE)*0.25-AD27*0.05</f>
        <v>80</v>
      </c>
      <c r="AI27">
        <f t="shared" si="34"/>
        <v>120</v>
      </c>
      <c r="AJ27">
        <f>INT(VLOOKUP($V27,映射表!$B:$C,2,FALSE)*VLOOKUP($U27,怪物属性偏向!$E:$I,5,FALSE)/100)</f>
        <v>640</v>
      </c>
    </row>
    <row r="28" spans="1:36" x14ac:dyDescent="0.15">
      <c r="A28">
        <f t="shared" si="18"/>
        <v>2001006</v>
      </c>
      <c r="B28">
        <f t="shared" si="19"/>
        <v>2000026</v>
      </c>
      <c r="C28">
        <f t="shared" si="20"/>
        <v>2000026</v>
      </c>
      <c r="D28" t="str">
        <f t="shared" si="21"/>
        <v>2001006s6</v>
      </c>
      <c r="E28" t="str">
        <f t="shared" si="22"/>
        <v>2000026:10:1</v>
      </c>
      <c r="F28">
        <f t="shared" si="23"/>
        <v>26</v>
      </c>
      <c r="G28">
        <f t="shared" si="24"/>
        <v>2000026</v>
      </c>
      <c r="H28">
        <f t="shared" si="17"/>
        <v>26</v>
      </c>
      <c r="I28" t="str">
        <f>VLOOKUP(U28,怪物属性偏向!E:F,2,FALSE)</f>
        <v>小蘑菇</v>
      </c>
      <c r="J28">
        <f t="shared" si="25"/>
        <v>10</v>
      </c>
      <c r="K28">
        <f t="shared" si="26"/>
        <v>240</v>
      </c>
      <c r="L28">
        <f t="shared" si="27"/>
        <v>400</v>
      </c>
      <c r="M28">
        <f t="shared" si="28"/>
        <v>120</v>
      </c>
      <c r="N28">
        <f t="shared" si="29"/>
        <v>0</v>
      </c>
      <c r="O28">
        <f t="shared" si="30"/>
        <v>2000026</v>
      </c>
      <c r="P28" t="str">
        <f t="shared" si="31"/>
        <v>平均怪</v>
      </c>
      <c r="S28">
        <v>6</v>
      </c>
      <c r="T28">
        <v>6</v>
      </c>
      <c r="U28" t="s">
        <v>17</v>
      </c>
      <c r="V28">
        <f>VLOOKUP(S28,映射表!T:U,2,FALSE)</f>
        <v>10</v>
      </c>
      <c r="W28">
        <v>1</v>
      </c>
      <c r="X28" s="10">
        <v>0.6</v>
      </c>
      <c r="Y28" s="10">
        <v>1</v>
      </c>
      <c r="Z28" s="10">
        <f t="shared" si="32"/>
        <v>0.1875</v>
      </c>
      <c r="AA28" s="10">
        <v>0</v>
      </c>
      <c r="AB28" s="10">
        <v>1</v>
      </c>
      <c r="AC28" s="1">
        <f>INT(VLOOKUP($V28,映射表!$B:$C,2,FALSE)*VLOOKUP($U28,怪物属性偏向!$E:$I,3,FALSE)/100*X28*$AB28)</f>
        <v>240</v>
      </c>
      <c r="AD28" s="1">
        <f>INT(VLOOKUP($V28,映射表!$B:$C,2,FALSE)*VLOOKUP($U28,怪物属性偏向!$E:$I,4,FALSE)/100*Y28*$AB28)</f>
        <v>400</v>
      </c>
      <c r="AE28" s="1">
        <f>INT(VLOOKUP($V28,映射表!$B:$C,2,FALSE)*VLOOKUP($U28,怪物属性偏向!$E:$I,5,FALSE)/100*Z28*AB28)</f>
        <v>120</v>
      </c>
      <c r="AF28" s="1">
        <f>INT(VLOOKUP($V28,映射表!$B:$D,3,FALSE)*AA28)</f>
        <v>0</v>
      </c>
      <c r="AG28">
        <f t="shared" si="33"/>
        <v>1.5</v>
      </c>
      <c r="AH28">
        <f>VLOOKUP(V28,映射表!B:C,2,FALSE)*0.25-AD28*0.05</f>
        <v>80</v>
      </c>
      <c r="AI28">
        <f t="shared" si="34"/>
        <v>120</v>
      </c>
      <c r="AJ28">
        <f>INT(VLOOKUP($V28,映射表!$B:$C,2,FALSE)*VLOOKUP($U28,怪物属性偏向!$E:$I,5,FALSE)/100)</f>
        <v>640</v>
      </c>
    </row>
    <row r="29" spans="1:36" x14ac:dyDescent="0.15">
      <c r="A29">
        <f t="shared" si="18"/>
        <v>2001007</v>
      </c>
      <c r="B29">
        <f t="shared" si="19"/>
        <v>2000027</v>
      </c>
      <c r="C29">
        <f t="shared" si="20"/>
        <v>2000027</v>
      </c>
      <c r="D29" t="str">
        <f t="shared" si="21"/>
        <v>2001007s2</v>
      </c>
      <c r="E29" t="str">
        <f t="shared" si="22"/>
        <v>2000027:10:1</v>
      </c>
      <c r="F29">
        <f t="shared" si="23"/>
        <v>27</v>
      </c>
      <c r="G29">
        <f t="shared" si="24"/>
        <v>2000027</v>
      </c>
      <c r="H29">
        <f t="shared" si="17"/>
        <v>27</v>
      </c>
      <c r="I29" t="str">
        <f>VLOOKUP(U29,怪物属性偏向!E:F,2,FALSE)</f>
        <v>食人花</v>
      </c>
      <c r="J29">
        <f t="shared" si="25"/>
        <v>10</v>
      </c>
      <c r="K29">
        <f t="shared" si="26"/>
        <v>360</v>
      </c>
      <c r="L29">
        <f t="shared" si="27"/>
        <v>200</v>
      </c>
      <c r="M29">
        <f t="shared" si="28"/>
        <v>67</v>
      </c>
      <c r="N29">
        <f t="shared" si="29"/>
        <v>0</v>
      </c>
      <c r="O29">
        <f t="shared" si="30"/>
        <v>2000027</v>
      </c>
      <c r="P29" t="str">
        <f t="shared" si="31"/>
        <v>高攻低血</v>
      </c>
      <c r="S29">
        <v>7</v>
      </c>
      <c r="T29">
        <v>2</v>
      </c>
      <c r="U29" t="s">
        <v>19</v>
      </c>
      <c r="V29">
        <f>VLOOKUP(S29,映射表!T:U,2,FALSE)</f>
        <v>10</v>
      </c>
      <c r="W29">
        <v>1</v>
      </c>
      <c r="X29" s="10">
        <v>0.6</v>
      </c>
      <c r="Y29" s="10">
        <v>1</v>
      </c>
      <c r="Z29" s="10">
        <f t="shared" si="32"/>
        <v>0.15237020316027089</v>
      </c>
      <c r="AA29" s="10">
        <v>0</v>
      </c>
      <c r="AB29" s="10">
        <v>1</v>
      </c>
      <c r="AC29" s="1">
        <f>INT(VLOOKUP($V29,映射表!$B:$C,2,FALSE)*VLOOKUP($U29,怪物属性偏向!$E:$I,3,FALSE)/100*X29*$AB29)</f>
        <v>360</v>
      </c>
      <c r="AD29" s="1">
        <f>INT(VLOOKUP($V29,映射表!$B:$C,2,FALSE)*VLOOKUP($U29,怪物属性偏向!$E:$I,4,FALSE)/100*Y29*$AB29)</f>
        <v>200</v>
      </c>
      <c r="AE29" s="1">
        <f>INT(VLOOKUP($V29,映射表!$B:$C,2,FALSE)*VLOOKUP($U29,怪物属性偏向!$E:$I,5,FALSE)/100*Z29*AB29)</f>
        <v>67</v>
      </c>
      <c r="AF29" s="1">
        <f>INT(VLOOKUP($V29,映射表!$B:$D,3,FALSE)*AA29)</f>
        <v>0</v>
      </c>
      <c r="AG29">
        <f t="shared" si="33"/>
        <v>0.75</v>
      </c>
      <c r="AH29">
        <f>VLOOKUP(V29,映射表!B:C,2,FALSE)*0.25-AD29*0.05</f>
        <v>90</v>
      </c>
      <c r="AI29">
        <f t="shared" si="34"/>
        <v>67.5</v>
      </c>
      <c r="AJ29">
        <f>INT(VLOOKUP($V29,映射表!$B:$C,2,FALSE)*VLOOKUP($U29,怪物属性偏向!$E:$I,5,FALSE)/100)</f>
        <v>443</v>
      </c>
    </row>
    <row r="30" spans="1:36" x14ac:dyDescent="0.15">
      <c r="A30">
        <f t="shared" si="18"/>
        <v>2001007</v>
      </c>
      <c r="B30">
        <f t="shared" si="19"/>
        <v>2000028</v>
      </c>
      <c r="C30">
        <f t="shared" si="20"/>
        <v>2000028</v>
      </c>
      <c r="D30" t="str">
        <f t="shared" si="21"/>
        <v>2001007s4</v>
      </c>
      <c r="E30" t="str">
        <f t="shared" si="22"/>
        <v>2000028:10:1</v>
      </c>
      <c r="F30">
        <f t="shared" si="23"/>
        <v>28</v>
      </c>
      <c r="G30">
        <f t="shared" si="24"/>
        <v>2000028</v>
      </c>
      <c r="H30">
        <f t="shared" si="17"/>
        <v>28</v>
      </c>
      <c r="I30" t="str">
        <f>VLOOKUP(U30,怪物属性偏向!E:F,2,FALSE)</f>
        <v>食人花</v>
      </c>
      <c r="J30">
        <f t="shared" si="25"/>
        <v>10</v>
      </c>
      <c r="K30">
        <f t="shared" si="26"/>
        <v>360</v>
      </c>
      <c r="L30">
        <f t="shared" si="27"/>
        <v>200</v>
      </c>
      <c r="M30">
        <f t="shared" si="28"/>
        <v>67</v>
      </c>
      <c r="N30">
        <f t="shared" si="29"/>
        <v>0</v>
      </c>
      <c r="O30">
        <f t="shared" si="30"/>
        <v>2000028</v>
      </c>
      <c r="P30" t="str">
        <f t="shared" si="31"/>
        <v>高攻低血</v>
      </c>
      <c r="S30">
        <v>7</v>
      </c>
      <c r="T30">
        <v>4</v>
      </c>
      <c r="U30" t="s">
        <v>19</v>
      </c>
      <c r="V30">
        <f>VLOOKUP(S30,映射表!T:U,2,FALSE)</f>
        <v>10</v>
      </c>
      <c r="W30">
        <v>1</v>
      </c>
      <c r="X30" s="10">
        <v>0.6</v>
      </c>
      <c r="Y30" s="10">
        <v>1</v>
      </c>
      <c r="Z30" s="10">
        <f t="shared" si="32"/>
        <v>0.15237020316027089</v>
      </c>
      <c r="AA30" s="10">
        <v>0</v>
      </c>
      <c r="AB30" s="10">
        <v>1</v>
      </c>
      <c r="AC30" s="1">
        <f>INT(VLOOKUP($V30,映射表!$B:$C,2,FALSE)*VLOOKUP($U30,怪物属性偏向!$E:$I,3,FALSE)/100*X30*$AB30)</f>
        <v>360</v>
      </c>
      <c r="AD30" s="1">
        <f>INT(VLOOKUP($V30,映射表!$B:$C,2,FALSE)*VLOOKUP($U30,怪物属性偏向!$E:$I,4,FALSE)/100*Y30*$AB30)</f>
        <v>200</v>
      </c>
      <c r="AE30" s="1">
        <f>INT(VLOOKUP($V30,映射表!$B:$C,2,FALSE)*VLOOKUP($U30,怪物属性偏向!$E:$I,5,FALSE)/100*Z30*AB30)</f>
        <v>67</v>
      </c>
      <c r="AF30" s="1">
        <f>INT(VLOOKUP($V30,映射表!$B:$D,3,FALSE)*AA30)</f>
        <v>0</v>
      </c>
      <c r="AG30">
        <f t="shared" si="33"/>
        <v>0.75</v>
      </c>
      <c r="AH30">
        <f>VLOOKUP(V30,映射表!B:C,2,FALSE)*0.25-AD30*0.05</f>
        <v>90</v>
      </c>
      <c r="AI30">
        <f t="shared" si="34"/>
        <v>67.5</v>
      </c>
      <c r="AJ30">
        <f>INT(VLOOKUP($V30,映射表!$B:$C,2,FALSE)*VLOOKUP($U30,怪物属性偏向!$E:$I,5,FALSE)/100)</f>
        <v>443</v>
      </c>
    </row>
    <row r="31" spans="1:36" x14ac:dyDescent="0.15">
      <c r="A31">
        <f t="shared" si="18"/>
        <v>2001007</v>
      </c>
      <c r="B31">
        <f t="shared" si="19"/>
        <v>2000029</v>
      </c>
      <c r="C31">
        <f t="shared" si="20"/>
        <v>2000029</v>
      </c>
      <c r="D31" t="str">
        <f t="shared" si="21"/>
        <v>2001007s5</v>
      </c>
      <c r="E31" t="str">
        <f t="shared" si="22"/>
        <v>2000029:10:1</v>
      </c>
      <c r="F31">
        <f t="shared" si="23"/>
        <v>29</v>
      </c>
      <c r="G31">
        <f t="shared" si="24"/>
        <v>2000029</v>
      </c>
      <c r="H31">
        <f t="shared" si="17"/>
        <v>29</v>
      </c>
      <c r="I31" t="str">
        <f>VLOOKUP(U31,怪物属性偏向!E:F,2,FALSE)</f>
        <v>食人花</v>
      </c>
      <c r="J31">
        <f t="shared" si="25"/>
        <v>10</v>
      </c>
      <c r="K31">
        <f t="shared" si="26"/>
        <v>360</v>
      </c>
      <c r="L31">
        <f t="shared" si="27"/>
        <v>200</v>
      </c>
      <c r="M31">
        <f t="shared" si="28"/>
        <v>67</v>
      </c>
      <c r="N31">
        <f t="shared" si="29"/>
        <v>0</v>
      </c>
      <c r="O31">
        <f t="shared" si="30"/>
        <v>2000029</v>
      </c>
      <c r="P31" t="str">
        <f t="shared" si="31"/>
        <v>高攻低血</v>
      </c>
      <c r="S31">
        <v>7</v>
      </c>
      <c r="T31">
        <v>5</v>
      </c>
      <c r="U31" t="s">
        <v>19</v>
      </c>
      <c r="V31">
        <f>VLOOKUP(S31,映射表!T:U,2,FALSE)</f>
        <v>10</v>
      </c>
      <c r="W31">
        <v>1</v>
      </c>
      <c r="X31" s="10">
        <v>0.6</v>
      </c>
      <c r="Y31" s="10">
        <v>1</v>
      </c>
      <c r="Z31" s="10">
        <f t="shared" si="32"/>
        <v>0.15237020316027089</v>
      </c>
      <c r="AA31" s="10">
        <v>0</v>
      </c>
      <c r="AB31" s="10">
        <v>1</v>
      </c>
      <c r="AC31" s="1">
        <f>INT(VLOOKUP($V31,映射表!$B:$C,2,FALSE)*VLOOKUP($U31,怪物属性偏向!$E:$I,3,FALSE)/100*X31*$AB31)</f>
        <v>360</v>
      </c>
      <c r="AD31" s="1">
        <f>INT(VLOOKUP($V31,映射表!$B:$C,2,FALSE)*VLOOKUP($U31,怪物属性偏向!$E:$I,4,FALSE)/100*Y31*$AB31)</f>
        <v>200</v>
      </c>
      <c r="AE31" s="1">
        <f>INT(VLOOKUP($V31,映射表!$B:$C,2,FALSE)*VLOOKUP($U31,怪物属性偏向!$E:$I,5,FALSE)/100*Z31*AB31)</f>
        <v>67</v>
      </c>
      <c r="AF31" s="1">
        <f>INT(VLOOKUP($V31,映射表!$B:$D,3,FALSE)*AA31)</f>
        <v>0</v>
      </c>
      <c r="AG31">
        <f t="shared" si="33"/>
        <v>0.75</v>
      </c>
      <c r="AH31">
        <f>VLOOKUP(V31,映射表!B:C,2,FALSE)*0.25-AD31*0.05</f>
        <v>90</v>
      </c>
      <c r="AI31">
        <f t="shared" si="34"/>
        <v>67.5</v>
      </c>
      <c r="AJ31">
        <f>INT(VLOOKUP($V31,映射表!$B:$C,2,FALSE)*VLOOKUP($U31,怪物属性偏向!$E:$I,5,FALSE)/100)</f>
        <v>443</v>
      </c>
    </row>
    <row r="32" spans="1:36" x14ac:dyDescent="0.15">
      <c r="A32">
        <f t="shared" si="18"/>
        <v>2001007</v>
      </c>
      <c r="B32">
        <f t="shared" si="19"/>
        <v>2000030</v>
      </c>
      <c r="C32">
        <f t="shared" si="20"/>
        <v>2000030</v>
      </c>
      <c r="D32" t="str">
        <f t="shared" si="21"/>
        <v>2001007s6</v>
      </c>
      <c r="E32" t="str">
        <f t="shared" si="22"/>
        <v>2000030:10:1</v>
      </c>
      <c r="F32">
        <f t="shared" si="23"/>
        <v>30</v>
      </c>
      <c r="G32">
        <f t="shared" si="24"/>
        <v>2000030</v>
      </c>
      <c r="H32">
        <f t="shared" si="17"/>
        <v>30</v>
      </c>
      <c r="I32" t="str">
        <f>VLOOKUP(U32,怪物属性偏向!E:F,2,FALSE)</f>
        <v>小花精</v>
      </c>
      <c r="J32">
        <f t="shared" si="25"/>
        <v>10</v>
      </c>
      <c r="K32">
        <f t="shared" si="26"/>
        <v>240</v>
      </c>
      <c r="L32">
        <f t="shared" si="27"/>
        <v>400</v>
      </c>
      <c r="M32">
        <f t="shared" si="28"/>
        <v>80</v>
      </c>
      <c r="N32">
        <f t="shared" si="29"/>
        <v>0</v>
      </c>
      <c r="O32">
        <f t="shared" si="30"/>
        <v>2000030</v>
      </c>
      <c r="P32" t="str">
        <f t="shared" si="31"/>
        <v>群体治疗怪</v>
      </c>
      <c r="S32">
        <v>7</v>
      </c>
      <c r="T32">
        <v>6</v>
      </c>
      <c r="U32" t="s">
        <v>23</v>
      </c>
      <c r="V32">
        <f>VLOOKUP(S32,映射表!T:U,2,FALSE)</f>
        <v>10</v>
      </c>
      <c r="W32">
        <v>1</v>
      </c>
      <c r="X32" s="10">
        <v>0.6</v>
      </c>
      <c r="Y32" s="10">
        <v>1</v>
      </c>
      <c r="Z32" s="10">
        <f t="shared" si="32"/>
        <v>0.125</v>
      </c>
      <c r="AA32" s="10">
        <v>0</v>
      </c>
      <c r="AB32" s="10">
        <v>1</v>
      </c>
      <c r="AC32" s="1">
        <f>INT(VLOOKUP($V32,映射表!$B:$C,2,FALSE)*VLOOKUP($U32,怪物属性偏向!$E:$I,3,FALSE)/100*X32*$AB32)</f>
        <v>240</v>
      </c>
      <c r="AD32" s="1">
        <f>INT(VLOOKUP($V32,映射表!$B:$C,2,FALSE)*VLOOKUP($U32,怪物属性偏向!$E:$I,4,FALSE)/100*Y32*$AB32)</f>
        <v>400</v>
      </c>
      <c r="AE32" s="1">
        <f>INT(VLOOKUP($V32,映射表!$B:$C,2,FALSE)*VLOOKUP($U32,怪物属性偏向!$E:$I,5,FALSE)/100*Z32*AB32)</f>
        <v>80</v>
      </c>
      <c r="AF32" s="1">
        <f>INT(VLOOKUP($V32,映射表!$B:$D,3,FALSE)*AA32)</f>
        <v>0</v>
      </c>
      <c r="AG32">
        <f t="shared" si="33"/>
        <v>1</v>
      </c>
      <c r="AH32">
        <f>VLOOKUP(V32,映射表!B:C,2,FALSE)*0.25-AD32*0.05</f>
        <v>80</v>
      </c>
      <c r="AI32">
        <f t="shared" si="34"/>
        <v>80</v>
      </c>
      <c r="AJ32">
        <f>INT(VLOOKUP($V32,映射表!$B:$C,2,FALSE)*VLOOKUP($U32,怪物属性偏向!$E:$I,5,FALSE)/100)</f>
        <v>640</v>
      </c>
    </row>
    <row r="33" spans="1:36" x14ac:dyDescent="0.15">
      <c r="A33">
        <f t="shared" si="18"/>
        <v>2001007</v>
      </c>
      <c r="B33">
        <f t="shared" si="19"/>
        <v>2000031</v>
      </c>
      <c r="C33">
        <f t="shared" si="20"/>
        <v>2000031</v>
      </c>
      <c r="D33" t="str">
        <f t="shared" si="21"/>
        <v>2001007s8</v>
      </c>
      <c r="E33" t="str">
        <f t="shared" si="22"/>
        <v>2000031:10:1</v>
      </c>
      <c r="F33">
        <f t="shared" si="23"/>
        <v>31</v>
      </c>
      <c r="G33">
        <f t="shared" si="24"/>
        <v>2000031</v>
      </c>
      <c r="H33">
        <f t="shared" si="17"/>
        <v>31</v>
      </c>
      <c r="I33" t="str">
        <f>VLOOKUP(U33,怪物属性偏向!E:F,2,FALSE)</f>
        <v>食人花</v>
      </c>
      <c r="J33">
        <f t="shared" si="25"/>
        <v>10</v>
      </c>
      <c r="K33">
        <f t="shared" si="26"/>
        <v>360</v>
      </c>
      <c r="L33">
        <f t="shared" si="27"/>
        <v>200</v>
      </c>
      <c r="M33">
        <f t="shared" si="28"/>
        <v>67</v>
      </c>
      <c r="N33">
        <f t="shared" si="29"/>
        <v>0</v>
      </c>
      <c r="O33">
        <f t="shared" si="30"/>
        <v>2000031</v>
      </c>
      <c r="P33" t="str">
        <f t="shared" si="31"/>
        <v>高攻低血</v>
      </c>
      <c r="S33">
        <v>7</v>
      </c>
      <c r="T33">
        <v>8</v>
      </c>
      <c r="U33" t="s">
        <v>19</v>
      </c>
      <c r="V33">
        <f>VLOOKUP(S33,映射表!T:U,2,FALSE)</f>
        <v>10</v>
      </c>
      <c r="W33">
        <v>1</v>
      </c>
      <c r="X33" s="10">
        <v>0.6</v>
      </c>
      <c r="Y33" s="10">
        <v>1</v>
      </c>
      <c r="Z33" s="10">
        <f t="shared" si="32"/>
        <v>0.15237020316027089</v>
      </c>
      <c r="AA33" s="10">
        <v>0</v>
      </c>
      <c r="AB33" s="10">
        <v>1</v>
      </c>
      <c r="AC33" s="1">
        <f>INT(VLOOKUP($V33,映射表!$B:$C,2,FALSE)*VLOOKUP($U33,怪物属性偏向!$E:$I,3,FALSE)/100*X33*$AB33)</f>
        <v>360</v>
      </c>
      <c r="AD33" s="1">
        <f>INT(VLOOKUP($V33,映射表!$B:$C,2,FALSE)*VLOOKUP($U33,怪物属性偏向!$E:$I,4,FALSE)/100*Y33*$AB33)</f>
        <v>200</v>
      </c>
      <c r="AE33" s="1">
        <f>INT(VLOOKUP($V33,映射表!$B:$C,2,FALSE)*VLOOKUP($U33,怪物属性偏向!$E:$I,5,FALSE)/100*Z33*AB33)</f>
        <v>67</v>
      </c>
      <c r="AF33" s="1">
        <f>INT(VLOOKUP($V33,映射表!$B:$D,3,FALSE)*AA33)</f>
        <v>0</v>
      </c>
      <c r="AG33">
        <f t="shared" si="33"/>
        <v>0.75</v>
      </c>
      <c r="AH33">
        <f>VLOOKUP(V33,映射表!B:C,2,FALSE)*0.25-AD33*0.05</f>
        <v>90</v>
      </c>
      <c r="AI33">
        <f t="shared" si="34"/>
        <v>67.5</v>
      </c>
      <c r="AJ33">
        <f>INT(VLOOKUP($V33,映射表!$B:$C,2,FALSE)*VLOOKUP($U33,怪物属性偏向!$E:$I,5,FALSE)/100)</f>
        <v>443</v>
      </c>
    </row>
    <row r="34" spans="1:36" x14ac:dyDescent="0.15">
      <c r="A34">
        <f t="shared" si="18"/>
        <v>2001008</v>
      </c>
      <c r="B34">
        <f t="shared" si="19"/>
        <v>2000032</v>
      </c>
      <c r="C34">
        <f t="shared" si="20"/>
        <v>2000032</v>
      </c>
      <c r="D34" t="str">
        <f t="shared" si="21"/>
        <v>2001008s1</v>
      </c>
      <c r="E34" t="str">
        <f t="shared" si="22"/>
        <v>2000032:10:1</v>
      </c>
      <c r="F34">
        <f t="shared" si="23"/>
        <v>32</v>
      </c>
      <c r="G34">
        <f t="shared" si="24"/>
        <v>2000032</v>
      </c>
      <c r="H34">
        <f t="shared" si="17"/>
        <v>32</v>
      </c>
      <c r="I34" t="str">
        <f>VLOOKUP(U34,怪物属性偏向!E:F,2,FALSE)</f>
        <v>小蘑菇</v>
      </c>
      <c r="J34">
        <f t="shared" si="25"/>
        <v>10</v>
      </c>
      <c r="K34">
        <f t="shared" si="26"/>
        <v>240</v>
      </c>
      <c r="L34">
        <f t="shared" si="27"/>
        <v>400</v>
      </c>
      <c r="M34">
        <f t="shared" si="28"/>
        <v>120</v>
      </c>
      <c r="N34">
        <f t="shared" si="29"/>
        <v>0</v>
      </c>
      <c r="O34">
        <f t="shared" si="30"/>
        <v>2000032</v>
      </c>
      <c r="P34" t="str">
        <f t="shared" si="31"/>
        <v>平均怪</v>
      </c>
      <c r="S34">
        <v>8</v>
      </c>
      <c r="T34">
        <v>1</v>
      </c>
      <c r="U34" t="s">
        <v>17</v>
      </c>
      <c r="V34">
        <f>VLOOKUP(S34,映射表!T:U,2,FALSE)</f>
        <v>10</v>
      </c>
      <c r="W34">
        <v>1</v>
      </c>
      <c r="X34" s="10">
        <v>0.6</v>
      </c>
      <c r="Y34" s="10">
        <v>1</v>
      </c>
      <c r="Z34" s="10">
        <f t="shared" si="32"/>
        <v>0.1875</v>
      </c>
      <c r="AA34" s="10">
        <v>0</v>
      </c>
      <c r="AB34" s="10">
        <v>1</v>
      </c>
      <c r="AC34" s="1">
        <f>INT(VLOOKUP($V34,映射表!$B:$C,2,FALSE)*VLOOKUP($U34,怪物属性偏向!$E:$I,3,FALSE)/100*X34*$AB34)</f>
        <v>240</v>
      </c>
      <c r="AD34" s="1">
        <f>INT(VLOOKUP($V34,映射表!$B:$C,2,FALSE)*VLOOKUP($U34,怪物属性偏向!$E:$I,4,FALSE)/100*Y34*$AB34)</f>
        <v>400</v>
      </c>
      <c r="AE34" s="1">
        <f>INT(VLOOKUP($V34,映射表!$B:$C,2,FALSE)*VLOOKUP($U34,怪物属性偏向!$E:$I,5,FALSE)/100*Z34*AB34)</f>
        <v>120</v>
      </c>
      <c r="AF34" s="1">
        <f>INT(VLOOKUP($V34,映射表!$B:$D,3,FALSE)*AA34)</f>
        <v>0</v>
      </c>
      <c r="AG34">
        <f t="shared" si="33"/>
        <v>1.5</v>
      </c>
      <c r="AH34">
        <f>VLOOKUP(V34,映射表!B:C,2,FALSE)*0.25-AD34*0.05</f>
        <v>80</v>
      </c>
      <c r="AI34">
        <f t="shared" si="34"/>
        <v>120</v>
      </c>
      <c r="AJ34">
        <f>INT(VLOOKUP($V34,映射表!$B:$C,2,FALSE)*VLOOKUP($U34,怪物属性偏向!$E:$I,5,FALSE)/100)</f>
        <v>640</v>
      </c>
    </row>
    <row r="35" spans="1:36" x14ac:dyDescent="0.15">
      <c r="A35">
        <f t="shared" si="18"/>
        <v>2001008</v>
      </c>
      <c r="B35">
        <f t="shared" si="19"/>
        <v>2000033</v>
      </c>
      <c r="C35">
        <f t="shared" si="20"/>
        <v>2000033</v>
      </c>
      <c r="D35" t="str">
        <f t="shared" si="21"/>
        <v>2001008s2</v>
      </c>
      <c r="E35" t="str">
        <f t="shared" si="22"/>
        <v>2000033:10:1</v>
      </c>
      <c r="F35">
        <f t="shared" si="23"/>
        <v>33</v>
      </c>
      <c r="G35">
        <f t="shared" si="24"/>
        <v>2000033</v>
      </c>
      <c r="H35">
        <f t="shared" si="17"/>
        <v>33</v>
      </c>
      <c r="I35" t="str">
        <f>VLOOKUP(U35,怪物属性偏向!E:F,2,FALSE)</f>
        <v>小蘑菇</v>
      </c>
      <c r="J35">
        <f t="shared" si="25"/>
        <v>10</v>
      </c>
      <c r="K35">
        <f t="shared" si="26"/>
        <v>240</v>
      </c>
      <c r="L35">
        <f t="shared" si="27"/>
        <v>400</v>
      </c>
      <c r="M35">
        <f t="shared" si="28"/>
        <v>120</v>
      </c>
      <c r="N35">
        <f t="shared" si="29"/>
        <v>0</v>
      </c>
      <c r="O35">
        <f t="shared" si="30"/>
        <v>2000033</v>
      </c>
      <c r="P35" t="str">
        <f t="shared" si="31"/>
        <v>平均怪</v>
      </c>
      <c r="S35">
        <v>8</v>
      </c>
      <c r="T35">
        <v>2</v>
      </c>
      <c r="U35" t="s">
        <v>17</v>
      </c>
      <c r="V35">
        <f>VLOOKUP(S35,映射表!T:U,2,FALSE)</f>
        <v>10</v>
      </c>
      <c r="W35">
        <v>1</v>
      </c>
      <c r="X35" s="10">
        <v>0.6</v>
      </c>
      <c r="Y35" s="10">
        <v>1</v>
      </c>
      <c r="Z35" s="10">
        <f t="shared" si="32"/>
        <v>0.1875</v>
      </c>
      <c r="AA35" s="10">
        <v>0</v>
      </c>
      <c r="AB35" s="10">
        <v>1</v>
      </c>
      <c r="AC35" s="1">
        <f>INT(VLOOKUP($V35,映射表!$B:$C,2,FALSE)*VLOOKUP($U35,怪物属性偏向!$E:$I,3,FALSE)/100*X35*$AB35)</f>
        <v>240</v>
      </c>
      <c r="AD35" s="1">
        <f>INT(VLOOKUP($V35,映射表!$B:$C,2,FALSE)*VLOOKUP($U35,怪物属性偏向!$E:$I,4,FALSE)/100*Y35*$AB35)</f>
        <v>400</v>
      </c>
      <c r="AE35" s="1">
        <f>INT(VLOOKUP($V35,映射表!$B:$C,2,FALSE)*VLOOKUP($U35,怪物属性偏向!$E:$I,5,FALSE)/100*Z35*AB35)</f>
        <v>120</v>
      </c>
      <c r="AF35" s="1">
        <f>INT(VLOOKUP($V35,映射表!$B:$D,3,FALSE)*AA35)</f>
        <v>0</v>
      </c>
      <c r="AG35">
        <f t="shared" si="33"/>
        <v>1.5</v>
      </c>
      <c r="AH35">
        <f>VLOOKUP(V35,映射表!B:C,2,FALSE)*0.25-AD35*0.05</f>
        <v>80</v>
      </c>
      <c r="AI35">
        <f t="shared" si="34"/>
        <v>120</v>
      </c>
      <c r="AJ35">
        <f>INT(VLOOKUP($V35,映射表!$B:$C,2,FALSE)*VLOOKUP($U35,怪物属性偏向!$E:$I,5,FALSE)/100)</f>
        <v>640</v>
      </c>
    </row>
    <row r="36" spans="1:36" x14ac:dyDescent="0.15">
      <c r="A36">
        <f t="shared" si="18"/>
        <v>2001008</v>
      </c>
      <c r="B36">
        <f t="shared" si="19"/>
        <v>2000034</v>
      </c>
      <c r="C36">
        <f t="shared" si="20"/>
        <v>2000034</v>
      </c>
      <c r="D36" t="str">
        <f t="shared" si="21"/>
        <v>2001008s5</v>
      </c>
      <c r="E36" t="str">
        <f t="shared" si="22"/>
        <v>2000034:10:1</v>
      </c>
      <c r="F36">
        <f t="shared" si="23"/>
        <v>34</v>
      </c>
      <c r="G36">
        <f t="shared" si="24"/>
        <v>2000034</v>
      </c>
      <c r="H36">
        <f t="shared" si="17"/>
        <v>34</v>
      </c>
      <c r="I36" t="str">
        <f>VLOOKUP(U36,怪物属性偏向!E:F,2,FALSE)</f>
        <v>食人花</v>
      </c>
      <c r="J36">
        <f t="shared" si="25"/>
        <v>10</v>
      </c>
      <c r="K36">
        <f t="shared" si="26"/>
        <v>360</v>
      </c>
      <c r="L36">
        <f t="shared" si="27"/>
        <v>200</v>
      </c>
      <c r="M36">
        <f t="shared" si="28"/>
        <v>67</v>
      </c>
      <c r="N36">
        <f t="shared" si="29"/>
        <v>0</v>
      </c>
      <c r="O36">
        <f t="shared" si="30"/>
        <v>2000034</v>
      </c>
      <c r="P36" t="str">
        <f t="shared" si="31"/>
        <v>高攻低血</v>
      </c>
      <c r="S36">
        <v>8</v>
      </c>
      <c r="T36">
        <v>5</v>
      </c>
      <c r="U36" t="s">
        <v>19</v>
      </c>
      <c r="V36">
        <f>VLOOKUP(S36,映射表!T:U,2,FALSE)</f>
        <v>10</v>
      </c>
      <c r="W36">
        <v>1</v>
      </c>
      <c r="X36" s="10">
        <v>0.6</v>
      </c>
      <c r="Y36" s="10">
        <v>1</v>
      </c>
      <c r="Z36" s="10">
        <f t="shared" si="32"/>
        <v>0.15237020316027089</v>
      </c>
      <c r="AA36" s="10">
        <v>0</v>
      </c>
      <c r="AB36" s="10">
        <v>1</v>
      </c>
      <c r="AC36" s="1">
        <f>INT(VLOOKUP($V36,映射表!$B:$C,2,FALSE)*VLOOKUP($U36,怪物属性偏向!$E:$I,3,FALSE)/100*X36*$AB36)</f>
        <v>360</v>
      </c>
      <c r="AD36" s="1">
        <f>INT(VLOOKUP($V36,映射表!$B:$C,2,FALSE)*VLOOKUP($U36,怪物属性偏向!$E:$I,4,FALSE)/100*Y36*$AB36)</f>
        <v>200</v>
      </c>
      <c r="AE36" s="1">
        <f>INT(VLOOKUP($V36,映射表!$B:$C,2,FALSE)*VLOOKUP($U36,怪物属性偏向!$E:$I,5,FALSE)/100*Z36*AB36)</f>
        <v>67</v>
      </c>
      <c r="AF36" s="1">
        <f>INT(VLOOKUP($V36,映射表!$B:$D,3,FALSE)*AA36)</f>
        <v>0</v>
      </c>
      <c r="AG36">
        <f t="shared" si="33"/>
        <v>0.75</v>
      </c>
      <c r="AH36">
        <f>VLOOKUP(V36,映射表!B:C,2,FALSE)*0.25-AD36*0.05</f>
        <v>90</v>
      </c>
      <c r="AI36">
        <f t="shared" si="34"/>
        <v>67.5</v>
      </c>
      <c r="AJ36">
        <f>INT(VLOOKUP($V36,映射表!$B:$C,2,FALSE)*VLOOKUP($U36,怪物属性偏向!$E:$I,5,FALSE)/100)</f>
        <v>443</v>
      </c>
    </row>
    <row r="37" spans="1:36" x14ac:dyDescent="0.15">
      <c r="A37">
        <f t="shared" si="18"/>
        <v>2001008</v>
      </c>
      <c r="B37">
        <f t="shared" si="19"/>
        <v>2000035</v>
      </c>
      <c r="C37">
        <f t="shared" si="20"/>
        <v>2000035</v>
      </c>
      <c r="D37" t="str">
        <f t="shared" si="21"/>
        <v>2001008s8</v>
      </c>
      <c r="E37" t="str">
        <f t="shared" si="22"/>
        <v>2000035:10:1</v>
      </c>
      <c r="F37">
        <f t="shared" si="23"/>
        <v>35</v>
      </c>
      <c r="G37">
        <f t="shared" si="24"/>
        <v>2000035</v>
      </c>
      <c r="H37">
        <f t="shared" si="17"/>
        <v>35</v>
      </c>
      <c r="I37" t="str">
        <f>VLOOKUP(U37,怪物属性偏向!E:F,2,FALSE)</f>
        <v>小蘑菇</v>
      </c>
      <c r="J37">
        <f t="shared" si="25"/>
        <v>10</v>
      </c>
      <c r="K37">
        <f t="shared" si="26"/>
        <v>240</v>
      </c>
      <c r="L37">
        <f t="shared" si="27"/>
        <v>400</v>
      </c>
      <c r="M37">
        <f t="shared" si="28"/>
        <v>120</v>
      </c>
      <c r="N37">
        <f t="shared" si="29"/>
        <v>0</v>
      </c>
      <c r="O37">
        <f t="shared" si="30"/>
        <v>2000035</v>
      </c>
      <c r="P37" t="str">
        <f t="shared" si="31"/>
        <v>平均怪</v>
      </c>
      <c r="S37">
        <v>8</v>
      </c>
      <c r="T37">
        <v>8</v>
      </c>
      <c r="U37" t="s">
        <v>17</v>
      </c>
      <c r="V37">
        <f>VLOOKUP(S37,映射表!T:U,2,FALSE)</f>
        <v>10</v>
      </c>
      <c r="W37">
        <v>1</v>
      </c>
      <c r="X37" s="10">
        <v>0.6</v>
      </c>
      <c r="Y37" s="10">
        <v>1</v>
      </c>
      <c r="Z37" s="10">
        <f t="shared" si="32"/>
        <v>0.1875</v>
      </c>
      <c r="AA37" s="10">
        <v>0</v>
      </c>
      <c r="AB37" s="10">
        <v>1</v>
      </c>
      <c r="AC37" s="1">
        <f>INT(VLOOKUP($V37,映射表!$B:$C,2,FALSE)*VLOOKUP($U37,怪物属性偏向!$E:$I,3,FALSE)/100*X37*$AB37)</f>
        <v>240</v>
      </c>
      <c r="AD37" s="1">
        <f>INT(VLOOKUP($V37,映射表!$B:$C,2,FALSE)*VLOOKUP($U37,怪物属性偏向!$E:$I,4,FALSE)/100*Y37*$AB37)</f>
        <v>400</v>
      </c>
      <c r="AE37" s="1">
        <f>INT(VLOOKUP($V37,映射表!$B:$C,2,FALSE)*VLOOKUP($U37,怪物属性偏向!$E:$I,5,FALSE)/100*Z37*AB37)</f>
        <v>120</v>
      </c>
      <c r="AF37" s="1">
        <f>INT(VLOOKUP($V37,映射表!$B:$D,3,FALSE)*AA37)</f>
        <v>0</v>
      </c>
      <c r="AG37">
        <f t="shared" si="33"/>
        <v>1.5</v>
      </c>
      <c r="AH37">
        <f>VLOOKUP(V37,映射表!B:C,2,FALSE)*0.25-AD37*0.05</f>
        <v>80</v>
      </c>
      <c r="AI37">
        <f t="shared" si="34"/>
        <v>120</v>
      </c>
      <c r="AJ37">
        <f>INT(VLOOKUP($V37,映射表!$B:$C,2,FALSE)*VLOOKUP($U37,怪物属性偏向!$E:$I,5,FALSE)/100)</f>
        <v>640</v>
      </c>
    </row>
    <row r="38" spans="1:36" x14ac:dyDescent="0.15">
      <c r="A38">
        <f t="shared" si="18"/>
        <v>2001009</v>
      </c>
      <c r="B38">
        <f t="shared" si="19"/>
        <v>2000036</v>
      </c>
      <c r="C38">
        <f t="shared" si="20"/>
        <v>2000036</v>
      </c>
      <c r="D38" t="str">
        <f t="shared" si="21"/>
        <v>2001009s2</v>
      </c>
      <c r="E38" t="str">
        <f t="shared" si="22"/>
        <v>2000036:10:1</v>
      </c>
      <c r="F38">
        <f t="shared" si="23"/>
        <v>36</v>
      </c>
      <c r="G38">
        <f t="shared" si="24"/>
        <v>2000036</v>
      </c>
      <c r="H38">
        <f t="shared" si="17"/>
        <v>36</v>
      </c>
      <c r="I38" t="str">
        <f>VLOOKUP(U38,怪物属性偏向!E:F,2,FALSE)</f>
        <v>小蘑菇</v>
      </c>
      <c r="J38">
        <f t="shared" si="25"/>
        <v>10</v>
      </c>
      <c r="K38">
        <f t="shared" si="26"/>
        <v>240</v>
      </c>
      <c r="L38">
        <f t="shared" si="27"/>
        <v>400</v>
      </c>
      <c r="M38">
        <f t="shared" si="28"/>
        <v>120</v>
      </c>
      <c r="N38">
        <f t="shared" si="29"/>
        <v>0</v>
      </c>
      <c r="O38">
        <f t="shared" si="30"/>
        <v>2000036</v>
      </c>
      <c r="P38" t="str">
        <f t="shared" si="31"/>
        <v>平均怪</v>
      </c>
      <c r="S38">
        <v>9</v>
      </c>
      <c r="T38">
        <v>2</v>
      </c>
      <c r="U38" t="s">
        <v>17</v>
      </c>
      <c r="V38">
        <f>VLOOKUP(S38,映射表!T:U,2,FALSE)</f>
        <v>10</v>
      </c>
      <c r="W38">
        <v>1</v>
      </c>
      <c r="X38" s="10">
        <v>0.6</v>
      </c>
      <c r="Y38" s="10">
        <v>1</v>
      </c>
      <c r="Z38" s="10">
        <f t="shared" si="32"/>
        <v>0.1875</v>
      </c>
      <c r="AA38" s="10">
        <v>0</v>
      </c>
      <c r="AB38" s="10">
        <v>1</v>
      </c>
      <c r="AC38" s="1">
        <f>INT(VLOOKUP($V38,映射表!$B:$C,2,FALSE)*VLOOKUP($U38,怪物属性偏向!$E:$I,3,FALSE)/100*X38*$AB38)</f>
        <v>240</v>
      </c>
      <c r="AD38" s="1">
        <f>INT(VLOOKUP($V38,映射表!$B:$C,2,FALSE)*VLOOKUP($U38,怪物属性偏向!$E:$I,4,FALSE)/100*Y38*$AB38)</f>
        <v>400</v>
      </c>
      <c r="AE38" s="1">
        <f>INT(VLOOKUP($V38,映射表!$B:$C,2,FALSE)*VLOOKUP($U38,怪物属性偏向!$E:$I,5,FALSE)/100*Z38*AB38)</f>
        <v>120</v>
      </c>
      <c r="AF38" s="1">
        <f>INT(VLOOKUP($V38,映射表!$B:$D,3,FALSE)*AA38)</f>
        <v>0</v>
      </c>
      <c r="AG38">
        <f t="shared" si="33"/>
        <v>1.5</v>
      </c>
      <c r="AH38">
        <f>VLOOKUP(V38,映射表!B:C,2,FALSE)*0.25-AD38*0.05</f>
        <v>80</v>
      </c>
      <c r="AI38">
        <f t="shared" si="34"/>
        <v>120</v>
      </c>
      <c r="AJ38">
        <f>INT(VLOOKUP($V38,映射表!$B:$C,2,FALSE)*VLOOKUP($U38,怪物属性偏向!$E:$I,5,FALSE)/100)</f>
        <v>640</v>
      </c>
    </row>
    <row r="39" spans="1:36" x14ac:dyDescent="0.15">
      <c r="A39">
        <f t="shared" si="18"/>
        <v>2001009</v>
      </c>
      <c r="B39">
        <f t="shared" si="19"/>
        <v>2000037</v>
      </c>
      <c r="C39">
        <f t="shared" si="20"/>
        <v>2000037</v>
      </c>
      <c r="D39" t="str">
        <f t="shared" si="21"/>
        <v>2001009s4</v>
      </c>
      <c r="E39" t="str">
        <f t="shared" si="22"/>
        <v>2000037:10:1</v>
      </c>
      <c r="F39">
        <f t="shared" si="23"/>
        <v>37</v>
      </c>
      <c r="G39">
        <f t="shared" si="24"/>
        <v>2000037</v>
      </c>
      <c r="H39">
        <f t="shared" si="17"/>
        <v>37</v>
      </c>
      <c r="I39" t="str">
        <f>VLOOKUP(U39,怪物属性偏向!E:F,2,FALSE)</f>
        <v>树妖</v>
      </c>
      <c r="J39">
        <f t="shared" si="25"/>
        <v>10</v>
      </c>
      <c r="K39">
        <f t="shared" si="26"/>
        <v>168</v>
      </c>
      <c r="L39">
        <f t="shared" si="27"/>
        <v>400</v>
      </c>
      <c r="M39">
        <f t="shared" si="28"/>
        <v>200</v>
      </c>
      <c r="N39">
        <f t="shared" si="29"/>
        <v>0</v>
      </c>
      <c r="O39">
        <f t="shared" si="30"/>
        <v>2000037</v>
      </c>
      <c r="P39" t="str">
        <f t="shared" si="31"/>
        <v>攻低血高</v>
      </c>
      <c r="S39">
        <v>9</v>
      </c>
      <c r="T39">
        <v>4</v>
      </c>
      <c r="U39" t="s">
        <v>20</v>
      </c>
      <c r="V39">
        <f>VLOOKUP(S39,映射表!T:U,2,FALSE)</f>
        <v>10</v>
      </c>
      <c r="W39">
        <v>1</v>
      </c>
      <c r="X39" s="10">
        <v>0.6</v>
      </c>
      <c r="Y39" s="10">
        <v>1</v>
      </c>
      <c r="Z39" s="10">
        <f t="shared" si="32"/>
        <v>0.1953125</v>
      </c>
      <c r="AA39" s="10">
        <v>0</v>
      </c>
      <c r="AB39" s="10">
        <v>1</v>
      </c>
      <c r="AC39" s="1">
        <f>INT(VLOOKUP($V39,映射表!$B:$C,2,FALSE)*VLOOKUP($U39,怪物属性偏向!$E:$I,3,FALSE)/100*X39*$AB39)</f>
        <v>168</v>
      </c>
      <c r="AD39" s="1">
        <f>INT(VLOOKUP($V39,映射表!$B:$C,2,FALSE)*VLOOKUP($U39,怪物属性偏向!$E:$I,4,FALSE)/100*Y39*$AB39)</f>
        <v>400</v>
      </c>
      <c r="AE39" s="1">
        <f>INT(VLOOKUP($V39,映射表!$B:$C,2,FALSE)*VLOOKUP($U39,怪物属性偏向!$E:$I,5,FALSE)/100*Z39*AB39)</f>
        <v>200</v>
      </c>
      <c r="AF39" s="1">
        <f>INT(VLOOKUP($V39,映射表!$B:$D,3,FALSE)*AA39)</f>
        <v>0</v>
      </c>
      <c r="AG39">
        <f t="shared" si="33"/>
        <v>2.5</v>
      </c>
      <c r="AH39">
        <f>VLOOKUP(V39,映射表!B:C,2,FALSE)*0.25-AD39*0.05</f>
        <v>80</v>
      </c>
      <c r="AI39">
        <f t="shared" si="34"/>
        <v>200</v>
      </c>
      <c r="AJ39">
        <f>INT(VLOOKUP($V39,映射表!$B:$C,2,FALSE)*VLOOKUP($U39,怪物属性偏向!$E:$I,5,FALSE)/100)</f>
        <v>1024</v>
      </c>
    </row>
    <row r="40" spans="1:36" x14ac:dyDescent="0.15">
      <c r="A40">
        <f t="shared" si="18"/>
        <v>2001009</v>
      </c>
      <c r="B40">
        <f t="shared" si="19"/>
        <v>2000038</v>
      </c>
      <c r="C40">
        <f t="shared" si="20"/>
        <v>2000038</v>
      </c>
      <c r="D40" t="str">
        <f t="shared" si="21"/>
        <v>2001009s5</v>
      </c>
      <c r="E40" t="str">
        <f t="shared" si="22"/>
        <v>2000038:10:1</v>
      </c>
      <c r="F40">
        <f t="shared" si="23"/>
        <v>38</v>
      </c>
      <c r="G40">
        <f t="shared" si="24"/>
        <v>2000038</v>
      </c>
      <c r="H40">
        <f t="shared" si="17"/>
        <v>38</v>
      </c>
      <c r="I40" t="str">
        <f>VLOOKUP(U40,怪物属性偏向!E:F,2,FALSE)</f>
        <v>小蘑菇</v>
      </c>
      <c r="J40">
        <f t="shared" si="25"/>
        <v>10</v>
      </c>
      <c r="K40">
        <f t="shared" si="26"/>
        <v>240</v>
      </c>
      <c r="L40">
        <f t="shared" si="27"/>
        <v>400</v>
      </c>
      <c r="M40">
        <f t="shared" si="28"/>
        <v>120</v>
      </c>
      <c r="N40">
        <f t="shared" si="29"/>
        <v>0</v>
      </c>
      <c r="O40">
        <f t="shared" si="30"/>
        <v>2000038</v>
      </c>
      <c r="P40" t="str">
        <f t="shared" si="31"/>
        <v>平均怪</v>
      </c>
      <c r="S40">
        <v>9</v>
      </c>
      <c r="T40">
        <v>5</v>
      </c>
      <c r="U40" t="s">
        <v>17</v>
      </c>
      <c r="V40">
        <f>VLOOKUP(S40,映射表!T:U,2,FALSE)</f>
        <v>10</v>
      </c>
      <c r="W40">
        <v>1</v>
      </c>
      <c r="X40" s="10">
        <v>0.6</v>
      </c>
      <c r="Y40" s="10">
        <v>1</v>
      </c>
      <c r="Z40" s="10">
        <f t="shared" si="32"/>
        <v>0.1875</v>
      </c>
      <c r="AA40" s="10">
        <v>0</v>
      </c>
      <c r="AB40" s="10">
        <v>1</v>
      </c>
      <c r="AC40" s="1">
        <f>INT(VLOOKUP($V40,映射表!$B:$C,2,FALSE)*VLOOKUP($U40,怪物属性偏向!$E:$I,3,FALSE)/100*X40*$AB40)</f>
        <v>240</v>
      </c>
      <c r="AD40" s="1">
        <f>INT(VLOOKUP($V40,映射表!$B:$C,2,FALSE)*VLOOKUP($U40,怪物属性偏向!$E:$I,4,FALSE)/100*Y40*$AB40)</f>
        <v>400</v>
      </c>
      <c r="AE40" s="1">
        <f>INT(VLOOKUP($V40,映射表!$B:$C,2,FALSE)*VLOOKUP($U40,怪物属性偏向!$E:$I,5,FALSE)/100*Z40*AB40)</f>
        <v>120</v>
      </c>
      <c r="AF40" s="1">
        <f>INT(VLOOKUP($V40,映射表!$B:$D,3,FALSE)*AA40)</f>
        <v>0</v>
      </c>
      <c r="AG40">
        <f t="shared" si="33"/>
        <v>1.5</v>
      </c>
      <c r="AH40">
        <f>VLOOKUP(V40,映射表!B:C,2,FALSE)*0.25-AD40*0.05</f>
        <v>80</v>
      </c>
      <c r="AI40">
        <f t="shared" si="34"/>
        <v>120</v>
      </c>
      <c r="AJ40">
        <f>INT(VLOOKUP($V40,映射表!$B:$C,2,FALSE)*VLOOKUP($U40,怪物属性偏向!$E:$I,5,FALSE)/100)</f>
        <v>640</v>
      </c>
    </row>
    <row r="41" spans="1:36" x14ac:dyDescent="0.15">
      <c r="A41">
        <f t="shared" si="18"/>
        <v>2001009</v>
      </c>
      <c r="B41">
        <f t="shared" si="19"/>
        <v>2000039</v>
      </c>
      <c r="C41">
        <f t="shared" si="20"/>
        <v>2000039</v>
      </c>
      <c r="D41" t="str">
        <f t="shared" si="21"/>
        <v>2001009s8</v>
      </c>
      <c r="E41" t="str">
        <f t="shared" si="22"/>
        <v>2000039:10:1</v>
      </c>
      <c r="F41">
        <f t="shared" si="23"/>
        <v>39</v>
      </c>
      <c r="G41">
        <f t="shared" si="24"/>
        <v>2000039</v>
      </c>
      <c r="H41">
        <f t="shared" si="17"/>
        <v>39</v>
      </c>
      <c r="I41" t="str">
        <f>VLOOKUP(U41,怪物属性偏向!E:F,2,FALSE)</f>
        <v>小蘑菇</v>
      </c>
      <c r="J41">
        <f t="shared" si="25"/>
        <v>10</v>
      </c>
      <c r="K41">
        <f t="shared" si="26"/>
        <v>240</v>
      </c>
      <c r="L41">
        <f t="shared" si="27"/>
        <v>400</v>
      </c>
      <c r="M41">
        <f t="shared" si="28"/>
        <v>120</v>
      </c>
      <c r="N41">
        <f t="shared" si="29"/>
        <v>0</v>
      </c>
      <c r="O41">
        <f t="shared" si="30"/>
        <v>2000039</v>
      </c>
      <c r="P41" t="str">
        <f t="shared" si="31"/>
        <v>平均怪</v>
      </c>
      <c r="S41">
        <v>9</v>
      </c>
      <c r="T41">
        <v>8</v>
      </c>
      <c r="U41" t="s">
        <v>17</v>
      </c>
      <c r="V41">
        <f>VLOOKUP(S41,映射表!T:U,2,FALSE)</f>
        <v>10</v>
      </c>
      <c r="W41">
        <v>1</v>
      </c>
      <c r="X41" s="10">
        <v>0.6</v>
      </c>
      <c r="Y41" s="10">
        <v>1</v>
      </c>
      <c r="Z41" s="10">
        <f t="shared" si="32"/>
        <v>0.1875</v>
      </c>
      <c r="AA41" s="10">
        <v>0</v>
      </c>
      <c r="AB41" s="10">
        <v>1</v>
      </c>
      <c r="AC41" s="1">
        <f>INT(VLOOKUP($V41,映射表!$B:$C,2,FALSE)*VLOOKUP($U41,怪物属性偏向!$E:$I,3,FALSE)/100*X41*$AB41)</f>
        <v>240</v>
      </c>
      <c r="AD41" s="1">
        <f>INT(VLOOKUP($V41,映射表!$B:$C,2,FALSE)*VLOOKUP($U41,怪物属性偏向!$E:$I,4,FALSE)/100*Y41*$AB41)</f>
        <v>400</v>
      </c>
      <c r="AE41" s="1">
        <f>INT(VLOOKUP($V41,映射表!$B:$C,2,FALSE)*VLOOKUP($U41,怪物属性偏向!$E:$I,5,FALSE)/100*Z41*AB41)</f>
        <v>120</v>
      </c>
      <c r="AF41" s="1">
        <f>INT(VLOOKUP($V41,映射表!$B:$D,3,FALSE)*AA41)</f>
        <v>0</v>
      </c>
      <c r="AG41">
        <f t="shared" si="33"/>
        <v>1.5</v>
      </c>
      <c r="AH41">
        <f>VLOOKUP(V41,映射表!B:C,2,FALSE)*0.25-AD41*0.05</f>
        <v>80</v>
      </c>
      <c r="AI41">
        <f t="shared" si="34"/>
        <v>120</v>
      </c>
      <c r="AJ41">
        <f>INT(VLOOKUP($V41,映射表!$B:$C,2,FALSE)*VLOOKUP($U41,怪物属性偏向!$E:$I,5,FALSE)/100)</f>
        <v>640</v>
      </c>
    </row>
    <row r="42" spans="1:36" x14ac:dyDescent="0.15">
      <c r="A42">
        <f t="shared" si="18"/>
        <v>2001010</v>
      </c>
      <c r="B42">
        <f t="shared" si="19"/>
        <v>2000040</v>
      </c>
      <c r="C42">
        <f t="shared" si="20"/>
        <v>2000040</v>
      </c>
      <c r="D42" t="str">
        <f t="shared" si="21"/>
        <v>2001010s1</v>
      </c>
      <c r="E42" t="str">
        <f t="shared" si="22"/>
        <v>2000040:10:1</v>
      </c>
      <c r="F42">
        <f t="shared" si="23"/>
        <v>40</v>
      </c>
      <c r="G42">
        <f t="shared" si="24"/>
        <v>2000040</v>
      </c>
      <c r="H42">
        <f t="shared" si="17"/>
        <v>40</v>
      </c>
      <c r="I42" t="str">
        <f>VLOOKUP(U42,怪物属性偏向!E:F,2,FALSE)</f>
        <v>树妖</v>
      </c>
      <c r="J42">
        <f t="shared" si="25"/>
        <v>10</v>
      </c>
      <c r="K42">
        <f t="shared" si="26"/>
        <v>168</v>
      </c>
      <c r="L42">
        <f t="shared" si="27"/>
        <v>400</v>
      </c>
      <c r="M42">
        <f t="shared" si="28"/>
        <v>200</v>
      </c>
      <c r="N42">
        <f t="shared" si="29"/>
        <v>0</v>
      </c>
      <c r="O42">
        <f t="shared" si="30"/>
        <v>2000040</v>
      </c>
      <c r="P42" t="str">
        <f t="shared" si="31"/>
        <v>攻低血高</v>
      </c>
      <c r="S42">
        <v>10</v>
      </c>
      <c r="T42">
        <v>1</v>
      </c>
      <c r="U42" t="s">
        <v>20</v>
      </c>
      <c r="V42">
        <f>VLOOKUP(S42,映射表!T:U,2,FALSE)</f>
        <v>10</v>
      </c>
      <c r="W42">
        <v>1</v>
      </c>
      <c r="X42" s="10">
        <v>0.6</v>
      </c>
      <c r="Y42" s="10">
        <v>1</v>
      </c>
      <c r="Z42" s="10">
        <f t="shared" si="32"/>
        <v>0.1953125</v>
      </c>
      <c r="AA42" s="10">
        <v>0</v>
      </c>
      <c r="AB42" s="10">
        <v>1</v>
      </c>
      <c r="AC42" s="1">
        <f>INT(VLOOKUP($V42,映射表!$B:$C,2,FALSE)*VLOOKUP($U42,怪物属性偏向!$E:$I,3,FALSE)/100*X42*$AB42)</f>
        <v>168</v>
      </c>
      <c r="AD42" s="1">
        <f>INT(VLOOKUP($V42,映射表!$B:$C,2,FALSE)*VLOOKUP($U42,怪物属性偏向!$E:$I,4,FALSE)/100*Y42*$AB42)</f>
        <v>400</v>
      </c>
      <c r="AE42" s="1">
        <f>INT(VLOOKUP($V42,映射表!$B:$C,2,FALSE)*VLOOKUP($U42,怪物属性偏向!$E:$I,5,FALSE)/100*Z42*AB42)</f>
        <v>200</v>
      </c>
      <c r="AF42" s="1">
        <f>INT(VLOOKUP($V42,映射表!$B:$D,3,FALSE)*AA42)</f>
        <v>0</v>
      </c>
      <c r="AG42">
        <f t="shared" si="33"/>
        <v>2.5</v>
      </c>
      <c r="AH42">
        <f>VLOOKUP(V42,映射表!B:C,2,FALSE)*0.25-AD42*0.05</f>
        <v>80</v>
      </c>
      <c r="AI42">
        <f t="shared" si="34"/>
        <v>200</v>
      </c>
      <c r="AJ42">
        <f>INT(VLOOKUP($V42,映射表!$B:$C,2,FALSE)*VLOOKUP($U42,怪物属性偏向!$E:$I,5,FALSE)/100)</f>
        <v>1024</v>
      </c>
    </row>
    <row r="43" spans="1:36" x14ac:dyDescent="0.15">
      <c r="A43">
        <f t="shared" si="18"/>
        <v>2001010</v>
      </c>
      <c r="B43">
        <f t="shared" si="19"/>
        <v>2000041</v>
      </c>
      <c r="C43">
        <f t="shared" si="20"/>
        <v>2000041</v>
      </c>
      <c r="D43" t="str">
        <f t="shared" si="21"/>
        <v>2001010s3</v>
      </c>
      <c r="E43" t="str">
        <f t="shared" si="22"/>
        <v>2000041:10:1</v>
      </c>
      <c r="F43">
        <f t="shared" si="23"/>
        <v>41</v>
      </c>
      <c r="G43">
        <f t="shared" si="24"/>
        <v>2000041</v>
      </c>
      <c r="H43">
        <f t="shared" si="17"/>
        <v>41</v>
      </c>
      <c r="I43" t="str">
        <f>VLOOKUP(U43,怪物属性偏向!E:F,2,FALSE)</f>
        <v>小花精</v>
      </c>
      <c r="J43">
        <f t="shared" si="25"/>
        <v>10</v>
      </c>
      <c r="K43">
        <f t="shared" si="26"/>
        <v>240</v>
      </c>
      <c r="L43">
        <f t="shared" si="27"/>
        <v>400</v>
      </c>
      <c r="M43">
        <f t="shared" si="28"/>
        <v>80</v>
      </c>
      <c r="N43">
        <f t="shared" si="29"/>
        <v>0</v>
      </c>
      <c r="O43">
        <f t="shared" si="30"/>
        <v>2000041</v>
      </c>
      <c r="P43" t="str">
        <f t="shared" si="31"/>
        <v>群体治疗怪</v>
      </c>
      <c r="S43">
        <v>10</v>
      </c>
      <c r="T43">
        <v>3</v>
      </c>
      <c r="U43" t="s">
        <v>23</v>
      </c>
      <c r="V43">
        <f>VLOOKUP(S43,映射表!T:U,2,FALSE)</f>
        <v>10</v>
      </c>
      <c r="W43">
        <v>1</v>
      </c>
      <c r="X43" s="10">
        <v>0.6</v>
      </c>
      <c r="Y43" s="10">
        <v>1</v>
      </c>
      <c r="Z43" s="10">
        <f t="shared" si="32"/>
        <v>0.125</v>
      </c>
      <c r="AA43" s="10">
        <v>0</v>
      </c>
      <c r="AB43" s="10">
        <v>1</v>
      </c>
      <c r="AC43" s="1">
        <f>INT(VLOOKUP($V43,映射表!$B:$C,2,FALSE)*VLOOKUP($U43,怪物属性偏向!$E:$I,3,FALSE)/100*X43*$AB43)</f>
        <v>240</v>
      </c>
      <c r="AD43" s="1">
        <f>INT(VLOOKUP($V43,映射表!$B:$C,2,FALSE)*VLOOKUP($U43,怪物属性偏向!$E:$I,4,FALSE)/100*Y43*$AB43)</f>
        <v>400</v>
      </c>
      <c r="AE43" s="1">
        <f>INT(VLOOKUP($V43,映射表!$B:$C,2,FALSE)*VLOOKUP($U43,怪物属性偏向!$E:$I,5,FALSE)/100*Z43*AB43)</f>
        <v>80</v>
      </c>
      <c r="AF43" s="1">
        <f>INT(VLOOKUP($V43,映射表!$B:$D,3,FALSE)*AA43)</f>
        <v>0</v>
      </c>
      <c r="AG43">
        <f t="shared" si="33"/>
        <v>1</v>
      </c>
      <c r="AH43">
        <f>VLOOKUP(V43,映射表!B:C,2,FALSE)*0.25-AD43*0.05</f>
        <v>80</v>
      </c>
      <c r="AI43">
        <f t="shared" si="34"/>
        <v>80</v>
      </c>
      <c r="AJ43">
        <f>INT(VLOOKUP($V43,映射表!$B:$C,2,FALSE)*VLOOKUP($U43,怪物属性偏向!$E:$I,5,FALSE)/100)</f>
        <v>640</v>
      </c>
    </row>
    <row r="44" spans="1:36" x14ac:dyDescent="0.15">
      <c r="A44">
        <f t="shared" si="18"/>
        <v>2001010</v>
      </c>
      <c r="B44">
        <f t="shared" si="19"/>
        <v>2000042</v>
      </c>
      <c r="C44">
        <f t="shared" si="20"/>
        <v>2000042</v>
      </c>
      <c r="D44" t="str">
        <f t="shared" si="21"/>
        <v>2001010s5</v>
      </c>
      <c r="E44" t="str">
        <f t="shared" si="22"/>
        <v>2000042:10:1</v>
      </c>
      <c r="F44">
        <f t="shared" si="23"/>
        <v>42</v>
      </c>
      <c r="G44">
        <f t="shared" si="24"/>
        <v>2000042</v>
      </c>
      <c r="H44">
        <f t="shared" si="17"/>
        <v>42</v>
      </c>
      <c r="I44" t="str">
        <f>VLOOKUP(U44,怪物属性偏向!E:F,2,FALSE)</f>
        <v>食人花</v>
      </c>
      <c r="J44">
        <f t="shared" si="25"/>
        <v>10</v>
      </c>
      <c r="K44">
        <f t="shared" si="26"/>
        <v>360</v>
      </c>
      <c r="L44">
        <f t="shared" si="27"/>
        <v>200</v>
      </c>
      <c r="M44">
        <f t="shared" si="28"/>
        <v>67</v>
      </c>
      <c r="N44">
        <f t="shared" si="29"/>
        <v>0</v>
      </c>
      <c r="O44">
        <f t="shared" si="30"/>
        <v>2000042</v>
      </c>
      <c r="P44" t="str">
        <f t="shared" si="31"/>
        <v>高攻低血</v>
      </c>
      <c r="S44">
        <v>10</v>
      </c>
      <c r="T44">
        <v>5</v>
      </c>
      <c r="U44" t="s">
        <v>19</v>
      </c>
      <c r="V44">
        <f>VLOOKUP(S44,映射表!T:U,2,FALSE)</f>
        <v>10</v>
      </c>
      <c r="W44">
        <v>1</v>
      </c>
      <c r="X44" s="10">
        <v>0.6</v>
      </c>
      <c r="Y44" s="10">
        <v>1</v>
      </c>
      <c r="Z44" s="10">
        <f t="shared" si="32"/>
        <v>0.15237020316027089</v>
      </c>
      <c r="AA44" s="10">
        <v>0</v>
      </c>
      <c r="AB44" s="10">
        <v>1</v>
      </c>
      <c r="AC44" s="1">
        <f>INT(VLOOKUP($V44,映射表!$B:$C,2,FALSE)*VLOOKUP($U44,怪物属性偏向!$E:$I,3,FALSE)/100*X44*$AB44)</f>
        <v>360</v>
      </c>
      <c r="AD44" s="1">
        <f>INT(VLOOKUP($V44,映射表!$B:$C,2,FALSE)*VLOOKUP($U44,怪物属性偏向!$E:$I,4,FALSE)/100*Y44*$AB44)</f>
        <v>200</v>
      </c>
      <c r="AE44" s="1">
        <f>INT(VLOOKUP($V44,映射表!$B:$C,2,FALSE)*VLOOKUP($U44,怪物属性偏向!$E:$I,5,FALSE)/100*Z44*AB44)</f>
        <v>67</v>
      </c>
      <c r="AF44" s="1">
        <f>INT(VLOOKUP($V44,映射表!$B:$D,3,FALSE)*AA44)</f>
        <v>0</v>
      </c>
      <c r="AG44">
        <f t="shared" si="33"/>
        <v>0.75</v>
      </c>
      <c r="AH44">
        <f>VLOOKUP(V44,映射表!B:C,2,FALSE)*0.25-AD44*0.05</f>
        <v>90</v>
      </c>
      <c r="AI44">
        <f t="shared" si="34"/>
        <v>67.5</v>
      </c>
      <c r="AJ44">
        <f>INT(VLOOKUP($V44,映射表!$B:$C,2,FALSE)*VLOOKUP($U44,怪物属性偏向!$E:$I,5,FALSE)/100)</f>
        <v>443</v>
      </c>
    </row>
    <row r="45" spans="1:36" x14ac:dyDescent="0.15">
      <c r="A45">
        <f t="shared" si="18"/>
        <v>2001010</v>
      </c>
      <c r="B45">
        <f t="shared" si="19"/>
        <v>2000043</v>
      </c>
      <c r="C45">
        <f t="shared" si="20"/>
        <v>2000043</v>
      </c>
      <c r="D45" t="str">
        <f t="shared" si="21"/>
        <v>2001010s7</v>
      </c>
      <c r="E45" t="str">
        <f t="shared" si="22"/>
        <v>2000043:10:1</v>
      </c>
      <c r="F45">
        <f t="shared" si="23"/>
        <v>43</v>
      </c>
      <c r="G45">
        <f t="shared" si="24"/>
        <v>2000043</v>
      </c>
      <c r="H45">
        <f t="shared" si="17"/>
        <v>43</v>
      </c>
      <c r="I45" t="str">
        <f>VLOOKUP(U45,怪物属性偏向!E:F,2,FALSE)</f>
        <v>树妖</v>
      </c>
      <c r="J45">
        <f t="shared" si="25"/>
        <v>10</v>
      </c>
      <c r="K45">
        <f t="shared" si="26"/>
        <v>168</v>
      </c>
      <c r="L45">
        <f t="shared" si="27"/>
        <v>400</v>
      </c>
      <c r="M45">
        <f t="shared" si="28"/>
        <v>200</v>
      </c>
      <c r="N45">
        <f t="shared" si="29"/>
        <v>0</v>
      </c>
      <c r="O45">
        <f t="shared" si="30"/>
        <v>2000043</v>
      </c>
      <c r="P45" t="str">
        <f t="shared" si="31"/>
        <v>攻低血高</v>
      </c>
      <c r="S45">
        <v>10</v>
      </c>
      <c r="T45">
        <v>7</v>
      </c>
      <c r="U45" t="s">
        <v>20</v>
      </c>
      <c r="V45">
        <f>VLOOKUP(S45,映射表!T:U,2,FALSE)</f>
        <v>10</v>
      </c>
      <c r="W45">
        <v>1</v>
      </c>
      <c r="X45" s="10">
        <v>0.6</v>
      </c>
      <c r="Y45" s="10">
        <v>1</v>
      </c>
      <c r="Z45" s="10">
        <f t="shared" si="32"/>
        <v>0.1953125</v>
      </c>
      <c r="AA45" s="10">
        <v>0</v>
      </c>
      <c r="AB45" s="10">
        <v>1</v>
      </c>
      <c r="AC45" s="1">
        <f>INT(VLOOKUP($V45,映射表!$B:$C,2,FALSE)*VLOOKUP($U45,怪物属性偏向!$E:$I,3,FALSE)/100*X45*$AB45)</f>
        <v>168</v>
      </c>
      <c r="AD45" s="1">
        <f>INT(VLOOKUP($V45,映射表!$B:$C,2,FALSE)*VLOOKUP($U45,怪物属性偏向!$E:$I,4,FALSE)/100*Y45*$AB45)</f>
        <v>400</v>
      </c>
      <c r="AE45" s="1">
        <f>INT(VLOOKUP($V45,映射表!$B:$C,2,FALSE)*VLOOKUP($U45,怪物属性偏向!$E:$I,5,FALSE)/100*Z45*AB45)</f>
        <v>200</v>
      </c>
      <c r="AF45" s="1">
        <f>INT(VLOOKUP($V45,映射表!$B:$D,3,FALSE)*AA45)</f>
        <v>0</v>
      </c>
      <c r="AG45">
        <f t="shared" si="33"/>
        <v>2.5</v>
      </c>
      <c r="AH45">
        <f>VLOOKUP(V45,映射表!B:C,2,FALSE)*0.25-AD45*0.05</f>
        <v>80</v>
      </c>
      <c r="AI45">
        <f t="shared" si="34"/>
        <v>200</v>
      </c>
      <c r="AJ45">
        <f>INT(VLOOKUP($V45,映射表!$B:$C,2,FALSE)*VLOOKUP($U45,怪物属性偏向!$E:$I,5,FALSE)/100)</f>
        <v>1024</v>
      </c>
    </row>
    <row r="46" spans="1:36" x14ac:dyDescent="0.15">
      <c r="A46">
        <f t="shared" si="18"/>
        <v>2001010</v>
      </c>
      <c r="B46">
        <f t="shared" si="19"/>
        <v>2000044</v>
      </c>
      <c r="C46">
        <f t="shared" si="20"/>
        <v>2000044</v>
      </c>
      <c r="D46" t="str">
        <f t="shared" si="21"/>
        <v>2001010s9</v>
      </c>
      <c r="E46" t="str">
        <f t="shared" si="22"/>
        <v>2000044:10:1</v>
      </c>
      <c r="F46">
        <f t="shared" si="23"/>
        <v>44</v>
      </c>
      <c r="G46">
        <f t="shared" si="24"/>
        <v>2000044</v>
      </c>
      <c r="H46">
        <f t="shared" si="17"/>
        <v>44</v>
      </c>
      <c r="I46" t="str">
        <f>VLOOKUP(U46,怪物属性偏向!E:F,2,FALSE)</f>
        <v>小花精</v>
      </c>
      <c r="J46">
        <f t="shared" si="25"/>
        <v>10</v>
      </c>
      <c r="K46">
        <f t="shared" si="26"/>
        <v>240</v>
      </c>
      <c r="L46">
        <f t="shared" si="27"/>
        <v>400</v>
      </c>
      <c r="M46">
        <f t="shared" si="28"/>
        <v>80</v>
      </c>
      <c r="N46">
        <f t="shared" si="29"/>
        <v>0</v>
      </c>
      <c r="O46">
        <f t="shared" si="30"/>
        <v>2000044</v>
      </c>
      <c r="P46" t="str">
        <f t="shared" si="31"/>
        <v>群体治疗怪</v>
      </c>
      <c r="S46">
        <v>10</v>
      </c>
      <c r="T46">
        <v>9</v>
      </c>
      <c r="U46" t="s">
        <v>23</v>
      </c>
      <c r="V46">
        <f>VLOOKUP(S46,映射表!T:U,2,FALSE)</f>
        <v>10</v>
      </c>
      <c r="W46">
        <v>1</v>
      </c>
      <c r="X46" s="10">
        <v>0.6</v>
      </c>
      <c r="Y46" s="10">
        <v>1</v>
      </c>
      <c r="Z46" s="10">
        <f t="shared" si="32"/>
        <v>0.125</v>
      </c>
      <c r="AA46" s="10">
        <v>0</v>
      </c>
      <c r="AB46" s="10">
        <v>1</v>
      </c>
      <c r="AC46" s="1">
        <f>INT(VLOOKUP($V46,映射表!$B:$C,2,FALSE)*VLOOKUP($U46,怪物属性偏向!$E:$I,3,FALSE)/100*X46*$AB46)</f>
        <v>240</v>
      </c>
      <c r="AD46" s="1">
        <f>INT(VLOOKUP($V46,映射表!$B:$C,2,FALSE)*VLOOKUP($U46,怪物属性偏向!$E:$I,4,FALSE)/100*Y46*$AB46)</f>
        <v>400</v>
      </c>
      <c r="AE46" s="1">
        <f>INT(VLOOKUP($V46,映射表!$B:$C,2,FALSE)*VLOOKUP($U46,怪物属性偏向!$E:$I,5,FALSE)/100*Z46*AB46)</f>
        <v>80</v>
      </c>
      <c r="AF46" s="1">
        <f>INT(VLOOKUP($V46,映射表!$B:$D,3,FALSE)*AA46)</f>
        <v>0</v>
      </c>
      <c r="AG46">
        <f t="shared" si="33"/>
        <v>1</v>
      </c>
      <c r="AH46">
        <f>VLOOKUP(V46,映射表!B:C,2,FALSE)*0.25-AD46*0.05</f>
        <v>80</v>
      </c>
      <c r="AI46">
        <f t="shared" si="34"/>
        <v>80</v>
      </c>
      <c r="AJ46">
        <f>INT(VLOOKUP($V46,映射表!$B:$C,2,FALSE)*VLOOKUP($U46,怪物属性偏向!$E:$I,5,FALSE)/100)</f>
        <v>640</v>
      </c>
    </row>
    <row r="47" spans="1:36" x14ac:dyDescent="0.15">
      <c r="A47">
        <f t="shared" si="18"/>
        <v>2001011</v>
      </c>
      <c r="B47">
        <f t="shared" si="19"/>
        <v>2000045</v>
      </c>
      <c r="C47">
        <f t="shared" si="20"/>
        <v>2000045</v>
      </c>
      <c r="D47" t="str">
        <f t="shared" si="21"/>
        <v>2001011s4</v>
      </c>
      <c r="E47" t="str">
        <f t="shared" si="22"/>
        <v>2000045:10:1</v>
      </c>
      <c r="F47">
        <f t="shared" si="23"/>
        <v>45</v>
      </c>
      <c r="G47">
        <f t="shared" si="24"/>
        <v>2000045</v>
      </c>
      <c r="H47">
        <f t="shared" si="17"/>
        <v>45</v>
      </c>
      <c r="I47" t="str">
        <f>VLOOKUP(U47,怪物属性偏向!E:F,2,FALSE)</f>
        <v>小蘑菇</v>
      </c>
      <c r="J47">
        <f t="shared" si="25"/>
        <v>10</v>
      </c>
      <c r="K47">
        <f t="shared" si="26"/>
        <v>240</v>
      </c>
      <c r="L47">
        <f t="shared" si="27"/>
        <v>400</v>
      </c>
      <c r="M47">
        <f t="shared" si="28"/>
        <v>120</v>
      </c>
      <c r="N47">
        <f t="shared" si="29"/>
        <v>0</v>
      </c>
      <c r="O47">
        <f t="shared" si="30"/>
        <v>2000045</v>
      </c>
      <c r="P47" t="str">
        <f t="shared" si="31"/>
        <v>平均怪</v>
      </c>
      <c r="S47">
        <v>11</v>
      </c>
      <c r="T47">
        <v>4</v>
      </c>
      <c r="U47" t="s">
        <v>17</v>
      </c>
      <c r="V47">
        <f>VLOOKUP(S47,映射表!T:U,2,FALSE)</f>
        <v>10</v>
      </c>
      <c r="W47">
        <v>1</v>
      </c>
      <c r="X47" s="10">
        <v>0.6</v>
      </c>
      <c r="Y47" s="10">
        <v>1</v>
      </c>
      <c r="Z47" s="10">
        <f t="shared" si="32"/>
        <v>0.1875</v>
      </c>
      <c r="AA47" s="10">
        <v>0</v>
      </c>
      <c r="AB47" s="10">
        <v>1</v>
      </c>
      <c r="AC47" s="1">
        <f>INT(VLOOKUP($V47,映射表!$B:$C,2,FALSE)*VLOOKUP($U47,怪物属性偏向!$E:$I,3,FALSE)/100*X47*$AB47)</f>
        <v>240</v>
      </c>
      <c r="AD47" s="1">
        <f>INT(VLOOKUP($V47,映射表!$B:$C,2,FALSE)*VLOOKUP($U47,怪物属性偏向!$E:$I,4,FALSE)/100*Y47*$AB47)</f>
        <v>400</v>
      </c>
      <c r="AE47" s="1">
        <f>INT(VLOOKUP($V47,映射表!$B:$C,2,FALSE)*VLOOKUP($U47,怪物属性偏向!$E:$I,5,FALSE)/100*Z47*AB47)</f>
        <v>120</v>
      </c>
      <c r="AF47" s="1">
        <f>INT(VLOOKUP($V47,映射表!$B:$D,3,FALSE)*AA47)</f>
        <v>0</v>
      </c>
      <c r="AG47">
        <f t="shared" si="33"/>
        <v>1.5</v>
      </c>
      <c r="AH47">
        <f>VLOOKUP(V47,映射表!B:C,2,FALSE)*0.25-AD47*0.05</f>
        <v>80</v>
      </c>
      <c r="AI47">
        <f t="shared" si="34"/>
        <v>120</v>
      </c>
      <c r="AJ47">
        <f>INT(VLOOKUP($V47,映射表!$B:$C,2,FALSE)*VLOOKUP($U47,怪物属性偏向!$E:$I,5,FALSE)/100)</f>
        <v>640</v>
      </c>
    </row>
    <row r="48" spans="1:36" x14ac:dyDescent="0.15">
      <c r="A48">
        <f t="shared" ref="A48:A111" si="35">2001000+S48</f>
        <v>2001011</v>
      </c>
      <c r="B48">
        <f t="shared" ref="B48:B111" si="36">IF(C48="",B49,C48)</f>
        <v>2000046</v>
      </c>
      <c r="C48">
        <f t="shared" ref="C48:C111" si="37">IF(W48=1,G48,IF(A48=A47,C47,""))</f>
        <v>2000046</v>
      </c>
      <c r="D48" t="str">
        <f t="shared" ref="D48:D111" si="38">A48&amp;"s"&amp;T48</f>
        <v>2001011s5</v>
      </c>
      <c r="E48" t="str">
        <f t="shared" ref="E48:E111" si="39">G48&amp;":"&amp;V48&amp;":"&amp;"1"</f>
        <v>2000046:10:1</v>
      </c>
      <c r="F48">
        <f t="shared" ref="F48:F111" si="40">H48</f>
        <v>46</v>
      </c>
      <c r="G48">
        <f t="shared" ref="G48:G111" si="41">2000000+F48</f>
        <v>2000046</v>
      </c>
      <c r="H48">
        <f t="shared" si="17"/>
        <v>46</v>
      </c>
      <c r="I48" t="str">
        <f>VLOOKUP(U48,怪物属性偏向!E:F,2,FALSE)</f>
        <v>小蘑菇</v>
      </c>
      <c r="J48">
        <f t="shared" ref="J48:J111" si="42">V48</f>
        <v>10</v>
      </c>
      <c r="K48">
        <f t="shared" ref="K48:K111" si="43">AC48</f>
        <v>240</v>
      </c>
      <c r="L48">
        <f t="shared" ref="L48:L111" si="44">AD48</f>
        <v>400</v>
      </c>
      <c r="M48">
        <f t="shared" ref="M48:M111" si="45">AE48</f>
        <v>120</v>
      </c>
      <c r="N48">
        <f t="shared" ref="N48:N111" si="46">AF48</f>
        <v>0</v>
      </c>
      <c r="O48">
        <f t="shared" ref="O48:O111" si="47">G48</f>
        <v>2000046</v>
      </c>
      <c r="P48" t="str">
        <f t="shared" ref="P48:P111" si="48">U48</f>
        <v>平均怪</v>
      </c>
      <c r="S48">
        <v>11</v>
      </c>
      <c r="T48">
        <v>5</v>
      </c>
      <c r="U48" t="s">
        <v>17</v>
      </c>
      <c r="V48">
        <f>VLOOKUP(S48,映射表!T:U,2,FALSE)</f>
        <v>10</v>
      </c>
      <c r="W48">
        <v>1</v>
      </c>
      <c r="X48" s="10">
        <v>0.6</v>
      </c>
      <c r="Y48" s="10">
        <v>1</v>
      </c>
      <c r="Z48" s="10">
        <f t="shared" ref="Z48:Z111" si="49">AI48/AJ48</f>
        <v>0.1875</v>
      </c>
      <c r="AA48" s="10">
        <v>0</v>
      </c>
      <c r="AB48" s="10">
        <v>1</v>
      </c>
      <c r="AC48" s="1">
        <f>INT(VLOOKUP($V48,映射表!$B:$C,2,FALSE)*VLOOKUP($U48,怪物属性偏向!$E:$I,3,FALSE)/100*X48*$AB48)</f>
        <v>240</v>
      </c>
      <c r="AD48" s="1">
        <f>INT(VLOOKUP($V48,映射表!$B:$C,2,FALSE)*VLOOKUP($U48,怪物属性偏向!$E:$I,4,FALSE)/100*Y48*$AB48)</f>
        <v>400</v>
      </c>
      <c r="AE48" s="1">
        <f>INT(VLOOKUP($V48,映射表!$B:$C,2,FALSE)*VLOOKUP($U48,怪物属性偏向!$E:$I,5,FALSE)/100*Z48*AB48)</f>
        <v>120</v>
      </c>
      <c r="AF48" s="1">
        <f>INT(VLOOKUP($V48,映射表!$B:$D,3,FALSE)*AA48)</f>
        <v>0</v>
      </c>
      <c r="AG48">
        <f t="shared" ref="AG48:AG111" si="50">VLOOKUP(U48,AM:AN,2,FALSE)</f>
        <v>1.5</v>
      </c>
      <c r="AH48">
        <f>VLOOKUP(V48,映射表!B:C,2,FALSE)*0.25-AD48*0.05</f>
        <v>80</v>
      </c>
      <c r="AI48">
        <f t="shared" ref="AI48:AI111" si="51">AH48*AG48</f>
        <v>120</v>
      </c>
      <c r="AJ48">
        <f>INT(VLOOKUP($V48,映射表!$B:$C,2,FALSE)*VLOOKUP($U48,怪物属性偏向!$E:$I,5,FALSE)/100)</f>
        <v>640</v>
      </c>
    </row>
    <row r="49" spans="1:36" x14ac:dyDescent="0.15">
      <c r="A49">
        <f t="shared" si="35"/>
        <v>2001011</v>
      </c>
      <c r="B49">
        <f t="shared" si="36"/>
        <v>2000047</v>
      </c>
      <c r="C49">
        <f t="shared" si="37"/>
        <v>2000047</v>
      </c>
      <c r="D49" t="str">
        <f t="shared" si="38"/>
        <v>2001011s6</v>
      </c>
      <c r="E49" t="str">
        <f t="shared" si="39"/>
        <v>2000047:10:1</v>
      </c>
      <c r="F49">
        <f t="shared" si="40"/>
        <v>47</v>
      </c>
      <c r="G49">
        <f t="shared" si="41"/>
        <v>2000047</v>
      </c>
      <c r="H49">
        <f t="shared" si="17"/>
        <v>47</v>
      </c>
      <c r="I49" t="str">
        <f>VLOOKUP(U49,怪物属性偏向!E:F,2,FALSE)</f>
        <v>食人花</v>
      </c>
      <c r="J49">
        <f t="shared" si="42"/>
        <v>10</v>
      </c>
      <c r="K49">
        <f t="shared" si="43"/>
        <v>360</v>
      </c>
      <c r="L49">
        <f t="shared" si="44"/>
        <v>200</v>
      </c>
      <c r="M49">
        <f t="shared" si="45"/>
        <v>67</v>
      </c>
      <c r="N49">
        <f t="shared" si="46"/>
        <v>0</v>
      </c>
      <c r="O49">
        <f t="shared" si="47"/>
        <v>2000047</v>
      </c>
      <c r="P49" t="str">
        <f t="shared" si="48"/>
        <v>高攻低血</v>
      </c>
      <c r="S49">
        <v>11</v>
      </c>
      <c r="T49">
        <v>6</v>
      </c>
      <c r="U49" t="s">
        <v>19</v>
      </c>
      <c r="V49">
        <f>VLOOKUP(S49,映射表!T:U,2,FALSE)</f>
        <v>10</v>
      </c>
      <c r="W49">
        <v>1</v>
      </c>
      <c r="X49" s="10">
        <v>0.6</v>
      </c>
      <c r="Y49" s="10">
        <v>1</v>
      </c>
      <c r="Z49" s="10">
        <f t="shared" si="49"/>
        <v>0.15237020316027089</v>
      </c>
      <c r="AA49" s="10">
        <v>0</v>
      </c>
      <c r="AB49" s="10">
        <v>1</v>
      </c>
      <c r="AC49" s="1">
        <f>INT(VLOOKUP($V49,映射表!$B:$C,2,FALSE)*VLOOKUP($U49,怪物属性偏向!$E:$I,3,FALSE)/100*X49*$AB49)</f>
        <v>360</v>
      </c>
      <c r="AD49" s="1">
        <f>INT(VLOOKUP($V49,映射表!$B:$C,2,FALSE)*VLOOKUP($U49,怪物属性偏向!$E:$I,4,FALSE)/100*Y49*$AB49)</f>
        <v>200</v>
      </c>
      <c r="AE49" s="1">
        <f>INT(VLOOKUP($V49,映射表!$B:$C,2,FALSE)*VLOOKUP($U49,怪物属性偏向!$E:$I,5,FALSE)/100*Z49*AB49)</f>
        <v>67</v>
      </c>
      <c r="AF49" s="1">
        <f>INT(VLOOKUP($V49,映射表!$B:$D,3,FALSE)*AA49)</f>
        <v>0</v>
      </c>
      <c r="AG49">
        <f t="shared" si="50"/>
        <v>0.75</v>
      </c>
      <c r="AH49">
        <f>VLOOKUP(V49,映射表!B:C,2,FALSE)*0.25-AD49*0.05</f>
        <v>90</v>
      </c>
      <c r="AI49">
        <f t="shared" si="51"/>
        <v>67.5</v>
      </c>
      <c r="AJ49">
        <f>INT(VLOOKUP($V49,映射表!$B:$C,2,FALSE)*VLOOKUP($U49,怪物属性偏向!$E:$I,5,FALSE)/100)</f>
        <v>443</v>
      </c>
    </row>
    <row r="50" spans="1:36" x14ac:dyDescent="0.15">
      <c r="A50">
        <f t="shared" si="35"/>
        <v>2001011</v>
      </c>
      <c r="B50">
        <f t="shared" si="36"/>
        <v>2000048</v>
      </c>
      <c r="C50">
        <f t="shared" si="37"/>
        <v>2000048</v>
      </c>
      <c r="D50" t="str">
        <f t="shared" si="38"/>
        <v>2001011s7</v>
      </c>
      <c r="E50" t="str">
        <f t="shared" si="39"/>
        <v>2000048:10:1</v>
      </c>
      <c r="F50">
        <f t="shared" si="40"/>
        <v>48</v>
      </c>
      <c r="G50">
        <f t="shared" si="41"/>
        <v>2000048</v>
      </c>
      <c r="H50">
        <f t="shared" si="17"/>
        <v>48</v>
      </c>
      <c r="I50" t="str">
        <f>VLOOKUP(U50,怪物属性偏向!E:F,2,FALSE)</f>
        <v>小蘑菇</v>
      </c>
      <c r="J50">
        <f t="shared" si="42"/>
        <v>10</v>
      </c>
      <c r="K50">
        <f t="shared" si="43"/>
        <v>240</v>
      </c>
      <c r="L50">
        <f t="shared" si="44"/>
        <v>400</v>
      </c>
      <c r="M50">
        <f t="shared" si="45"/>
        <v>120</v>
      </c>
      <c r="N50">
        <f t="shared" si="46"/>
        <v>0</v>
      </c>
      <c r="O50">
        <f t="shared" si="47"/>
        <v>2000048</v>
      </c>
      <c r="P50" t="str">
        <f t="shared" si="48"/>
        <v>平均怪</v>
      </c>
      <c r="S50">
        <v>11</v>
      </c>
      <c r="T50">
        <v>7</v>
      </c>
      <c r="U50" t="s">
        <v>17</v>
      </c>
      <c r="V50">
        <f>VLOOKUP(S50,映射表!T:U,2,FALSE)</f>
        <v>10</v>
      </c>
      <c r="W50">
        <v>1</v>
      </c>
      <c r="X50" s="10">
        <v>0.6</v>
      </c>
      <c r="Y50" s="10">
        <v>1</v>
      </c>
      <c r="Z50" s="10">
        <f t="shared" si="49"/>
        <v>0.1875</v>
      </c>
      <c r="AA50" s="10">
        <v>0</v>
      </c>
      <c r="AB50" s="10">
        <v>1</v>
      </c>
      <c r="AC50" s="1">
        <f>INT(VLOOKUP($V50,映射表!$B:$C,2,FALSE)*VLOOKUP($U50,怪物属性偏向!$E:$I,3,FALSE)/100*X50*$AB50)</f>
        <v>240</v>
      </c>
      <c r="AD50" s="1">
        <f>INT(VLOOKUP($V50,映射表!$B:$C,2,FALSE)*VLOOKUP($U50,怪物属性偏向!$E:$I,4,FALSE)/100*Y50*$AB50)</f>
        <v>400</v>
      </c>
      <c r="AE50" s="1">
        <f>INT(VLOOKUP($V50,映射表!$B:$C,2,FALSE)*VLOOKUP($U50,怪物属性偏向!$E:$I,5,FALSE)/100*Z50*AB50)</f>
        <v>120</v>
      </c>
      <c r="AF50" s="1">
        <f>INT(VLOOKUP($V50,映射表!$B:$D,3,FALSE)*AA50)</f>
        <v>0</v>
      </c>
      <c r="AG50">
        <f t="shared" si="50"/>
        <v>1.5</v>
      </c>
      <c r="AH50">
        <f>VLOOKUP(V50,映射表!B:C,2,FALSE)*0.25-AD50*0.05</f>
        <v>80</v>
      </c>
      <c r="AI50">
        <f t="shared" si="51"/>
        <v>120</v>
      </c>
      <c r="AJ50">
        <f>INT(VLOOKUP($V50,映射表!$B:$C,2,FALSE)*VLOOKUP($U50,怪物属性偏向!$E:$I,5,FALSE)/100)</f>
        <v>640</v>
      </c>
    </row>
    <row r="51" spans="1:36" x14ac:dyDescent="0.15">
      <c r="A51">
        <f t="shared" si="35"/>
        <v>2001012</v>
      </c>
      <c r="B51">
        <f t="shared" si="36"/>
        <v>2000049</v>
      </c>
      <c r="C51">
        <f t="shared" si="37"/>
        <v>2000049</v>
      </c>
      <c r="D51" t="str">
        <f t="shared" si="38"/>
        <v>2001012s1</v>
      </c>
      <c r="E51" t="str">
        <f t="shared" si="39"/>
        <v>2000049:10:1</v>
      </c>
      <c r="F51">
        <f t="shared" si="40"/>
        <v>49</v>
      </c>
      <c r="G51">
        <f t="shared" si="41"/>
        <v>2000049</v>
      </c>
      <c r="H51">
        <f t="shared" si="17"/>
        <v>49</v>
      </c>
      <c r="I51" t="str">
        <f>VLOOKUP(U51,怪物属性偏向!E:F,2,FALSE)</f>
        <v>小蘑菇</v>
      </c>
      <c r="J51">
        <f t="shared" si="42"/>
        <v>10</v>
      </c>
      <c r="K51">
        <f t="shared" si="43"/>
        <v>240</v>
      </c>
      <c r="L51">
        <f t="shared" si="44"/>
        <v>400</v>
      </c>
      <c r="M51">
        <f t="shared" si="45"/>
        <v>120</v>
      </c>
      <c r="N51">
        <f t="shared" si="46"/>
        <v>0</v>
      </c>
      <c r="O51">
        <f t="shared" si="47"/>
        <v>2000049</v>
      </c>
      <c r="P51" t="str">
        <f t="shared" si="48"/>
        <v>平均怪</v>
      </c>
      <c r="S51">
        <v>12</v>
      </c>
      <c r="T51">
        <v>1</v>
      </c>
      <c r="U51" t="s">
        <v>17</v>
      </c>
      <c r="V51">
        <f>VLOOKUP(S51,映射表!T:U,2,FALSE)</f>
        <v>10</v>
      </c>
      <c r="W51">
        <v>1</v>
      </c>
      <c r="X51" s="10">
        <v>0.6</v>
      </c>
      <c r="Y51" s="10">
        <v>1</v>
      </c>
      <c r="Z51" s="10">
        <f t="shared" si="49"/>
        <v>0.1875</v>
      </c>
      <c r="AA51" s="10">
        <v>0</v>
      </c>
      <c r="AB51" s="10">
        <v>1</v>
      </c>
      <c r="AC51" s="1">
        <f>INT(VLOOKUP($V51,映射表!$B:$C,2,FALSE)*VLOOKUP($U51,怪物属性偏向!$E:$I,3,FALSE)/100*X51*$AB51)</f>
        <v>240</v>
      </c>
      <c r="AD51" s="1">
        <f>INT(VLOOKUP($V51,映射表!$B:$C,2,FALSE)*VLOOKUP($U51,怪物属性偏向!$E:$I,4,FALSE)/100*Y51*$AB51)</f>
        <v>400</v>
      </c>
      <c r="AE51" s="1">
        <f>INT(VLOOKUP($V51,映射表!$B:$C,2,FALSE)*VLOOKUP($U51,怪物属性偏向!$E:$I,5,FALSE)/100*Z51*AB51)</f>
        <v>120</v>
      </c>
      <c r="AF51" s="1">
        <f>INT(VLOOKUP($V51,映射表!$B:$D,3,FALSE)*AA51)</f>
        <v>0</v>
      </c>
      <c r="AG51">
        <f t="shared" si="50"/>
        <v>1.5</v>
      </c>
      <c r="AH51">
        <f>VLOOKUP(V51,映射表!B:C,2,FALSE)*0.25-AD51*0.05</f>
        <v>80</v>
      </c>
      <c r="AI51">
        <f t="shared" si="51"/>
        <v>120</v>
      </c>
      <c r="AJ51">
        <f>INT(VLOOKUP($V51,映射表!$B:$C,2,FALSE)*VLOOKUP($U51,怪物属性偏向!$E:$I,5,FALSE)/100)</f>
        <v>640</v>
      </c>
    </row>
    <row r="52" spans="1:36" x14ac:dyDescent="0.15">
      <c r="A52">
        <f t="shared" si="35"/>
        <v>2001012</v>
      </c>
      <c r="B52">
        <f t="shared" si="36"/>
        <v>2000050</v>
      </c>
      <c r="C52">
        <f t="shared" si="37"/>
        <v>2000050</v>
      </c>
      <c r="D52" t="str">
        <f t="shared" si="38"/>
        <v>2001012s3</v>
      </c>
      <c r="E52" t="str">
        <f t="shared" si="39"/>
        <v>2000050:10:1</v>
      </c>
      <c r="F52">
        <f t="shared" si="40"/>
        <v>50</v>
      </c>
      <c r="G52">
        <f t="shared" si="41"/>
        <v>2000050</v>
      </c>
      <c r="H52">
        <f t="shared" si="17"/>
        <v>50</v>
      </c>
      <c r="I52" t="str">
        <f>VLOOKUP(U52,怪物属性偏向!E:F,2,FALSE)</f>
        <v>小蘑菇</v>
      </c>
      <c r="J52">
        <f t="shared" si="42"/>
        <v>10</v>
      </c>
      <c r="K52">
        <f t="shared" si="43"/>
        <v>240</v>
      </c>
      <c r="L52">
        <f t="shared" si="44"/>
        <v>400</v>
      </c>
      <c r="M52">
        <f t="shared" si="45"/>
        <v>120</v>
      </c>
      <c r="N52">
        <f t="shared" si="46"/>
        <v>0</v>
      </c>
      <c r="O52">
        <f t="shared" si="47"/>
        <v>2000050</v>
      </c>
      <c r="P52" t="str">
        <f t="shared" si="48"/>
        <v>平均怪</v>
      </c>
      <c r="S52">
        <v>12</v>
      </c>
      <c r="T52">
        <v>3</v>
      </c>
      <c r="U52" t="s">
        <v>17</v>
      </c>
      <c r="V52">
        <f>VLOOKUP(S52,映射表!T:U,2,FALSE)</f>
        <v>10</v>
      </c>
      <c r="W52">
        <v>1</v>
      </c>
      <c r="X52" s="10">
        <v>0.6</v>
      </c>
      <c r="Y52" s="10">
        <v>1</v>
      </c>
      <c r="Z52" s="10">
        <f t="shared" si="49"/>
        <v>0.1875</v>
      </c>
      <c r="AA52" s="10">
        <v>0</v>
      </c>
      <c r="AB52" s="10">
        <v>1</v>
      </c>
      <c r="AC52" s="1">
        <f>INT(VLOOKUP($V52,映射表!$B:$C,2,FALSE)*VLOOKUP($U52,怪物属性偏向!$E:$I,3,FALSE)/100*X52*$AB52)</f>
        <v>240</v>
      </c>
      <c r="AD52" s="1">
        <f>INT(VLOOKUP($V52,映射表!$B:$C,2,FALSE)*VLOOKUP($U52,怪物属性偏向!$E:$I,4,FALSE)/100*Y52*$AB52)</f>
        <v>400</v>
      </c>
      <c r="AE52" s="1">
        <f>INT(VLOOKUP($V52,映射表!$B:$C,2,FALSE)*VLOOKUP($U52,怪物属性偏向!$E:$I,5,FALSE)/100*Z52*AB52)</f>
        <v>120</v>
      </c>
      <c r="AF52" s="1">
        <f>INT(VLOOKUP($V52,映射表!$B:$D,3,FALSE)*AA52)</f>
        <v>0</v>
      </c>
      <c r="AG52">
        <f t="shared" si="50"/>
        <v>1.5</v>
      </c>
      <c r="AH52">
        <f>VLOOKUP(V52,映射表!B:C,2,FALSE)*0.25-AD52*0.05</f>
        <v>80</v>
      </c>
      <c r="AI52">
        <f t="shared" si="51"/>
        <v>120</v>
      </c>
      <c r="AJ52">
        <f>INT(VLOOKUP($V52,映射表!$B:$C,2,FALSE)*VLOOKUP($U52,怪物属性偏向!$E:$I,5,FALSE)/100)</f>
        <v>640</v>
      </c>
    </row>
    <row r="53" spans="1:36" x14ac:dyDescent="0.15">
      <c r="A53">
        <f t="shared" si="35"/>
        <v>2001012</v>
      </c>
      <c r="B53">
        <f t="shared" si="36"/>
        <v>2000051</v>
      </c>
      <c r="C53">
        <f t="shared" si="37"/>
        <v>2000051</v>
      </c>
      <c r="D53" t="str">
        <f t="shared" si="38"/>
        <v>2001012s5</v>
      </c>
      <c r="E53" t="str">
        <f t="shared" si="39"/>
        <v>2000051:10:1</v>
      </c>
      <c r="F53">
        <f t="shared" si="40"/>
        <v>51</v>
      </c>
      <c r="G53">
        <f t="shared" si="41"/>
        <v>2000051</v>
      </c>
      <c r="H53">
        <f t="shared" si="17"/>
        <v>51</v>
      </c>
      <c r="I53" t="str">
        <f>VLOOKUP(U53,怪物属性偏向!E:F,2,FALSE)</f>
        <v>小花精</v>
      </c>
      <c r="J53">
        <f t="shared" si="42"/>
        <v>10</v>
      </c>
      <c r="K53">
        <f t="shared" si="43"/>
        <v>240</v>
      </c>
      <c r="L53">
        <f t="shared" si="44"/>
        <v>400</v>
      </c>
      <c r="M53">
        <f t="shared" si="45"/>
        <v>80</v>
      </c>
      <c r="N53">
        <f t="shared" si="46"/>
        <v>0</v>
      </c>
      <c r="O53">
        <f t="shared" si="47"/>
        <v>2000051</v>
      </c>
      <c r="P53" t="str">
        <f t="shared" si="48"/>
        <v>群体治疗怪</v>
      </c>
      <c r="S53">
        <v>12</v>
      </c>
      <c r="T53">
        <v>5</v>
      </c>
      <c r="U53" t="s">
        <v>23</v>
      </c>
      <c r="V53">
        <f>VLOOKUP(S53,映射表!T:U,2,FALSE)</f>
        <v>10</v>
      </c>
      <c r="W53">
        <v>1</v>
      </c>
      <c r="X53" s="10">
        <v>0.6</v>
      </c>
      <c r="Y53" s="10">
        <v>1</v>
      </c>
      <c r="Z53" s="10">
        <f t="shared" si="49"/>
        <v>0.125</v>
      </c>
      <c r="AA53" s="10">
        <v>0</v>
      </c>
      <c r="AB53" s="10">
        <v>1</v>
      </c>
      <c r="AC53" s="1">
        <f>INT(VLOOKUP($V53,映射表!$B:$C,2,FALSE)*VLOOKUP($U53,怪物属性偏向!$E:$I,3,FALSE)/100*X53*$AB53)</f>
        <v>240</v>
      </c>
      <c r="AD53" s="1">
        <f>INT(VLOOKUP($V53,映射表!$B:$C,2,FALSE)*VLOOKUP($U53,怪物属性偏向!$E:$I,4,FALSE)/100*Y53*$AB53)</f>
        <v>400</v>
      </c>
      <c r="AE53" s="1">
        <f>INT(VLOOKUP($V53,映射表!$B:$C,2,FALSE)*VLOOKUP($U53,怪物属性偏向!$E:$I,5,FALSE)/100*Z53*AB53)</f>
        <v>80</v>
      </c>
      <c r="AF53" s="1">
        <f>INT(VLOOKUP($V53,映射表!$B:$D,3,FALSE)*AA53)</f>
        <v>0</v>
      </c>
      <c r="AG53">
        <f t="shared" si="50"/>
        <v>1</v>
      </c>
      <c r="AH53">
        <f>VLOOKUP(V53,映射表!B:C,2,FALSE)*0.25-AD53*0.05</f>
        <v>80</v>
      </c>
      <c r="AI53">
        <f t="shared" si="51"/>
        <v>80</v>
      </c>
      <c r="AJ53">
        <f>INT(VLOOKUP($V53,映射表!$B:$C,2,FALSE)*VLOOKUP($U53,怪物属性偏向!$E:$I,5,FALSE)/100)</f>
        <v>640</v>
      </c>
    </row>
    <row r="54" spans="1:36" x14ac:dyDescent="0.15">
      <c r="A54">
        <f t="shared" si="35"/>
        <v>2001012</v>
      </c>
      <c r="B54">
        <f t="shared" si="36"/>
        <v>2000052</v>
      </c>
      <c r="C54">
        <f t="shared" si="37"/>
        <v>2000052</v>
      </c>
      <c r="D54" t="str">
        <f t="shared" si="38"/>
        <v>2001012s7</v>
      </c>
      <c r="E54" t="str">
        <f t="shared" si="39"/>
        <v>2000052:10:1</v>
      </c>
      <c r="F54">
        <f t="shared" si="40"/>
        <v>52</v>
      </c>
      <c r="G54">
        <f t="shared" si="41"/>
        <v>2000052</v>
      </c>
      <c r="H54">
        <f t="shared" si="17"/>
        <v>52</v>
      </c>
      <c r="I54" t="str">
        <f>VLOOKUP(U54,怪物属性偏向!E:F,2,FALSE)</f>
        <v>小蘑菇</v>
      </c>
      <c r="J54">
        <f t="shared" si="42"/>
        <v>10</v>
      </c>
      <c r="K54">
        <f t="shared" si="43"/>
        <v>240</v>
      </c>
      <c r="L54">
        <f t="shared" si="44"/>
        <v>400</v>
      </c>
      <c r="M54">
        <f t="shared" si="45"/>
        <v>120</v>
      </c>
      <c r="N54">
        <f t="shared" si="46"/>
        <v>0</v>
      </c>
      <c r="O54">
        <f t="shared" si="47"/>
        <v>2000052</v>
      </c>
      <c r="P54" t="str">
        <f t="shared" si="48"/>
        <v>平均怪</v>
      </c>
      <c r="S54">
        <v>12</v>
      </c>
      <c r="T54">
        <v>7</v>
      </c>
      <c r="U54" t="s">
        <v>17</v>
      </c>
      <c r="V54">
        <f>VLOOKUP(S54,映射表!T:U,2,FALSE)</f>
        <v>10</v>
      </c>
      <c r="W54">
        <v>1</v>
      </c>
      <c r="X54" s="10">
        <v>0.6</v>
      </c>
      <c r="Y54" s="10">
        <v>1</v>
      </c>
      <c r="Z54" s="10">
        <f t="shared" si="49"/>
        <v>0.1875</v>
      </c>
      <c r="AA54" s="10">
        <v>0</v>
      </c>
      <c r="AB54" s="10">
        <v>1</v>
      </c>
      <c r="AC54" s="1">
        <f>INT(VLOOKUP($V54,映射表!$B:$C,2,FALSE)*VLOOKUP($U54,怪物属性偏向!$E:$I,3,FALSE)/100*X54*$AB54)</f>
        <v>240</v>
      </c>
      <c r="AD54" s="1">
        <f>INT(VLOOKUP($V54,映射表!$B:$C,2,FALSE)*VLOOKUP($U54,怪物属性偏向!$E:$I,4,FALSE)/100*Y54*$AB54)</f>
        <v>400</v>
      </c>
      <c r="AE54" s="1">
        <f>INT(VLOOKUP($V54,映射表!$B:$C,2,FALSE)*VLOOKUP($U54,怪物属性偏向!$E:$I,5,FALSE)/100*Z54*AB54)</f>
        <v>120</v>
      </c>
      <c r="AF54" s="1">
        <f>INT(VLOOKUP($V54,映射表!$B:$D,3,FALSE)*AA54)</f>
        <v>0</v>
      </c>
      <c r="AG54">
        <f t="shared" si="50"/>
        <v>1.5</v>
      </c>
      <c r="AH54">
        <f>VLOOKUP(V54,映射表!B:C,2,FALSE)*0.25-AD54*0.05</f>
        <v>80</v>
      </c>
      <c r="AI54">
        <f t="shared" si="51"/>
        <v>120</v>
      </c>
      <c r="AJ54">
        <f>INT(VLOOKUP($V54,映射表!$B:$C,2,FALSE)*VLOOKUP($U54,怪物属性偏向!$E:$I,5,FALSE)/100)</f>
        <v>640</v>
      </c>
    </row>
    <row r="55" spans="1:36" x14ac:dyDescent="0.15">
      <c r="A55">
        <f t="shared" si="35"/>
        <v>2001012</v>
      </c>
      <c r="B55">
        <f t="shared" si="36"/>
        <v>2000053</v>
      </c>
      <c r="C55">
        <f t="shared" si="37"/>
        <v>2000053</v>
      </c>
      <c r="D55" t="str">
        <f t="shared" si="38"/>
        <v>2001012s9</v>
      </c>
      <c r="E55" t="str">
        <f t="shared" si="39"/>
        <v>2000053:10:1</v>
      </c>
      <c r="F55">
        <f t="shared" si="40"/>
        <v>53</v>
      </c>
      <c r="G55">
        <f t="shared" si="41"/>
        <v>2000053</v>
      </c>
      <c r="H55">
        <f t="shared" si="17"/>
        <v>53</v>
      </c>
      <c r="I55" t="str">
        <f>VLOOKUP(U55,怪物属性偏向!E:F,2,FALSE)</f>
        <v>小蘑菇</v>
      </c>
      <c r="J55">
        <f t="shared" si="42"/>
        <v>10</v>
      </c>
      <c r="K55">
        <f t="shared" si="43"/>
        <v>240</v>
      </c>
      <c r="L55">
        <f t="shared" si="44"/>
        <v>400</v>
      </c>
      <c r="M55">
        <f t="shared" si="45"/>
        <v>120</v>
      </c>
      <c r="N55">
        <f t="shared" si="46"/>
        <v>0</v>
      </c>
      <c r="O55">
        <f t="shared" si="47"/>
        <v>2000053</v>
      </c>
      <c r="P55" t="str">
        <f t="shared" si="48"/>
        <v>平均怪</v>
      </c>
      <c r="S55">
        <v>12</v>
      </c>
      <c r="T55">
        <v>9</v>
      </c>
      <c r="U55" t="s">
        <v>17</v>
      </c>
      <c r="V55">
        <f>VLOOKUP(S55,映射表!T:U,2,FALSE)</f>
        <v>10</v>
      </c>
      <c r="W55">
        <v>1</v>
      </c>
      <c r="X55" s="10">
        <v>0.6</v>
      </c>
      <c r="Y55" s="10">
        <v>1</v>
      </c>
      <c r="Z55" s="10">
        <f t="shared" si="49"/>
        <v>0.1875</v>
      </c>
      <c r="AA55" s="10">
        <v>0</v>
      </c>
      <c r="AB55" s="10">
        <v>1</v>
      </c>
      <c r="AC55" s="1">
        <f>INT(VLOOKUP($V55,映射表!$B:$C,2,FALSE)*VLOOKUP($U55,怪物属性偏向!$E:$I,3,FALSE)/100*X55*$AB55)</f>
        <v>240</v>
      </c>
      <c r="AD55" s="1">
        <f>INT(VLOOKUP($V55,映射表!$B:$C,2,FALSE)*VLOOKUP($U55,怪物属性偏向!$E:$I,4,FALSE)/100*Y55*$AB55)</f>
        <v>400</v>
      </c>
      <c r="AE55" s="1">
        <f>INT(VLOOKUP($V55,映射表!$B:$C,2,FALSE)*VLOOKUP($U55,怪物属性偏向!$E:$I,5,FALSE)/100*Z55*AB55)</f>
        <v>120</v>
      </c>
      <c r="AF55" s="1">
        <f>INT(VLOOKUP($V55,映射表!$B:$D,3,FALSE)*AA55)</f>
        <v>0</v>
      </c>
      <c r="AG55">
        <f t="shared" si="50"/>
        <v>1.5</v>
      </c>
      <c r="AH55">
        <f>VLOOKUP(V55,映射表!B:C,2,FALSE)*0.25-AD55*0.05</f>
        <v>80</v>
      </c>
      <c r="AI55">
        <f t="shared" si="51"/>
        <v>120</v>
      </c>
      <c r="AJ55">
        <f>INT(VLOOKUP($V55,映射表!$B:$C,2,FALSE)*VLOOKUP($U55,怪物属性偏向!$E:$I,5,FALSE)/100)</f>
        <v>640</v>
      </c>
    </row>
    <row r="56" spans="1:36" x14ac:dyDescent="0.15">
      <c r="A56">
        <f t="shared" si="35"/>
        <v>2001013</v>
      </c>
      <c r="B56">
        <f t="shared" si="36"/>
        <v>2000054</v>
      </c>
      <c r="C56">
        <f t="shared" si="37"/>
        <v>2000054</v>
      </c>
      <c r="D56" t="str">
        <f t="shared" si="38"/>
        <v>2001013s1</v>
      </c>
      <c r="E56" t="str">
        <f t="shared" si="39"/>
        <v>2000054:10:1</v>
      </c>
      <c r="F56">
        <f t="shared" si="40"/>
        <v>54</v>
      </c>
      <c r="G56">
        <f t="shared" si="41"/>
        <v>2000054</v>
      </c>
      <c r="H56">
        <f t="shared" si="17"/>
        <v>54</v>
      </c>
      <c r="I56" t="str">
        <f>VLOOKUP(U56,怪物属性偏向!E:F,2,FALSE)</f>
        <v>小蘑菇</v>
      </c>
      <c r="J56">
        <f t="shared" si="42"/>
        <v>10</v>
      </c>
      <c r="K56">
        <f t="shared" si="43"/>
        <v>240</v>
      </c>
      <c r="L56">
        <f t="shared" si="44"/>
        <v>400</v>
      </c>
      <c r="M56">
        <f t="shared" si="45"/>
        <v>120</v>
      </c>
      <c r="N56">
        <f t="shared" si="46"/>
        <v>0</v>
      </c>
      <c r="O56">
        <f t="shared" si="47"/>
        <v>2000054</v>
      </c>
      <c r="P56" t="str">
        <f t="shared" si="48"/>
        <v>平均怪</v>
      </c>
      <c r="S56">
        <v>13</v>
      </c>
      <c r="T56">
        <v>1</v>
      </c>
      <c r="U56" t="s">
        <v>17</v>
      </c>
      <c r="V56">
        <f>VLOOKUP(S56,映射表!T:U,2,FALSE)</f>
        <v>10</v>
      </c>
      <c r="W56">
        <v>1</v>
      </c>
      <c r="X56" s="10">
        <v>0.6</v>
      </c>
      <c r="Y56" s="10">
        <v>1</v>
      </c>
      <c r="Z56" s="10">
        <f t="shared" si="49"/>
        <v>0.1875</v>
      </c>
      <c r="AA56" s="10">
        <v>0</v>
      </c>
      <c r="AB56" s="10">
        <v>1</v>
      </c>
      <c r="AC56" s="1">
        <f>INT(VLOOKUP($V56,映射表!$B:$C,2,FALSE)*VLOOKUP($U56,怪物属性偏向!$E:$I,3,FALSE)/100*X56*$AB56)</f>
        <v>240</v>
      </c>
      <c r="AD56" s="1">
        <f>INT(VLOOKUP($V56,映射表!$B:$C,2,FALSE)*VLOOKUP($U56,怪物属性偏向!$E:$I,4,FALSE)/100*Y56*$AB56)</f>
        <v>400</v>
      </c>
      <c r="AE56" s="1">
        <f>INT(VLOOKUP($V56,映射表!$B:$C,2,FALSE)*VLOOKUP($U56,怪物属性偏向!$E:$I,5,FALSE)/100*Z56*AB56)</f>
        <v>120</v>
      </c>
      <c r="AF56" s="1">
        <f>INT(VLOOKUP($V56,映射表!$B:$D,3,FALSE)*AA56)</f>
        <v>0</v>
      </c>
      <c r="AG56">
        <f t="shared" si="50"/>
        <v>1.5</v>
      </c>
      <c r="AH56">
        <f>VLOOKUP(V56,映射表!B:C,2,FALSE)*0.25-AD56*0.05</f>
        <v>80</v>
      </c>
      <c r="AI56">
        <f t="shared" si="51"/>
        <v>120</v>
      </c>
      <c r="AJ56">
        <f>INT(VLOOKUP($V56,映射表!$B:$C,2,FALSE)*VLOOKUP($U56,怪物属性偏向!$E:$I,5,FALSE)/100)</f>
        <v>640</v>
      </c>
    </row>
    <row r="57" spans="1:36" x14ac:dyDescent="0.15">
      <c r="A57">
        <f t="shared" si="35"/>
        <v>2001013</v>
      </c>
      <c r="B57">
        <f t="shared" si="36"/>
        <v>2000055</v>
      </c>
      <c r="C57">
        <f t="shared" si="37"/>
        <v>2000055</v>
      </c>
      <c r="D57" t="str">
        <f t="shared" si="38"/>
        <v>2001013s2</v>
      </c>
      <c r="E57" t="str">
        <f t="shared" si="39"/>
        <v>2000055:10:1</v>
      </c>
      <c r="F57">
        <f t="shared" si="40"/>
        <v>55</v>
      </c>
      <c r="G57">
        <f t="shared" si="41"/>
        <v>2000055</v>
      </c>
      <c r="H57">
        <f t="shared" si="17"/>
        <v>55</v>
      </c>
      <c r="I57" t="str">
        <f>VLOOKUP(U57,怪物属性偏向!E:F,2,FALSE)</f>
        <v>小蘑菇</v>
      </c>
      <c r="J57">
        <f t="shared" si="42"/>
        <v>10</v>
      </c>
      <c r="K57">
        <f t="shared" si="43"/>
        <v>240</v>
      </c>
      <c r="L57">
        <f t="shared" si="44"/>
        <v>400</v>
      </c>
      <c r="M57">
        <f t="shared" si="45"/>
        <v>120</v>
      </c>
      <c r="N57">
        <f t="shared" si="46"/>
        <v>0</v>
      </c>
      <c r="O57">
        <f t="shared" si="47"/>
        <v>2000055</v>
      </c>
      <c r="P57" t="str">
        <f t="shared" si="48"/>
        <v>平均怪</v>
      </c>
      <c r="S57">
        <v>13</v>
      </c>
      <c r="T57">
        <v>2</v>
      </c>
      <c r="U57" t="s">
        <v>17</v>
      </c>
      <c r="V57">
        <f>VLOOKUP(S57,映射表!T:U,2,FALSE)</f>
        <v>10</v>
      </c>
      <c r="W57">
        <v>1</v>
      </c>
      <c r="X57" s="10">
        <v>0.6</v>
      </c>
      <c r="Y57" s="10">
        <v>1</v>
      </c>
      <c r="Z57" s="10">
        <f t="shared" si="49"/>
        <v>0.1875</v>
      </c>
      <c r="AA57" s="10">
        <v>0</v>
      </c>
      <c r="AB57" s="10">
        <v>1</v>
      </c>
      <c r="AC57" s="1">
        <f>INT(VLOOKUP($V57,映射表!$B:$C,2,FALSE)*VLOOKUP($U57,怪物属性偏向!$E:$I,3,FALSE)/100*X57*$AB57)</f>
        <v>240</v>
      </c>
      <c r="AD57" s="1">
        <f>INT(VLOOKUP($V57,映射表!$B:$C,2,FALSE)*VLOOKUP($U57,怪物属性偏向!$E:$I,4,FALSE)/100*Y57*$AB57)</f>
        <v>400</v>
      </c>
      <c r="AE57" s="1">
        <f>INT(VLOOKUP($V57,映射表!$B:$C,2,FALSE)*VLOOKUP($U57,怪物属性偏向!$E:$I,5,FALSE)/100*Z57*AB57)</f>
        <v>120</v>
      </c>
      <c r="AF57" s="1">
        <f>INT(VLOOKUP($V57,映射表!$B:$D,3,FALSE)*AA57)</f>
        <v>0</v>
      </c>
      <c r="AG57">
        <f t="shared" si="50"/>
        <v>1.5</v>
      </c>
      <c r="AH57">
        <f>VLOOKUP(V57,映射表!B:C,2,FALSE)*0.25-AD57*0.05</f>
        <v>80</v>
      </c>
      <c r="AI57">
        <f t="shared" si="51"/>
        <v>120</v>
      </c>
      <c r="AJ57">
        <f>INT(VLOOKUP($V57,映射表!$B:$C,2,FALSE)*VLOOKUP($U57,怪物属性偏向!$E:$I,5,FALSE)/100)</f>
        <v>640</v>
      </c>
    </row>
    <row r="58" spans="1:36" x14ac:dyDescent="0.15">
      <c r="A58">
        <f t="shared" si="35"/>
        <v>2001013</v>
      </c>
      <c r="B58">
        <f t="shared" si="36"/>
        <v>2000056</v>
      </c>
      <c r="C58">
        <f t="shared" si="37"/>
        <v>2000056</v>
      </c>
      <c r="D58" t="str">
        <f t="shared" si="38"/>
        <v>2001013s3</v>
      </c>
      <c r="E58" t="str">
        <f t="shared" si="39"/>
        <v>2000056:10:1</v>
      </c>
      <c r="F58">
        <f t="shared" si="40"/>
        <v>56</v>
      </c>
      <c r="G58">
        <f t="shared" si="41"/>
        <v>2000056</v>
      </c>
      <c r="H58">
        <f t="shared" si="17"/>
        <v>56</v>
      </c>
      <c r="I58" t="str">
        <f>VLOOKUP(U58,怪物属性偏向!E:F,2,FALSE)</f>
        <v>食人花</v>
      </c>
      <c r="J58">
        <f t="shared" si="42"/>
        <v>10</v>
      </c>
      <c r="K58">
        <f t="shared" si="43"/>
        <v>360</v>
      </c>
      <c r="L58">
        <f t="shared" si="44"/>
        <v>200</v>
      </c>
      <c r="M58">
        <f t="shared" si="45"/>
        <v>67</v>
      </c>
      <c r="N58">
        <f t="shared" si="46"/>
        <v>0</v>
      </c>
      <c r="O58">
        <f t="shared" si="47"/>
        <v>2000056</v>
      </c>
      <c r="P58" t="str">
        <f t="shared" si="48"/>
        <v>高攻低血</v>
      </c>
      <c r="S58">
        <v>13</v>
      </c>
      <c r="T58">
        <v>3</v>
      </c>
      <c r="U58" t="s">
        <v>19</v>
      </c>
      <c r="V58">
        <f>VLOOKUP(S58,映射表!T:U,2,FALSE)</f>
        <v>10</v>
      </c>
      <c r="W58">
        <v>1</v>
      </c>
      <c r="X58" s="10">
        <v>0.6</v>
      </c>
      <c r="Y58" s="10">
        <v>1</v>
      </c>
      <c r="Z58" s="10">
        <f t="shared" si="49"/>
        <v>0.15237020316027089</v>
      </c>
      <c r="AA58" s="10">
        <v>0</v>
      </c>
      <c r="AB58" s="10">
        <v>1</v>
      </c>
      <c r="AC58" s="1">
        <f>INT(VLOOKUP($V58,映射表!$B:$C,2,FALSE)*VLOOKUP($U58,怪物属性偏向!$E:$I,3,FALSE)/100*X58*$AB58)</f>
        <v>360</v>
      </c>
      <c r="AD58" s="1">
        <f>INT(VLOOKUP($V58,映射表!$B:$C,2,FALSE)*VLOOKUP($U58,怪物属性偏向!$E:$I,4,FALSE)/100*Y58*$AB58)</f>
        <v>200</v>
      </c>
      <c r="AE58" s="1">
        <f>INT(VLOOKUP($V58,映射表!$B:$C,2,FALSE)*VLOOKUP($U58,怪物属性偏向!$E:$I,5,FALSE)/100*Z58*AB58)</f>
        <v>67</v>
      </c>
      <c r="AF58" s="1">
        <f>INT(VLOOKUP($V58,映射表!$B:$D,3,FALSE)*AA58)</f>
        <v>0</v>
      </c>
      <c r="AG58">
        <f t="shared" si="50"/>
        <v>0.75</v>
      </c>
      <c r="AH58">
        <f>VLOOKUP(V58,映射表!B:C,2,FALSE)*0.25-AD58*0.05</f>
        <v>90</v>
      </c>
      <c r="AI58">
        <f t="shared" si="51"/>
        <v>67.5</v>
      </c>
      <c r="AJ58">
        <f>INT(VLOOKUP($V58,映射表!$B:$C,2,FALSE)*VLOOKUP($U58,怪物属性偏向!$E:$I,5,FALSE)/100)</f>
        <v>443</v>
      </c>
    </row>
    <row r="59" spans="1:36" x14ac:dyDescent="0.15">
      <c r="A59">
        <f t="shared" si="35"/>
        <v>2001013</v>
      </c>
      <c r="B59">
        <f t="shared" si="36"/>
        <v>2000057</v>
      </c>
      <c r="C59">
        <f t="shared" si="37"/>
        <v>2000057</v>
      </c>
      <c r="D59" t="str">
        <f t="shared" si="38"/>
        <v>2001013s4</v>
      </c>
      <c r="E59" t="str">
        <f t="shared" si="39"/>
        <v>2000057:10:1</v>
      </c>
      <c r="F59">
        <f t="shared" si="40"/>
        <v>57</v>
      </c>
      <c r="G59">
        <f t="shared" si="41"/>
        <v>2000057</v>
      </c>
      <c r="H59">
        <f t="shared" si="17"/>
        <v>57</v>
      </c>
      <c r="I59" t="str">
        <f>VLOOKUP(U59,怪物属性偏向!E:F,2,FALSE)</f>
        <v>小蘑菇</v>
      </c>
      <c r="J59">
        <f t="shared" si="42"/>
        <v>10</v>
      </c>
      <c r="K59">
        <f t="shared" si="43"/>
        <v>240</v>
      </c>
      <c r="L59">
        <f t="shared" si="44"/>
        <v>400</v>
      </c>
      <c r="M59">
        <f t="shared" si="45"/>
        <v>120</v>
      </c>
      <c r="N59">
        <f t="shared" si="46"/>
        <v>0</v>
      </c>
      <c r="O59">
        <f t="shared" si="47"/>
        <v>2000057</v>
      </c>
      <c r="P59" t="str">
        <f t="shared" si="48"/>
        <v>平均怪</v>
      </c>
      <c r="S59">
        <v>13</v>
      </c>
      <c r="T59">
        <v>4</v>
      </c>
      <c r="U59" t="s">
        <v>17</v>
      </c>
      <c r="V59">
        <f>VLOOKUP(S59,映射表!T:U,2,FALSE)</f>
        <v>10</v>
      </c>
      <c r="W59">
        <v>1</v>
      </c>
      <c r="X59" s="10">
        <v>0.6</v>
      </c>
      <c r="Y59" s="10">
        <v>1</v>
      </c>
      <c r="Z59" s="10">
        <f t="shared" si="49"/>
        <v>0.1875</v>
      </c>
      <c r="AA59" s="10">
        <v>0</v>
      </c>
      <c r="AB59" s="10">
        <v>1</v>
      </c>
      <c r="AC59" s="1">
        <f>INT(VLOOKUP($V59,映射表!$B:$C,2,FALSE)*VLOOKUP($U59,怪物属性偏向!$E:$I,3,FALSE)/100*X59*$AB59)</f>
        <v>240</v>
      </c>
      <c r="AD59" s="1">
        <f>INT(VLOOKUP($V59,映射表!$B:$C,2,FALSE)*VLOOKUP($U59,怪物属性偏向!$E:$I,4,FALSE)/100*Y59*$AB59)</f>
        <v>400</v>
      </c>
      <c r="AE59" s="1">
        <f>INT(VLOOKUP($V59,映射表!$B:$C,2,FALSE)*VLOOKUP($U59,怪物属性偏向!$E:$I,5,FALSE)/100*Z59*AB59)</f>
        <v>120</v>
      </c>
      <c r="AF59" s="1">
        <f>INT(VLOOKUP($V59,映射表!$B:$D,3,FALSE)*AA59)</f>
        <v>0</v>
      </c>
      <c r="AG59">
        <f t="shared" si="50"/>
        <v>1.5</v>
      </c>
      <c r="AH59">
        <f>VLOOKUP(V59,映射表!B:C,2,FALSE)*0.25-AD59*0.05</f>
        <v>80</v>
      </c>
      <c r="AI59">
        <f t="shared" si="51"/>
        <v>120</v>
      </c>
      <c r="AJ59">
        <f>INT(VLOOKUP($V59,映射表!$B:$C,2,FALSE)*VLOOKUP($U59,怪物属性偏向!$E:$I,5,FALSE)/100)</f>
        <v>640</v>
      </c>
    </row>
    <row r="60" spans="1:36" x14ac:dyDescent="0.15">
      <c r="A60">
        <f t="shared" si="35"/>
        <v>2001013</v>
      </c>
      <c r="B60">
        <f t="shared" si="36"/>
        <v>2000058</v>
      </c>
      <c r="C60">
        <f t="shared" si="37"/>
        <v>2000058</v>
      </c>
      <c r="D60" t="str">
        <f t="shared" si="38"/>
        <v>2001013s5</v>
      </c>
      <c r="E60" t="str">
        <f t="shared" si="39"/>
        <v>2000058:10:1</v>
      </c>
      <c r="F60">
        <f t="shared" si="40"/>
        <v>58</v>
      </c>
      <c r="G60">
        <f t="shared" si="41"/>
        <v>2000058</v>
      </c>
      <c r="H60">
        <f t="shared" si="17"/>
        <v>58</v>
      </c>
      <c r="I60" t="str">
        <f>VLOOKUP(U60,怪物属性偏向!E:F,2,FALSE)</f>
        <v>小蘑菇</v>
      </c>
      <c r="J60">
        <f t="shared" si="42"/>
        <v>10</v>
      </c>
      <c r="K60">
        <f t="shared" si="43"/>
        <v>240</v>
      </c>
      <c r="L60">
        <f t="shared" si="44"/>
        <v>400</v>
      </c>
      <c r="M60">
        <f t="shared" si="45"/>
        <v>120</v>
      </c>
      <c r="N60">
        <f t="shared" si="46"/>
        <v>0</v>
      </c>
      <c r="O60">
        <f t="shared" si="47"/>
        <v>2000058</v>
      </c>
      <c r="P60" t="str">
        <f t="shared" si="48"/>
        <v>平均怪</v>
      </c>
      <c r="S60">
        <v>13</v>
      </c>
      <c r="T60">
        <v>5</v>
      </c>
      <c r="U60" t="s">
        <v>17</v>
      </c>
      <c r="V60">
        <f>VLOOKUP(S60,映射表!T:U,2,FALSE)</f>
        <v>10</v>
      </c>
      <c r="W60">
        <v>1</v>
      </c>
      <c r="X60" s="10">
        <v>0.6</v>
      </c>
      <c r="Y60" s="10">
        <v>1</v>
      </c>
      <c r="Z60" s="10">
        <f t="shared" si="49"/>
        <v>0.1875</v>
      </c>
      <c r="AA60" s="10">
        <v>0</v>
      </c>
      <c r="AB60" s="10">
        <v>1</v>
      </c>
      <c r="AC60" s="1">
        <f>INT(VLOOKUP($V60,映射表!$B:$C,2,FALSE)*VLOOKUP($U60,怪物属性偏向!$E:$I,3,FALSE)/100*X60*$AB60)</f>
        <v>240</v>
      </c>
      <c r="AD60" s="1">
        <f>INT(VLOOKUP($V60,映射表!$B:$C,2,FALSE)*VLOOKUP($U60,怪物属性偏向!$E:$I,4,FALSE)/100*Y60*$AB60)</f>
        <v>400</v>
      </c>
      <c r="AE60" s="1">
        <f>INT(VLOOKUP($V60,映射表!$B:$C,2,FALSE)*VLOOKUP($U60,怪物属性偏向!$E:$I,5,FALSE)/100*Z60*AB60)</f>
        <v>120</v>
      </c>
      <c r="AF60" s="1">
        <f>INT(VLOOKUP($V60,映射表!$B:$D,3,FALSE)*AA60)</f>
        <v>0</v>
      </c>
      <c r="AG60">
        <f t="shared" si="50"/>
        <v>1.5</v>
      </c>
      <c r="AH60">
        <f>VLOOKUP(V60,映射表!B:C,2,FALSE)*0.25-AD60*0.05</f>
        <v>80</v>
      </c>
      <c r="AI60">
        <f t="shared" si="51"/>
        <v>120</v>
      </c>
      <c r="AJ60">
        <f>INT(VLOOKUP($V60,映射表!$B:$C,2,FALSE)*VLOOKUP($U60,怪物属性偏向!$E:$I,5,FALSE)/100)</f>
        <v>640</v>
      </c>
    </row>
    <row r="61" spans="1:36" x14ac:dyDescent="0.15">
      <c r="A61">
        <f t="shared" si="35"/>
        <v>2001014</v>
      </c>
      <c r="B61">
        <f t="shared" si="36"/>
        <v>2000059</v>
      </c>
      <c r="C61">
        <f t="shared" si="37"/>
        <v>2000059</v>
      </c>
      <c r="D61" t="str">
        <f t="shared" si="38"/>
        <v>2001014s5</v>
      </c>
      <c r="E61" t="str">
        <f t="shared" si="39"/>
        <v>2000059:10:1</v>
      </c>
      <c r="F61">
        <f t="shared" si="40"/>
        <v>59</v>
      </c>
      <c r="G61">
        <f t="shared" si="41"/>
        <v>2000059</v>
      </c>
      <c r="H61">
        <f t="shared" si="17"/>
        <v>59</v>
      </c>
      <c r="I61" t="str">
        <f>VLOOKUP(U61,怪物属性偏向!E:F,2,FALSE)</f>
        <v>食人花</v>
      </c>
      <c r="J61">
        <f t="shared" si="42"/>
        <v>10</v>
      </c>
      <c r="K61">
        <f t="shared" si="43"/>
        <v>360</v>
      </c>
      <c r="L61">
        <f t="shared" si="44"/>
        <v>200</v>
      </c>
      <c r="M61">
        <f t="shared" si="45"/>
        <v>67</v>
      </c>
      <c r="N61">
        <f t="shared" si="46"/>
        <v>0</v>
      </c>
      <c r="O61">
        <f t="shared" si="47"/>
        <v>2000059</v>
      </c>
      <c r="P61" t="str">
        <f t="shared" si="48"/>
        <v>高攻低血</v>
      </c>
      <c r="S61">
        <v>14</v>
      </c>
      <c r="T61">
        <v>5</v>
      </c>
      <c r="U61" t="s">
        <v>19</v>
      </c>
      <c r="V61">
        <f>VLOOKUP(S61,映射表!T:U,2,FALSE)</f>
        <v>10</v>
      </c>
      <c r="W61">
        <v>1</v>
      </c>
      <c r="X61" s="10">
        <v>0.6</v>
      </c>
      <c r="Y61" s="10">
        <v>1</v>
      </c>
      <c r="Z61" s="10">
        <f t="shared" si="49"/>
        <v>0.15237020316027089</v>
      </c>
      <c r="AA61" s="10">
        <v>0</v>
      </c>
      <c r="AB61" s="10">
        <v>1</v>
      </c>
      <c r="AC61" s="1">
        <f>INT(VLOOKUP($V61,映射表!$B:$C,2,FALSE)*VLOOKUP($U61,怪物属性偏向!$E:$I,3,FALSE)/100*X61*$AB61)</f>
        <v>360</v>
      </c>
      <c r="AD61" s="1">
        <f>INT(VLOOKUP($V61,映射表!$B:$C,2,FALSE)*VLOOKUP($U61,怪物属性偏向!$E:$I,4,FALSE)/100*Y61*$AB61)</f>
        <v>200</v>
      </c>
      <c r="AE61" s="1">
        <f>INT(VLOOKUP($V61,映射表!$B:$C,2,FALSE)*VLOOKUP($U61,怪物属性偏向!$E:$I,5,FALSE)/100*Z61*AB61)</f>
        <v>67</v>
      </c>
      <c r="AF61" s="1">
        <f>INT(VLOOKUP($V61,映射表!$B:$D,3,FALSE)*AA61)</f>
        <v>0</v>
      </c>
      <c r="AG61">
        <f t="shared" si="50"/>
        <v>0.75</v>
      </c>
      <c r="AH61">
        <f>VLOOKUP(V61,映射表!B:C,2,FALSE)*0.25-AD61*0.05</f>
        <v>90</v>
      </c>
      <c r="AI61">
        <f t="shared" si="51"/>
        <v>67.5</v>
      </c>
      <c r="AJ61">
        <f>INT(VLOOKUP($V61,映射表!$B:$C,2,FALSE)*VLOOKUP($U61,怪物属性偏向!$E:$I,5,FALSE)/100)</f>
        <v>443</v>
      </c>
    </row>
    <row r="62" spans="1:36" x14ac:dyDescent="0.15">
      <c r="A62">
        <f t="shared" si="35"/>
        <v>2001014</v>
      </c>
      <c r="B62">
        <f t="shared" si="36"/>
        <v>2000060</v>
      </c>
      <c r="C62">
        <f t="shared" si="37"/>
        <v>2000060</v>
      </c>
      <c r="D62" t="str">
        <f t="shared" si="38"/>
        <v>2001014s6</v>
      </c>
      <c r="E62" t="str">
        <f t="shared" si="39"/>
        <v>2000060:10:1</v>
      </c>
      <c r="F62">
        <f t="shared" si="40"/>
        <v>60</v>
      </c>
      <c r="G62">
        <f t="shared" si="41"/>
        <v>2000060</v>
      </c>
      <c r="H62">
        <f t="shared" si="17"/>
        <v>60</v>
      </c>
      <c r="I62" t="str">
        <f>VLOOKUP(U62,怪物属性偏向!E:F,2,FALSE)</f>
        <v>食人花</v>
      </c>
      <c r="J62">
        <f t="shared" si="42"/>
        <v>10</v>
      </c>
      <c r="K62">
        <f t="shared" si="43"/>
        <v>360</v>
      </c>
      <c r="L62">
        <f t="shared" si="44"/>
        <v>200</v>
      </c>
      <c r="M62">
        <f t="shared" si="45"/>
        <v>67</v>
      </c>
      <c r="N62">
        <f t="shared" si="46"/>
        <v>0</v>
      </c>
      <c r="O62">
        <f t="shared" si="47"/>
        <v>2000060</v>
      </c>
      <c r="P62" t="str">
        <f t="shared" si="48"/>
        <v>高攻低血</v>
      </c>
      <c r="S62">
        <v>14</v>
      </c>
      <c r="T62">
        <v>6</v>
      </c>
      <c r="U62" t="s">
        <v>19</v>
      </c>
      <c r="V62">
        <f>VLOOKUP(S62,映射表!T:U,2,FALSE)</f>
        <v>10</v>
      </c>
      <c r="W62">
        <v>1</v>
      </c>
      <c r="X62" s="10">
        <v>0.6</v>
      </c>
      <c r="Y62" s="10">
        <v>1</v>
      </c>
      <c r="Z62" s="10">
        <f t="shared" si="49"/>
        <v>0.15237020316027089</v>
      </c>
      <c r="AA62" s="10">
        <v>0</v>
      </c>
      <c r="AB62" s="10">
        <v>1</v>
      </c>
      <c r="AC62" s="1">
        <f>INT(VLOOKUP($V62,映射表!$B:$C,2,FALSE)*VLOOKUP($U62,怪物属性偏向!$E:$I,3,FALSE)/100*X62*$AB62)</f>
        <v>360</v>
      </c>
      <c r="AD62" s="1">
        <f>INT(VLOOKUP($V62,映射表!$B:$C,2,FALSE)*VLOOKUP($U62,怪物属性偏向!$E:$I,4,FALSE)/100*Y62*$AB62)</f>
        <v>200</v>
      </c>
      <c r="AE62" s="1">
        <f>INT(VLOOKUP($V62,映射表!$B:$C,2,FALSE)*VLOOKUP($U62,怪物属性偏向!$E:$I,5,FALSE)/100*Z62*AB62)</f>
        <v>67</v>
      </c>
      <c r="AF62" s="1">
        <f>INT(VLOOKUP($V62,映射表!$B:$D,3,FALSE)*AA62)</f>
        <v>0</v>
      </c>
      <c r="AG62">
        <f t="shared" si="50"/>
        <v>0.75</v>
      </c>
      <c r="AH62">
        <f>VLOOKUP(V62,映射表!B:C,2,FALSE)*0.25-AD62*0.05</f>
        <v>90</v>
      </c>
      <c r="AI62">
        <f t="shared" si="51"/>
        <v>67.5</v>
      </c>
      <c r="AJ62">
        <f>INT(VLOOKUP($V62,映射表!$B:$C,2,FALSE)*VLOOKUP($U62,怪物属性偏向!$E:$I,5,FALSE)/100)</f>
        <v>443</v>
      </c>
    </row>
    <row r="63" spans="1:36" x14ac:dyDescent="0.15">
      <c r="A63">
        <f t="shared" si="35"/>
        <v>2001014</v>
      </c>
      <c r="B63">
        <f t="shared" si="36"/>
        <v>2000061</v>
      </c>
      <c r="C63">
        <f t="shared" si="37"/>
        <v>2000061</v>
      </c>
      <c r="D63" t="str">
        <f t="shared" si="38"/>
        <v>2001014s7</v>
      </c>
      <c r="E63" t="str">
        <f t="shared" si="39"/>
        <v>2000061:10:1</v>
      </c>
      <c r="F63">
        <f t="shared" si="40"/>
        <v>61</v>
      </c>
      <c r="G63">
        <f t="shared" si="41"/>
        <v>2000061</v>
      </c>
      <c r="H63">
        <f t="shared" si="17"/>
        <v>61</v>
      </c>
      <c r="I63" t="str">
        <f>VLOOKUP(U63,怪物属性偏向!E:F,2,FALSE)</f>
        <v>食人花</v>
      </c>
      <c r="J63">
        <f t="shared" si="42"/>
        <v>10</v>
      </c>
      <c r="K63">
        <f t="shared" si="43"/>
        <v>360</v>
      </c>
      <c r="L63">
        <f t="shared" si="44"/>
        <v>200</v>
      </c>
      <c r="M63">
        <f t="shared" si="45"/>
        <v>67</v>
      </c>
      <c r="N63">
        <f t="shared" si="46"/>
        <v>0</v>
      </c>
      <c r="O63">
        <f t="shared" si="47"/>
        <v>2000061</v>
      </c>
      <c r="P63" t="str">
        <f t="shared" si="48"/>
        <v>高攻低血</v>
      </c>
      <c r="S63">
        <v>14</v>
      </c>
      <c r="T63">
        <v>7</v>
      </c>
      <c r="U63" t="s">
        <v>19</v>
      </c>
      <c r="V63">
        <f>VLOOKUP(S63,映射表!T:U,2,FALSE)</f>
        <v>10</v>
      </c>
      <c r="W63">
        <v>1</v>
      </c>
      <c r="X63" s="10">
        <v>0.6</v>
      </c>
      <c r="Y63" s="10">
        <v>1</v>
      </c>
      <c r="Z63" s="10">
        <f t="shared" si="49"/>
        <v>0.15237020316027089</v>
      </c>
      <c r="AA63" s="10">
        <v>0</v>
      </c>
      <c r="AB63" s="10">
        <v>1</v>
      </c>
      <c r="AC63" s="1">
        <f>INT(VLOOKUP($V63,映射表!$B:$C,2,FALSE)*VLOOKUP($U63,怪物属性偏向!$E:$I,3,FALSE)/100*X63*$AB63)</f>
        <v>360</v>
      </c>
      <c r="AD63" s="1">
        <f>INT(VLOOKUP($V63,映射表!$B:$C,2,FALSE)*VLOOKUP($U63,怪物属性偏向!$E:$I,4,FALSE)/100*Y63*$AB63)</f>
        <v>200</v>
      </c>
      <c r="AE63" s="1">
        <f>INT(VLOOKUP($V63,映射表!$B:$C,2,FALSE)*VLOOKUP($U63,怪物属性偏向!$E:$I,5,FALSE)/100*Z63*AB63)</f>
        <v>67</v>
      </c>
      <c r="AF63" s="1">
        <f>INT(VLOOKUP($V63,映射表!$B:$D,3,FALSE)*AA63)</f>
        <v>0</v>
      </c>
      <c r="AG63">
        <f t="shared" si="50"/>
        <v>0.75</v>
      </c>
      <c r="AH63">
        <f>VLOOKUP(V63,映射表!B:C,2,FALSE)*0.25-AD63*0.05</f>
        <v>90</v>
      </c>
      <c r="AI63">
        <f t="shared" si="51"/>
        <v>67.5</v>
      </c>
      <c r="AJ63">
        <f>INT(VLOOKUP($V63,映射表!$B:$C,2,FALSE)*VLOOKUP($U63,怪物属性偏向!$E:$I,5,FALSE)/100)</f>
        <v>443</v>
      </c>
    </row>
    <row r="64" spans="1:36" x14ac:dyDescent="0.15">
      <c r="A64">
        <f t="shared" si="35"/>
        <v>2001014</v>
      </c>
      <c r="B64">
        <f t="shared" si="36"/>
        <v>2000062</v>
      </c>
      <c r="C64">
        <f t="shared" si="37"/>
        <v>2000062</v>
      </c>
      <c r="D64" t="str">
        <f t="shared" si="38"/>
        <v>2001014s8</v>
      </c>
      <c r="E64" t="str">
        <f t="shared" si="39"/>
        <v>2000062:10:1</v>
      </c>
      <c r="F64">
        <f t="shared" si="40"/>
        <v>62</v>
      </c>
      <c r="G64">
        <f t="shared" si="41"/>
        <v>2000062</v>
      </c>
      <c r="H64">
        <f t="shared" si="17"/>
        <v>62</v>
      </c>
      <c r="I64" t="str">
        <f>VLOOKUP(U64,怪物属性偏向!E:F,2,FALSE)</f>
        <v>食人花</v>
      </c>
      <c r="J64">
        <f t="shared" si="42"/>
        <v>10</v>
      </c>
      <c r="K64">
        <f t="shared" si="43"/>
        <v>360</v>
      </c>
      <c r="L64">
        <f t="shared" si="44"/>
        <v>200</v>
      </c>
      <c r="M64">
        <f t="shared" si="45"/>
        <v>67</v>
      </c>
      <c r="N64">
        <f t="shared" si="46"/>
        <v>0</v>
      </c>
      <c r="O64">
        <f t="shared" si="47"/>
        <v>2000062</v>
      </c>
      <c r="P64" t="str">
        <f t="shared" si="48"/>
        <v>高攻低血</v>
      </c>
      <c r="S64">
        <v>14</v>
      </c>
      <c r="T64">
        <v>8</v>
      </c>
      <c r="U64" t="s">
        <v>19</v>
      </c>
      <c r="V64">
        <f>VLOOKUP(S64,映射表!T:U,2,FALSE)</f>
        <v>10</v>
      </c>
      <c r="W64">
        <v>1</v>
      </c>
      <c r="X64" s="10">
        <v>0.6</v>
      </c>
      <c r="Y64" s="10">
        <v>1</v>
      </c>
      <c r="Z64" s="10">
        <f t="shared" si="49"/>
        <v>0.15237020316027089</v>
      </c>
      <c r="AA64" s="10">
        <v>0</v>
      </c>
      <c r="AB64" s="10">
        <v>1</v>
      </c>
      <c r="AC64" s="1">
        <f>INT(VLOOKUP($V64,映射表!$B:$C,2,FALSE)*VLOOKUP($U64,怪物属性偏向!$E:$I,3,FALSE)/100*X64*$AB64)</f>
        <v>360</v>
      </c>
      <c r="AD64" s="1">
        <f>INT(VLOOKUP($V64,映射表!$B:$C,2,FALSE)*VLOOKUP($U64,怪物属性偏向!$E:$I,4,FALSE)/100*Y64*$AB64)</f>
        <v>200</v>
      </c>
      <c r="AE64" s="1">
        <f>INT(VLOOKUP($V64,映射表!$B:$C,2,FALSE)*VLOOKUP($U64,怪物属性偏向!$E:$I,5,FALSE)/100*Z64*AB64)</f>
        <v>67</v>
      </c>
      <c r="AF64" s="1">
        <f>INT(VLOOKUP($V64,映射表!$B:$D,3,FALSE)*AA64)</f>
        <v>0</v>
      </c>
      <c r="AG64">
        <f t="shared" si="50"/>
        <v>0.75</v>
      </c>
      <c r="AH64">
        <f>VLOOKUP(V64,映射表!B:C,2,FALSE)*0.25-AD64*0.05</f>
        <v>90</v>
      </c>
      <c r="AI64">
        <f t="shared" si="51"/>
        <v>67.5</v>
      </c>
      <c r="AJ64">
        <f>INT(VLOOKUP($V64,映射表!$B:$C,2,FALSE)*VLOOKUP($U64,怪物属性偏向!$E:$I,5,FALSE)/100)</f>
        <v>443</v>
      </c>
    </row>
    <row r="65" spans="1:36" x14ac:dyDescent="0.15">
      <c r="A65">
        <f t="shared" si="35"/>
        <v>2001015</v>
      </c>
      <c r="B65">
        <f t="shared" si="36"/>
        <v>2000063</v>
      </c>
      <c r="C65">
        <f t="shared" si="37"/>
        <v>2000063</v>
      </c>
      <c r="D65" t="str">
        <f t="shared" si="38"/>
        <v>2001015s1</v>
      </c>
      <c r="E65" t="str">
        <f t="shared" si="39"/>
        <v>2000063:10:1</v>
      </c>
      <c r="F65">
        <f t="shared" si="40"/>
        <v>63</v>
      </c>
      <c r="G65">
        <f t="shared" si="41"/>
        <v>2000063</v>
      </c>
      <c r="H65">
        <f t="shared" si="17"/>
        <v>63</v>
      </c>
      <c r="I65" t="str">
        <f>VLOOKUP(U65,怪物属性偏向!E:F,2,FALSE)</f>
        <v>树妖</v>
      </c>
      <c r="J65">
        <f t="shared" si="42"/>
        <v>10</v>
      </c>
      <c r="K65">
        <f t="shared" si="43"/>
        <v>168</v>
      </c>
      <c r="L65">
        <f t="shared" si="44"/>
        <v>400</v>
      </c>
      <c r="M65">
        <f t="shared" si="45"/>
        <v>200</v>
      </c>
      <c r="N65">
        <f t="shared" si="46"/>
        <v>0</v>
      </c>
      <c r="O65">
        <f t="shared" si="47"/>
        <v>2000063</v>
      </c>
      <c r="P65" t="str">
        <f t="shared" si="48"/>
        <v>攻低血高</v>
      </c>
      <c r="S65">
        <v>15</v>
      </c>
      <c r="T65">
        <v>1</v>
      </c>
      <c r="U65" t="s">
        <v>20</v>
      </c>
      <c r="V65">
        <f>VLOOKUP(S65,映射表!T:U,2,FALSE)</f>
        <v>10</v>
      </c>
      <c r="W65">
        <v>1</v>
      </c>
      <c r="X65" s="10">
        <v>0.6</v>
      </c>
      <c r="Y65" s="10">
        <v>1</v>
      </c>
      <c r="Z65" s="10">
        <f t="shared" si="49"/>
        <v>0.1953125</v>
      </c>
      <c r="AA65" s="10">
        <v>0</v>
      </c>
      <c r="AB65" s="10">
        <v>1</v>
      </c>
      <c r="AC65" s="1">
        <f>INT(VLOOKUP($V65,映射表!$B:$C,2,FALSE)*VLOOKUP($U65,怪物属性偏向!$E:$I,3,FALSE)/100*X65*$AB65)</f>
        <v>168</v>
      </c>
      <c r="AD65" s="1">
        <f>INT(VLOOKUP($V65,映射表!$B:$C,2,FALSE)*VLOOKUP($U65,怪物属性偏向!$E:$I,4,FALSE)/100*Y65*$AB65)</f>
        <v>400</v>
      </c>
      <c r="AE65" s="1">
        <f>INT(VLOOKUP($V65,映射表!$B:$C,2,FALSE)*VLOOKUP($U65,怪物属性偏向!$E:$I,5,FALSE)/100*Z65*AB65)</f>
        <v>200</v>
      </c>
      <c r="AF65" s="1">
        <f>INT(VLOOKUP($V65,映射表!$B:$D,3,FALSE)*AA65)</f>
        <v>0</v>
      </c>
      <c r="AG65">
        <f t="shared" si="50"/>
        <v>2.5</v>
      </c>
      <c r="AH65">
        <f>VLOOKUP(V65,映射表!B:C,2,FALSE)*0.25-AD65*0.05</f>
        <v>80</v>
      </c>
      <c r="AI65">
        <f t="shared" si="51"/>
        <v>200</v>
      </c>
      <c r="AJ65">
        <f>INT(VLOOKUP($V65,映射表!$B:$C,2,FALSE)*VLOOKUP($U65,怪物属性偏向!$E:$I,5,FALSE)/100)</f>
        <v>1024</v>
      </c>
    </row>
    <row r="66" spans="1:36" x14ac:dyDescent="0.15">
      <c r="A66">
        <f t="shared" si="35"/>
        <v>2001015</v>
      </c>
      <c r="B66">
        <f t="shared" si="36"/>
        <v>2000064</v>
      </c>
      <c r="C66">
        <f t="shared" si="37"/>
        <v>2000064</v>
      </c>
      <c r="D66" t="str">
        <f t="shared" si="38"/>
        <v>2001015s4</v>
      </c>
      <c r="E66" t="str">
        <f t="shared" si="39"/>
        <v>2000064:10:1</v>
      </c>
      <c r="F66">
        <f t="shared" si="40"/>
        <v>64</v>
      </c>
      <c r="G66">
        <f t="shared" si="41"/>
        <v>2000064</v>
      </c>
      <c r="H66">
        <f t="shared" si="17"/>
        <v>64</v>
      </c>
      <c r="I66" t="str">
        <f>VLOOKUP(U66,怪物属性偏向!E:F,2,FALSE)</f>
        <v>小花精</v>
      </c>
      <c r="J66">
        <f t="shared" si="42"/>
        <v>10</v>
      </c>
      <c r="K66">
        <f t="shared" si="43"/>
        <v>240</v>
      </c>
      <c r="L66">
        <f t="shared" si="44"/>
        <v>400</v>
      </c>
      <c r="M66">
        <f t="shared" si="45"/>
        <v>80</v>
      </c>
      <c r="N66">
        <f t="shared" si="46"/>
        <v>0</v>
      </c>
      <c r="O66">
        <f t="shared" si="47"/>
        <v>2000064</v>
      </c>
      <c r="P66" t="str">
        <f t="shared" si="48"/>
        <v>群体治疗怪</v>
      </c>
      <c r="S66">
        <v>15</v>
      </c>
      <c r="T66">
        <v>4</v>
      </c>
      <c r="U66" t="s">
        <v>23</v>
      </c>
      <c r="V66">
        <f>VLOOKUP(S66,映射表!T:U,2,FALSE)</f>
        <v>10</v>
      </c>
      <c r="W66">
        <v>1</v>
      </c>
      <c r="X66" s="10">
        <v>0.6</v>
      </c>
      <c r="Y66" s="10">
        <v>1</v>
      </c>
      <c r="Z66" s="10">
        <f t="shared" si="49"/>
        <v>0.125</v>
      </c>
      <c r="AA66" s="10">
        <v>0</v>
      </c>
      <c r="AB66" s="10">
        <v>1</v>
      </c>
      <c r="AC66" s="1">
        <f>INT(VLOOKUP($V66,映射表!$B:$C,2,FALSE)*VLOOKUP($U66,怪物属性偏向!$E:$I,3,FALSE)/100*X66*$AB66)</f>
        <v>240</v>
      </c>
      <c r="AD66" s="1">
        <f>INT(VLOOKUP($V66,映射表!$B:$C,2,FALSE)*VLOOKUP($U66,怪物属性偏向!$E:$I,4,FALSE)/100*Y66*$AB66)</f>
        <v>400</v>
      </c>
      <c r="AE66" s="1">
        <f>INT(VLOOKUP($V66,映射表!$B:$C,2,FALSE)*VLOOKUP($U66,怪物属性偏向!$E:$I,5,FALSE)/100*Z66*AB66)</f>
        <v>80</v>
      </c>
      <c r="AF66" s="1">
        <f>INT(VLOOKUP($V66,映射表!$B:$D,3,FALSE)*AA66)</f>
        <v>0</v>
      </c>
      <c r="AG66">
        <f t="shared" si="50"/>
        <v>1</v>
      </c>
      <c r="AH66">
        <f>VLOOKUP(V66,映射表!B:C,2,FALSE)*0.25-AD66*0.05</f>
        <v>80</v>
      </c>
      <c r="AI66">
        <f t="shared" si="51"/>
        <v>80</v>
      </c>
      <c r="AJ66">
        <f>INT(VLOOKUP($V66,映射表!$B:$C,2,FALSE)*VLOOKUP($U66,怪物属性偏向!$E:$I,5,FALSE)/100)</f>
        <v>640</v>
      </c>
    </row>
    <row r="67" spans="1:36" x14ac:dyDescent="0.15">
      <c r="A67">
        <f t="shared" si="35"/>
        <v>2001015</v>
      </c>
      <c r="B67">
        <f t="shared" si="36"/>
        <v>2000065</v>
      </c>
      <c r="C67">
        <f t="shared" si="37"/>
        <v>2000065</v>
      </c>
      <c r="D67" t="str">
        <f t="shared" si="38"/>
        <v>2001015s5</v>
      </c>
      <c r="E67" t="str">
        <f t="shared" si="39"/>
        <v>2000065:10:1</v>
      </c>
      <c r="F67">
        <f t="shared" si="40"/>
        <v>65</v>
      </c>
      <c r="G67">
        <f t="shared" si="41"/>
        <v>2000065</v>
      </c>
      <c r="H67">
        <f t="shared" si="17"/>
        <v>65</v>
      </c>
      <c r="I67" t="str">
        <f>VLOOKUP(U67,怪物属性偏向!E:F,2,FALSE)</f>
        <v>树妖</v>
      </c>
      <c r="J67">
        <f t="shared" si="42"/>
        <v>10</v>
      </c>
      <c r="K67">
        <f t="shared" si="43"/>
        <v>168</v>
      </c>
      <c r="L67">
        <f t="shared" si="44"/>
        <v>400</v>
      </c>
      <c r="M67">
        <f t="shared" si="45"/>
        <v>200</v>
      </c>
      <c r="N67">
        <f t="shared" si="46"/>
        <v>0</v>
      </c>
      <c r="O67">
        <f t="shared" si="47"/>
        <v>2000065</v>
      </c>
      <c r="P67" t="str">
        <f t="shared" si="48"/>
        <v>攻低血高</v>
      </c>
      <c r="S67">
        <v>15</v>
      </c>
      <c r="T67">
        <v>5</v>
      </c>
      <c r="U67" t="s">
        <v>20</v>
      </c>
      <c r="V67">
        <f>VLOOKUP(S67,映射表!T:U,2,FALSE)</f>
        <v>10</v>
      </c>
      <c r="W67">
        <v>1</v>
      </c>
      <c r="X67" s="10">
        <v>0.6</v>
      </c>
      <c r="Y67" s="10">
        <v>1</v>
      </c>
      <c r="Z67" s="10">
        <f t="shared" si="49"/>
        <v>0.1953125</v>
      </c>
      <c r="AA67" s="10">
        <v>0</v>
      </c>
      <c r="AB67" s="10">
        <v>1</v>
      </c>
      <c r="AC67" s="1">
        <f>INT(VLOOKUP($V67,映射表!$B:$C,2,FALSE)*VLOOKUP($U67,怪物属性偏向!$E:$I,3,FALSE)/100*X67*$AB67)</f>
        <v>168</v>
      </c>
      <c r="AD67" s="1">
        <f>INT(VLOOKUP($V67,映射表!$B:$C,2,FALSE)*VLOOKUP($U67,怪物属性偏向!$E:$I,4,FALSE)/100*Y67*$AB67)</f>
        <v>400</v>
      </c>
      <c r="AE67" s="1">
        <f>INT(VLOOKUP($V67,映射表!$B:$C,2,FALSE)*VLOOKUP($U67,怪物属性偏向!$E:$I,5,FALSE)/100*Z67*AB67)</f>
        <v>200</v>
      </c>
      <c r="AF67" s="1">
        <f>INT(VLOOKUP($V67,映射表!$B:$D,3,FALSE)*AA67)</f>
        <v>0</v>
      </c>
      <c r="AG67">
        <f t="shared" si="50"/>
        <v>2.5</v>
      </c>
      <c r="AH67">
        <f>VLOOKUP(V67,映射表!B:C,2,FALSE)*0.25-AD67*0.05</f>
        <v>80</v>
      </c>
      <c r="AI67">
        <f t="shared" si="51"/>
        <v>200</v>
      </c>
      <c r="AJ67">
        <f>INT(VLOOKUP($V67,映射表!$B:$C,2,FALSE)*VLOOKUP($U67,怪物属性偏向!$E:$I,5,FALSE)/100)</f>
        <v>1024</v>
      </c>
    </row>
    <row r="68" spans="1:36" x14ac:dyDescent="0.15">
      <c r="A68">
        <f t="shared" si="35"/>
        <v>2001015</v>
      </c>
      <c r="B68">
        <f t="shared" si="36"/>
        <v>2000066</v>
      </c>
      <c r="C68">
        <f t="shared" si="37"/>
        <v>2000066</v>
      </c>
      <c r="D68" t="str">
        <f t="shared" si="38"/>
        <v>2001015s6</v>
      </c>
      <c r="E68" t="str">
        <f t="shared" si="39"/>
        <v>2000066:10:1</v>
      </c>
      <c r="F68">
        <f t="shared" si="40"/>
        <v>66</v>
      </c>
      <c r="G68">
        <f t="shared" si="41"/>
        <v>2000066</v>
      </c>
      <c r="H68">
        <f t="shared" si="17"/>
        <v>66</v>
      </c>
      <c r="I68" t="str">
        <f>VLOOKUP(U68,怪物属性偏向!E:F,2,FALSE)</f>
        <v>小蘑菇</v>
      </c>
      <c r="J68">
        <f t="shared" si="42"/>
        <v>10</v>
      </c>
      <c r="K68">
        <f t="shared" si="43"/>
        <v>240</v>
      </c>
      <c r="L68">
        <f t="shared" si="44"/>
        <v>400</v>
      </c>
      <c r="M68">
        <f t="shared" si="45"/>
        <v>120</v>
      </c>
      <c r="N68">
        <f t="shared" si="46"/>
        <v>0</v>
      </c>
      <c r="O68">
        <f t="shared" si="47"/>
        <v>2000066</v>
      </c>
      <c r="P68" t="str">
        <f t="shared" si="48"/>
        <v>平均怪</v>
      </c>
      <c r="S68">
        <v>15</v>
      </c>
      <c r="T68">
        <v>6</v>
      </c>
      <c r="U68" t="s">
        <v>17</v>
      </c>
      <c r="V68">
        <f>VLOOKUP(S68,映射表!T:U,2,FALSE)</f>
        <v>10</v>
      </c>
      <c r="W68">
        <v>1</v>
      </c>
      <c r="X68" s="10">
        <v>0.6</v>
      </c>
      <c r="Y68" s="10">
        <v>1</v>
      </c>
      <c r="Z68" s="10">
        <f t="shared" si="49"/>
        <v>0.1875</v>
      </c>
      <c r="AA68" s="10">
        <v>0</v>
      </c>
      <c r="AB68" s="10">
        <v>1</v>
      </c>
      <c r="AC68" s="1">
        <f>INT(VLOOKUP($V68,映射表!$B:$C,2,FALSE)*VLOOKUP($U68,怪物属性偏向!$E:$I,3,FALSE)/100*X68*$AB68)</f>
        <v>240</v>
      </c>
      <c r="AD68" s="1">
        <f>INT(VLOOKUP($V68,映射表!$B:$C,2,FALSE)*VLOOKUP($U68,怪物属性偏向!$E:$I,4,FALSE)/100*Y68*$AB68)</f>
        <v>400</v>
      </c>
      <c r="AE68" s="1">
        <f>INT(VLOOKUP($V68,映射表!$B:$C,2,FALSE)*VLOOKUP($U68,怪物属性偏向!$E:$I,5,FALSE)/100*Z68*AB68)</f>
        <v>120</v>
      </c>
      <c r="AF68" s="1">
        <f>INT(VLOOKUP($V68,映射表!$B:$D,3,FALSE)*AA68)</f>
        <v>0</v>
      </c>
      <c r="AG68">
        <f t="shared" si="50"/>
        <v>1.5</v>
      </c>
      <c r="AH68">
        <f>VLOOKUP(V68,映射表!B:C,2,FALSE)*0.25-AD68*0.05</f>
        <v>80</v>
      </c>
      <c r="AI68">
        <f t="shared" si="51"/>
        <v>120</v>
      </c>
      <c r="AJ68">
        <f>INT(VLOOKUP($V68,映射表!$B:$C,2,FALSE)*VLOOKUP($U68,怪物属性偏向!$E:$I,5,FALSE)/100)</f>
        <v>640</v>
      </c>
    </row>
    <row r="69" spans="1:36" x14ac:dyDescent="0.15">
      <c r="A69">
        <f t="shared" si="35"/>
        <v>2001016</v>
      </c>
      <c r="B69">
        <f t="shared" si="36"/>
        <v>2000067</v>
      </c>
      <c r="C69">
        <f t="shared" si="37"/>
        <v>2000067</v>
      </c>
      <c r="D69" t="str">
        <f t="shared" si="38"/>
        <v>2001016s2</v>
      </c>
      <c r="E69" t="str">
        <f t="shared" si="39"/>
        <v>2000067:10:1</v>
      </c>
      <c r="F69">
        <f t="shared" si="40"/>
        <v>67</v>
      </c>
      <c r="G69">
        <f t="shared" si="41"/>
        <v>2000067</v>
      </c>
      <c r="H69">
        <f t="shared" ref="H69:H132" si="52">H68+1</f>
        <v>67</v>
      </c>
      <c r="I69" t="str">
        <f>VLOOKUP(U69,怪物属性偏向!E:F,2,FALSE)</f>
        <v>食人花</v>
      </c>
      <c r="J69">
        <f t="shared" si="42"/>
        <v>10</v>
      </c>
      <c r="K69">
        <f t="shared" si="43"/>
        <v>360</v>
      </c>
      <c r="L69">
        <f t="shared" si="44"/>
        <v>200</v>
      </c>
      <c r="M69">
        <f t="shared" si="45"/>
        <v>67</v>
      </c>
      <c r="N69">
        <f t="shared" si="46"/>
        <v>0</v>
      </c>
      <c r="O69">
        <f t="shared" si="47"/>
        <v>2000067</v>
      </c>
      <c r="P69" t="str">
        <f t="shared" si="48"/>
        <v>高攻低血</v>
      </c>
      <c r="S69">
        <v>16</v>
      </c>
      <c r="T69">
        <v>2</v>
      </c>
      <c r="U69" t="s">
        <v>19</v>
      </c>
      <c r="V69">
        <f>VLOOKUP(S69,映射表!T:U,2,FALSE)</f>
        <v>10</v>
      </c>
      <c r="W69">
        <v>1</v>
      </c>
      <c r="X69" s="10">
        <v>0.6</v>
      </c>
      <c r="Y69" s="10">
        <v>1</v>
      </c>
      <c r="Z69" s="10">
        <f t="shared" si="49"/>
        <v>0.15237020316027089</v>
      </c>
      <c r="AA69" s="10">
        <v>0</v>
      </c>
      <c r="AB69" s="10">
        <v>1</v>
      </c>
      <c r="AC69" s="1">
        <f>INT(VLOOKUP($V69,映射表!$B:$C,2,FALSE)*VLOOKUP($U69,怪物属性偏向!$E:$I,3,FALSE)/100*X69*$AB69)</f>
        <v>360</v>
      </c>
      <c r="AD69" s="1">
        <f>INT(VLOOKUP($V69,映射表!$B:$C,2,FALSE)*VLOOKUP($U69,怪物属性偏向!$E:$I,4,FALSE)/100*Y69*$AB69)</f>
        <v>200</v>
      </c>
      <c r="AE69" s="1">
        <f>INT(VLOOKUP($V69,映射表!$B:$C,2,FALSE)*VLOOKUP($U69,怪物属性偏向!$E:$I,5,FALSE)/100*Z69*AB69)</f>
        <v>67</v>
      </c>
      <c r="AF69" s="1">
        <f>INT(VLOOKUP($V69,映射表!$B:$D,3,FALSE)*AA69)</f>
        <v>0</v>
      </c>
      <c r="AG69">
        <f t="shared" si="50"/>
        <v>0.75</v>
      </c>
      <c r="AH69">
        <f>VLOOKUP(V69,映射表!B:C,2,FALSE)*0.25-AD69*0.05</f>
        <v>90</v>
      </c>
      <c r="AI69">
        <f t="shared" si="51"/>
        <v>67.5</v>
      </c>
      <c r="AJ69">
        <f>INT(VLOOKUP($V69,映射表!$B:$C,2,FALSE)*VLOOKUP($U69,怪物属性偏向!$E:$I,5,FALSE)/100)</f>
        <v>443</v>
      </c>
    </row>
    <row r="70" spans="1:36" x14ac:dyDescent="0.15">
      <c r="A70">
        <f t="shared" si="35"/>
        <v>2001016</v>
      </c>
      <c r="B70">
        <f t="shared" si="36"/>
        <v>2000068</v>
      </c>
      <c r="C70">
        <f t="shared" si="37"/>
        <v>2000068</v>
      </c>
      <c r="D70" t="str">
        <f t="shared" si="38"/>
        <v>2001016s4</v>
      </c>
      <c r="E70" t="str">
        <f t="shared" si="39"/>
        <v>2000068:10:1</v>
      </c>
      <c r="F70">
        <f t="shared" si="40"/>
        <v>68</v>
      </c>
      <c r="G70">
        <f t="shared" si="41"/>
        <v>2000068</v>
      </c>
      <c r="H70">
        <f t="shared" si="52"/>
        <v>68</v>
      </c>
      <c r="I70" t="str">
        <f>VLOOKUP(U70,怪物属性偏向!E:F,2,FALSE)</f>
        <v>食人花</v>
      </c>
      <c r="J70">
        <f t="shared" si="42"/>
        <v>10</v>
      </c>
      <c r="K70">
        <f t="shared" si="43"/>
        <v>360</v>
      </c>
      <c r="L70">
        <f t="shared" si="44"/>
        <v>200</v>
      </c>
      <c r="M70">
        <f t="shared" si="45"/>
        <v>67</v>
      </c>
      <c r="N70">
        <f t="shared" si="46"/>
        <v>0</v>
      </c>
      <c r="O70">
        <f t="shared" si="47"/>
        <v>2000068</v>
      </c>
      <c r="P70" t="str">
        <f t="shared" si="48"/>
        <v>高攻低血</v>
      </c>
      <c r="S70">
        <v>16</v>
      </c>
      <c r="T70">
        <v>4</v>
      </c>
      <c r="U70" t="s">
        <v>19</v>
      </c>
      <c r="V70">
        <f>VLOOKUP(S70,映射表!T:U,2,FALSE)</f>
        <v>10</v>
      </c>
      <c r="W70">
        <v>1</v>
      </c>
      <c r="X70" s="10">
        <v>0.6</v>
      </c>
      <c r="Y70" s="10">
        <v>1</v>
      </c>
      <c r="Z70" s="10">
        <f t="shared" si="49"/>
        <v>0.15237020316027089</v>
      </c>
      <c r="AA70" s="10">
        <v>0</v>
      </c>
      <c r="AB70" s="10">
        <v>1</v>
      </c>
      <c r="AC70" s="1">
        <f>INT(VLOOKUP($V70,映射表!$B:$C,2,FALSE)*VLOOKUP($U70,怪物属性偏向!$E:$I,3,FALSE)/100*X70*$AB70)</f>
        <v>360</v>
      </c>
      <c r="AD70" s="1">
        <f>INT(VLOOKUP($V70,映射表!$B:$C,2,FALSE)*VLOOKUP($U70,怪物属性偏向!$E:$I,4,FALSE)/100*Y70*$AB70)</f>
        <v>200</v>
      </c>
      <c r="AE70" s="1">
        <f>INT(VLOOKUP($V70,映射表!$B:$C,2,FALSE)*VLOOKUP($U70,怪物属性偏向!$E:$I,5,FALSE)/100*Z70*AB70)</f>
        <v>67</v>
      </c>
      <c r="AF70" s="1">
        <f>INT(VLOOKUP($V70,映射表!$B:$D,3,FALSE)*AA70)</f>
        <v>0</v>
      </c>
      <c r="AG70">
        <f t="shared" si="50"/>
        <v>0.75</v>
      </c>
      <c r="AH70">
        <f>VLOOKUP(V70,映射表!B:C,2,FALSE)*0.25-AD70*0.05</f>
        <v>90</v>
      </c>
      <c r="AI70">
        <f t="shared" si="51"/>
        <v>67.5</v>
      </c>
      <c r="AJ70">
        <f>INT(VLOOKUP($V70,映射表!$B:$C,2,FALSE)*VLOOKUP($U70,怪物属性偏向!$E:$I,5,FALSE)/100)</f>
        <v>443</v>
      </c>
    </row>
    <row r="71" spans="1:36" x14ac:dyDescent="0.15">
      <c r="A71">
        <f t="shared" si="35"/>
        <v>2001016</v>
      </c>
      <c r="B71">
        <f t="shared" si="36"/>
        <v>2000069</v>
      </c>
      <c r="C71">
        <f t="shared" si="37"/>
        <v>2000069</v>
      </c>
      <c r="D71" t="str">
        <f t="shared" si="38"/>
        <v>2001016s6</v>
      </c>
      <c r="E71" t="str">
        <f t="shared" si="39"/>
        <v>2000069:10:1</v>
      </c>
      <c r="F71">
        <f t="shared" si="40"/>
        <v>69</v>
      </c>
      <c r="G71">
        <f t="shared" si="41"/>
        <v>2000069</v>
      </c>
      <c r="H71">
        <f t="shared" si="52"/>
        <v>69</v>
      </c>
      <c r="I71" t="str">
        <f>VLOOKUP(U71,怪物属性偏向!E:F,2,FALSE)</f>
        <v>食人花</v>
      </c>
      <c r="J71">
        <f t="shared" si="42"/>
        <v>10</v>
      </c>
      <c r="K71">
        <f t="shared" si="43"/>
        <v>360</v>
      </c>
      <c r="L71">
        <f t="shared" si="44"/>
        <v>200</v>
      </c>
      <c r="M71">
        <f t="shared" si="45"/>
        <v>67</v>
      </c>
      <c r="N71">
        <f t="shared" si="46"/>
        <v>0</v>
      </c>
      <c r="O71">
        <f t="shared" si="47"/>
        <v>2000069</v>
      </c>
      <c r="P71" t="str">
        <f t="shared" si="48"/>
        <v>高攻低血</v>
      </c>
      <c r="S71">
        <v>16</v>
      </c>
      <c r="T71">
        <v>6</v>
      </c>
      <c r="U71" t="s">
        <v>19</v>
      </c>
      <c r="V71">
        <f>VLOOKUP(S71,映射表!T:U,2,FALSE)</f>
        <v>10</v>
      </c>
      <c r="W71">
        <v>1</v>
      </c>
      <c r="X71" s="10">
        <v>0.6</v>
      </c>
      <c r="Y71" s="10">
        <v>1</v>
      </c>
      <c r="Z71" s="10">
        <f t="shared" si="49"/>
        <v>0.15237020316027089</v>
      </c>
      <c r="AA71" s="10">
        <v>0</v>
      </c>
      <c r="AB71" s="10">
        <v>1</v>
      </c>
      <c r="AC71" s="1">
        <f>INT(VLOOKUP($V71,映射表!$B:$C,2,FALSE)*VLOOKUP($U71,怪物属性偏向!$E:$I,3,FALSE)/100*X71*$AB71)</f>
        <v>360</v>
      </c>
      <c r="AD71" s="1">
        <f>INT(VLOOKUP($V71,映射表!$B:$C,2,FALSE)*VLOOKUP($U71,怪物属性偏向!$E:$I,4,FALSE)/100*Y71*$AB71)</f>
        <v>200</v>
      </c>
      <c r="AE71" s="1">
        <f>INT(VLOOKUP($V71,映射表!$B:$C,2,FALSE)*VLOOKUP($U71,怪物属性偏向!$E:$I,5,FALSE)/100*Z71*AB71)</f>
        <v>67</v>
      </c>
      <c r="AF71" s="1">
        <f>INT(VLOOKUP($V71,映射表!$B:$D,3,FALSE)*AA71)</f>
        <v>0</v>
      </c>
      <c r="AG71">
        <f t="shared" si="50"/>
        <v>0.75</v>
      </c>
      <c r="AH71">
        <f>VLOOKUP(V71,映射表!B:C,2,FALSE)*0.25-AD71*0.05</f>
        <v>90</v>
      </c>
      <c r="AI71">
        <f t="shared" si="51"/>
        <v>67.5</v>
      </c>
      <c r="AJ71">
        <f>INT(VLOOKUP($V71,映射表!$B:$C,2,FALSE)*VLOOKUP($U71,怪物属性偏向!$E:$I,5,FALSE)/100)</f>
        <v>443</v>
      </c>
    </row>
    <row r="72" spans="1:36" x14ac:dyDescent="0.15">
      <c r="A72">
        <f t="shared" si="35"/>
        <v>2001016</v>
      </c>
      <c r="B72">
        <f t="shared" si="36"/>
        <v>2000070</v>
      </c>
      <c r="C72">
        <f t="shared" si="37"/>
        <v>2000070</v>
      </c>
      <c r="D72" t="str">
        <f t="shared" si="38"/>
        <v>2001016s8</v>
      </c>
      <c r="E72" t="str">
        <f t="shared" si="39"/>
        <v>2000070:10:1</v>
      </c>
      <c r="F72">
        <f t="shared" si="40"/>
        <v>70</v>
      </c>
      <c r="G72">
        <f t="shared" si="41"/>
        <v>2000070</v>
      </c>
      <c r="H72">
        <f t="shared" si="52"/>
        <v>70</v>
      </c>
      <c r="I72" t="str">
        <f>VLOOKUP(U72,怪物属性偏向!E:F,2,FALSE)</f>
        <v>食人花</v>
      </c>
      <c r="J72">
        <f t="shared" si="42"/>
        <v>10</v>
      </c>
      <c r="K72">
        <f t="shared" si="43"/>
        <v>360</v>
      </c>
      <c r="L72">
        <f t="shared" si="44"/>
        <v>200</v>
      </c>
      <c r="M72">
        <f t="shared" si="45"/>
        <v>67</v>
      </c>
      <c r="N72">
        <f t="shared" si="46"/>
        <v>0</v>
      </c>
      <c r="O72">
        <f t="shared" si="47"/>
        <v>2000070</v>
      </c>
      <c r="P72" t="str">
        <f t="shared" si="48"/>
        <v>高攻低血</v>
      </c>
      <c r="S72">
        <v>16</v>
      </c>
      <c r="T72">
        <v>8</v>
      </c>
      <c r="U72" t="s">
        <v>19</v>
      </c>
      <c r="V72">
        <f>VLOOKUP(S72,映射表!T:U,2,FALSE)</f>
        <v>10</v>
      </c>
      <c r="W72">
        <v>1</v>
      </c>
      <c r="X72" s="10">
        <v>0.6</v>
      </c>
      <c r="Y72" s="10">
        <v>1</v>
      </c>
      <c r="Z72" s="10">
        <f t="shared" si="49"/>
        <v>0.15237020316027089</v>
      </c>
      <c r="AA72" s="10">
        <v>0</v>
      </c>
      <c r="AB72" s="10">
        <v>1</v>
      </c>
      <c r="AC72" s="1">
        <f>INT(VLOOKUP($V72,映射表!$B:$C,2,FALSE)*VLOOKUP($U72,怪物属性偏向!$E:$I,3,FALSE)/100*X72*$AB72)</f>
        <v>360</v>
      </c>
      <c r="AD72" s="1">
        <f>INT(VLOOKUP($V72,映射表!$B:$C,2,FALSE)*VLOOKUP($U72,怪物属性偏向!$E:$I,4,FALSE)/100*Y72*$AB72)</f>
        <v>200</v>
      </c>
      <c r="AE72" s="1">
        <f>INT(VLOOKUP($V72,映射表!$B:$C,2,FALSE)*VLOOKUP($U72,怪物属性偏向!$E:$I,5,FALSE)/100*Z72*AB72)</f>
        <v>67</v>
      </c>
      <c r="AF72" s="1">
        <f>INT(VLOOKUP($V72,映射表!$B:$D,3,FALSE)*AA72)</f>
        <v>0</v>
      </c>
      <c r="AG72">
        <f t="shared" si="50"/>
        <v>0.75</v>
      </c>
      <c r="AH72">
        <f>VLOOKUP(V72,映射表!B:C,2,FALSE)*0.25-AD72*0.05</f>
        <v>90</v>
      </c>
      <c r="AI72">
        <f t="shared" si="51"/>
        <v>67.5</v>
      </c>
      <c r="AJ72">
        <f>INT(VLOOKUP($V72,映射表!$B:$C,2,FALSE)*VLOOKUP($U72,怪物属性偏向!$E:$I,5,FALSE)/100)</f>
        <v>443</v>
      </c>
    </row>
    <row r="73" spans="1:36" x14ac:dyDescent="0.15">
      <c r="A73">
        <f t="shared" si="35"/>
        <v>2001017</v>
      </c>
      <c r="B73">
        <f t="shared" si="36"/>
        <v>2000071</v>
      </c>
      <c r="C73">
        <f t="shared" si="37"/>
        <v>2000071</v>
      </c>
      <c r="D73" t="str">
        <f t="shared" si="38"/>
        <v>2001017s1</v>
      </c>
      <c r="E73" t="str">
        <f t="shared" si="39"/>
        <v>2000071:10:1</v>
      </c>
      <c r="F73">
        <f t="shared" si="40"/>
        <v>71</v>
      </c>
      <c r="G73">
        <f t="shared" si="41"/>
        <v>2000071</v>
      </c>
      <c r="H73">
        <f t="shared" si="52"/>
        <v>71</v>
      </c>
      <c r="I73" t="str">
        <f>VLOOKUP(U73,怪物属性偏向!E:F,2,FALSE)</f>
        <v>小蘑菇</v>
      </c>
      <c r="J73">
        <f t="shared" si="42"/>
        <v>10</v>
      </c>
      <c r="K73">
        <f t="shared" si="43"/>
        <v>240</v>
      </c>
      <c r="L73">
        <f t="shared" si="44"/>
        <v>400</v>
      </c>
      <c r="M73">
        <f t="shared" si="45"/>
        <v>120</v>
      </c>
      <c r="N73">
        <f t="shared" si="46"/>
        <v>0</v>
      </c>
      <c r="O73">
        <f t="shared" si="47"/>
        <v>2000071</v>
      </c>
      <c r="P73" t="str">
        <f t="shared" si="48"/>
        <v>平均怪</v>
      </c>
      <c r="S73">
        <v>17</v>
      </c>
      <c r="T73">
        <v>1</v>
      </c>
      <c r="U73" t="s">
        <v>17</v>
      </c>
      <c r="V73">
        <f>VLOOKUP(S73,映射表!T:U,2,FALSE)</f>
        <v>10</v>
      </c>
      <c r="W73">
        <v>1</v>
      </c>
      <c r="X73" s="10">
        <v>0.6</v>
      </c>
      <c r="Y73" s="10">
        <v>1</v>
      </c>
      <c r="Z73" s="10">
        <f t="shared" si="49"/>
        <v>0.1875</v>
      </c>
      <c r="AA73" s="10">
        <v>0</v>
      </c>
      <c r="AB73" s="10">
        <v>1</v>
      </c>
      <c r="AC73" s="1">
        <f>INT(VLOOKUP($V73,映射表!$B:$C,2,FALSE)*VLOOKUP($U73,怪物属性偏向!$E:$I,3,FALSE)/100*X73*$AB73)</f>
        <v>240</v>
      </c>
      <c r="AD73" s="1">
        <f>INT(VLOOKUP($V73,映射表!$B:$C,2,FALSE)*VLOOKUP($U73,怪物属性偏向!$E:$I,4,FALSE)/100*Y73*$AB73)</f>
        <v>400</v>
      </c>
      <c r="AE73" s="1">
        <f>INT(VLOOKUP($V73,映射表!$B:$C,2,FALSE)*VLOOKUP($U73,怪物属性偏向!$E:$I,5,FALSE)/100*Z73*AB73)</f>
        <v>120</v>
      </c>
      <c r="AF73" s="1">
        <f>INT(VLOOKUP($V73,映射表!$B:$D,3,FALSE)*AA73)</f>
        <v>0</v>
      </c>
      <c r="AG73">
        <f t="shared" si="50"/>
        <v>1.5</v>
      </c>
      <c r="AH73">
        <f>VLOOKUP(V73,映射表!B:C,2,FALSE)*0.25-AD73*0.05</f>
        <v>80</v>
      </c>
      <c r="AI73">
        <f t="shared" si="51"/>
        <v>120</v>
      </c>
      <c r="AJ73">
        <f>INT(VLOOKUP($V73,映射表!$B:$C,2,FALSE)*VLOOKUP($U73,怪物属性偏向!$E:$I,5,FALSE)/100)</f>
        <v>640</v>
      </c>
    </row>
    <row r="74" spans="1:36" x14ac:dyDescent="0.15">
      <c r="A74">
        <f t="shared" si="35"/>
        <v>2001017</v>
      </c>
      <c r="B74">
        <f t="shared" si="36"/>
        <v>2000072</v>
      </c>
      <c r="C74">
        <f t="shared" si="37"/>
        <v>2000072</v>
      </c>
      <c r="D74" t="str">
        <f t="shared" si="38"/>
        <v>2001017s3</v>
      </c>
      <c r="E74" t="str">
        <f t="shared" si="39"/>
        <v>2000072:10:1</v>
      </c>
      <c r="F74">
        <f t="shared" si="40"/>
        <v>72</v>
      </c>
      <c r="G74">
        <f t="shared" si="41"/>
        <v>2000072</v>
      </c>
      <c r="H74">
        <f t="shared" si="52"/>
        <v>72</v>
      </c>
      <c r="I74" t="str">
        <f>VLOOKUP(U74,怪物属性偏向!E:F,2,FALSE)</f>
        <v>小蘑菇</v>
      </c>
      <c r="J74">
        <f t="shared" si="42"/>
        <v>10</v>
      </c>
      <c r="K74">
        <f t="shared" si="43"/>
        <v>240</v>
      </c>
      <c r="L74">
        <f t="shared" si="44"/>
        <v>400</v>
      </c>
      <c r="M74">
        <f t="shared" si="45"/>
        <v>120</v>
      </c>
      <c r="N74">
        <f t="shared" si="46"/>
        <v>0</v>
      </c>
      <c r="O74">
        <f t="shared" si="47"/>
        <v>2000072</v>
      </c>
      <c r="P74" t="str">
        <f t="shared" si="48"/>
        <v>平均怪</v>
      </c>
      <c r="S74">
        <v>17</v>
      </c>
      <c r="T74">
        <v>3</v>
      </c>
      <c r="U74" t="s">
        <v>17</v>
      </c>
      <c r="V74">
        <f>VLOOKUP(S74,映射表!T:U,2,FALSE)</f>
        <v>10</v>
      </c>
      <c r="W74">
        <v>1</v>
      </c>
      <c r="X74" s="10">
        <v>0.6</v>
      </c>
      <c r="Y74" s="10">
        <v>1</v>
      </c>
      <c r="Z74" s="10">
        <f t="shared" si="49"/>
        <v>0.1875</v>
      </c>
      <c r="AA74" s="10">
        <v>0</v>
      </c>
      <c r="AB74" s="10">
        <v>1</v>
      </c>
      <c r="AC74" s="1">
        <f>INT(VLOOKUP($V74,映射表!$B:$C,2,FALSE)*VLOOKUP($U74,怪物属性偏向!$E:$I,3,FALSE)/100*X74*$AB74)</f>
        <v>240</v>
      </c>
      <c r="AD74" s="1">
        <f>INT(VLOOKUP($V74,映射表!$B:$C,2,FALSE)*VLOOKUP($U74,怪物属性偏向!$E:$I,4,FALSE)/100*Y74*$AB74)</f>
        <v>400</v>
      </c>
      <c r="AE74" s="1">
        <f>INT(VLOOKUP($V74,映射表!$B:$C,2,FALSE)*VLOOKUP($U74,怪物属性偏向!$E:$I,5,FALSE)/100*Z74*AB74)</f>
        <v>120</v>
      </c>
      <c r="AF74" s="1">
        <f>INT(VLOOKUP($V74,映射表!$B:$D,3,FALSE)*AA74)</f>
        <v>0</v>
      </c>
      <c r="AG74">
        <f t="shared" si="50"/>
        <v>1.5</v>
      </c>
      <c r="AH74">
        <f>VLOOKUP(V74,映射表!B:C,2,FALSE)*0.25-AD74*0.05</f>
        <v>80</v>
      </c>
      <c r="AI74">
        <f t="shared" si="51"/>
        <v>120</v>
      </c>
      <c r="AJ74">
        <f>INT(VLOOKUP($V74,映射表!$B:$C,2,FALSE)*VLOOKUP($U74,怪物属性偏向!$E:$I,5,FALSE)/100)</f>
        <v>640</v>
      </c>
    </row>
    <row r="75" spans="1:36" x14ac:dyDescent="0.15">
      <c r="A75">
        <f t="shared" si="35"/>
        <v>2001017</v>
      </c>
      <c r="B75">
        <f t="shared" si="36"/>
        <v>2000073</v>
      </c>
      <c r="C75">
        <f t="shared" si="37"/>
        <v>2000073</v>
      </c>
      <c r="D75" t="str">
        <f t="shared" si="38"/>
        <v>2001017s5</v>
      </c>
      <c r="E75" t="str">
        <f t="shared" si="39"/>
        <v>2000073:10:1</v>
      </c>
      <c r="F75">
        <f t="shared" si="40"/>
        <v>73</v>
      </c>
      <c r="G75">
        <f t="shared" si="41"/>
        <v>2000073</v>
      </c>
      <c r="H75">
        <f t="shared" si="52"/>
        <v>73</v>
      </c>
      <c r="I75" t="str">
        <f>VLOOKUP(U75,怪物属性偏向!E:F,2,FALSE)</f>
        <v>食人花</v>
      </c>
      <c r="J75">
        <f t="shared" si="42"/>
        <v>10</v>
      </c>
      <c r="K75">
        <f t="shared" si="43"/>
        <v>360</v>
      </c>
      <c r="L75">
        <f t="shared" si="44"/>
        <v>200</v>
      </c>
      <c r="M75">
        <f t="shared" si="45"/>
        <v>67</v>
      </c>
      <c r="N75">
        <f t="shared" si="46"/>
        <v>0</v>
      </c>
      <c r="O75">
        <f t="shared" si="47"/>
        <v>2000073</v>
      </c>
      <c r="P75" t="str">
        <f t="shared" si="48"/>
        <v>高攻低血</v>
      </c>
      <c r="S75">
        <v>17</v>
      </c>
      <c r="T75">
        <v>5</v>
      </c>
      <c r="U75" t="s">
        <v>19</v>
      </c>
      <c r="V75">
        <f>VLOOKUP(S75,映射表!T:U,2,FALSE)</f>
        <v>10</v>
      </c>
      <c r="W75">
        <v>1</v>
      </c>
      <c r="X75" s="10">
        <v>0.6</v>
      </c>
      <c r="Y75" s="10">
        <v>1</v>
      </c>
      <c r="Z75" s="10">
        <f t="shared" si="49"/>
        <v>0.15237020316027089</v>
      </c>
      <c r="AA75" s="10">
        <v>0</v>
      </c>
      <c r="AB75" s="10">
        <v>1</v>
      </c>
      <c r="AC75" s="1">
        <f>INT(VLOOKUP($V75,映射表!$B:$C,2,FALSE)*VLOOKUP($U75,怪物属性偏向!$E:$I,3,FALSE)/100*X75*$AB75)</f>
        <v>360</v>
      </c>
      <c r="AD75" s="1">
        <f>INT(VLOOKUP($V75,映射表!$B:$C,2,FALSE)*VLOOKUP($U75,怪物属性偏向!$E:$I,4,FALSE)/100*Y75*$AB75)</f>
        <v>200</v>
      </c>
      <c r="AE75" s="1">
        <f>INT(VLOOKUP($V75,映射表!$B:$C,2,FALSE)*VLOOKUP($U75,怪物属性偏向!$E:$I,5,FALSE)/100*Z75*AB75)</f>
        <v>67</v>
      </c>
      <c r="AF75" s="1">
        <f>INT(VLOOKUP($V75,映射表!$B:$D,3,FALSE)*AA75)</f>
        <v>0</v>
      </c>
      <c r="AG75">
        <f t="shared" si="50"/>
        <v>0.75</v>
      </c>
      <c r="AH75">
        <f>VLOOKUP(V75,映射表!B:C,2,FALSE)*0.25-AD75*0.05</f>
        <v>90</v>
      </c>
      <c r="AI75">
        <f t="shared" si="51"/>
        <v>67.5</v>
      </c>
      <c r="AJ75">
        <f>INT(VLOOKUP($V75,映射表!$B:$C,2,FALSE)*VLOOKUP($U75,怪物属性偏向!$E:$I,5,FALSE)/100)</f>
        <v>443</v>
      </c>
    </row>
    <row r="76" spans="1:36" x14ac:dyDescent="0.15">
      <c r="A76">
        <f t="shared" si="35"/>
        <v>2001017</v>
      </c>
      <c r="B76">
        <f t="shared" si="36"/>
        <v>2000074</v>
      </c>
      <c r="C76">
        <f t="shared" si="37"/>
        <v>2000074</v>
      </c>
      <c r="D76" t="str">
        <f t="shared" si="38"/>
        <v>2001017s7</v>
      </c>
      <c r="E76" t="str">
        <f t="shared" si="39"/>
        <v>2000074:10:1</v>
      </c>
      <c r="F76">
        <f t="shared" si="40"/>
        <v>74</v>
      </c>
      <c r="G76">
        <f t="shared" si="41"/>
        <v>2000074</v>
      </c>
      <c r="H76">
        <f t="shared" si="52"/>
        <v>74</v>
      </c>
      <c r="I76" t="str">
        <f>VLOOKUP(U76,怪物属性偏向!E:F,2,FALSE)</f>
        <v>小蘑菇</v>
      </c>
      <c r="J76">
        <f t="shared" si="42"/>
        <v>10</v>
      </c>
      <c r="K76">
        <f t="shared" si="43"/>
        <v>240</v>
      </c>
      <c r="L76">
        <f t="shared" si="44"/>
        <v>400</v>
      </c>
      <c r="M76">
        <f t="shared" si="45"/>
        <v>120</v>
      </c>
      <c r="N76">
        <f t="shared" si="46"/>
        <v>0</v>
      </c>
      <c r="O76">
        <f t="shared" si="47"/>
        <v>2000074</v>
      </c>
      <c r="P76" t="str">
        <f t="shared" si="48"/>
        <v>平均怪</v>
      </c>
      <c r="S76">
        <v>17</v>
      </c>
      <c r="T76">
        <v>7</v>
      </c>
      <c r="U76" t="s">
        <v>17</v>
      </c>
      <c r="V76">
        <f>VLOOKUP(S76,映射表!T:U,2,FALSE)</f>
        <v>10</v>
      </c>
      <c r="W76">
        <v>1</v>
      </c>
      <c r="X76" s="10">
        <v>0.6</v>
      </c>
      <c r="Y76" s="10">
        <v>1</v>
      </c>
      <c r="Z76" s="10">
        <f t="shared" si="49"/>
        <v>0.1875</v>
      </c>
      <c r="AA76" s="10">
        <v>0</v>
      </c>
      <c r="AB76" s="10">
        <v>1</v>
      </c>
      <c r="AC76" s="1">
        <f>INT(VLOOKUP($V76,映射表!$B:$C,2,FALSE)*VLOOKUP($U76,怪物属性偏向!$E:$I,3,FALSE)/100*X76*$AB76)</f>
        <v>240</v>
      </c>
      <c r="AD76" s="1">
        <f>INT(VLOOKUP($V76,映射表!$B:$C,2,FALSE)*VLOOKUP($U76,怪物属性偏向!$E:$I,4,FALSE)/100*Y76*$AB76)</f>
        <v>400</v>
      </c>
      <c r="AE76" s="1">
        <f>INT(VLOOKUP($V76,映射表!$B:$C,2,FALSE)*VLOOKUP($U76,怪物属性偏向!$E:$I,5,FALSE)/100*Z76*AB76)</f>
        <v>120</v>
      </c>
      <c r="AF76" s="1">
        <f>INT(VLOOKUP($V76,映射表!$B:$D,3,FALSE)*AA76)</f>
        <v>0</v>
      </c>
      <c r="AG76">
        <f t="shared" si="50"/>
        <v>1.5</v>
      </c>
      <c r="AH76">
        <f>VLOOKUP(V76,映射表!B:C,2,FALSE)*0.25-AD76*0.05</f>
        <v>80</v>
      </c>
      <c r="AI76">
        <f t="shared" si="51"/>
        <v>120</v>
      </c>
      <c r="AJ76">
        <f>INT(VLOOKUP($V76,映射表!$B:$C,2,FALSE)*VLOOKUP($U76,怪物属性偏向!$E:$I,5,FALSE)/100)</f>
        <v>640</v>
      </c>
    </row>
    <row r="77" spans="1:36" x14ac:dyDescent="0.15">
      <c r="A77">
        <f t="shared" si="35"/>
        <v>2001017</v>
      </c>
      <c r="B77">
        <f t="shared" si="36"/>
        <v>2000075</v>
      </c>
      <c r="C77">
        <f t="shared" si="37"/>
        <v>2000075</v>
      </c>
      <c r="D77" t="str">
        <f t="shared" si="38"/>
        <v>2001017s9</v>
      </c>
      <c r="E77" t="str">
        <f t="shared" si="39"/>
        <v>2000075:10:1</v>
      </c>
      <c r="F77">
        <f t="shared" si="40"/>
        <v>75</v>
      </c>
      <c r="G77">
        <f t="shared" si="41"/>
        <v>2000075</v>
      </c>
      <c r="H77">
        <f t="shared" si="52"/>
        <v>75</v>
      </c>
      <c r="I77" t="str">
        <f>VLOOKUP(U77,怪物属性偏向!E:F,2,FALSE)</f>
        <v>小蘑菇</v>
      </c>
      <c r="J77">
        <f t="shared" si="42"/>
        <v>10</v>
      </c>
      <c r="K77">
        <f t="shared" si="43"/>
        <v>240</v>
      </c>
      <c r="L77">
        <f t="shared" si="44"/>
        <v>400</v>
      </c>
      <c r="M77">
        <f t="shared" si="45"/>
        <v>120</v>
      </c>
      <c r="N77">
        <f t="shared" si="46"/>
        <v>0</v>
      </c>
      <c r="O77">
        <f t="shared" si="47"/>
        <v>2000075</v>
      </c>
      <c r="P77" t="str">
        <f t="shared" si="48"/>
        <v>平均怪</v>
      </c>
      <c r="S77">
        <v>17</v>
      </c>
      <c r="T77">
        <v>9</v>
      </c>
      <c r="U77" t="s">
        <v>17</v>
      </c>
      <c r="V77">
        <f>VLOOKUP(S77,映射表!T:U,2,FALSE)</f>
        <v>10</v>
      </c>
      <c r="W77">
        <v>1</v>
      </c>
      <c r="X77" s="10">
        <v>0.6</v>
      </c>
      <c r="Y77" s="10">
        <v>1</v>
      </c>
      <c r="Z77" s="10">
        <f t="shared" si="49"/>
        <v>0.1875</v>
      </c>
      <c r="AA77" s="10">
        <v>0</v>
      </c>
      <c r="AB77" s="10">
        <v>1</v>
      </c>
      <c r="AC77" s="1">
        <f>INT(VLOOKUP($V77,映射表!$B:$C,2,FALSE)*VLOOKUP($U77,怪物属性偏向!$E:$I,3,FALSE)/100*X77*$AB77)</f>
        <v>240</v>
      </c>
      <c r="AD77" s="1">
        <f>INT(VLOOKUP($V77,映射表!$B:$C,2,FALSE)*VLOOKUP($U77,怪物属性偏向!$E:$I,4,FALSE)/100*Y77*$AB77)</f>
        <v>400</v>
      </c>
      <c r="AE77" s="1">
        <f>INT(VLOOKUP($V77,映射表!$B:$C,2,FALSE)*VLOOKUP($U77,怪物属性偏向!$E:$I,5,FALSE)/100*Z77*AB77)</f>
        <v>120</v>
      </c>
      <c r="AF77" s="1">
        <f>INT(VLOOKUP($V77,映射表!$B:$D,3,FALSE)*AA77)</f>
        <v>0</v>
      </c>
      <c r="AG77">
        <f t="shared" si="50"/>
        <v>1.5</v>
      </c>
      <c r="AH77">
        <f>VLOOKUP(V77,映射表!B:C,2,FALSE)*0.25-AD77*0.05</f>
        <v>80</v>
      </c>
      <c r="AI77">
        <f t="shared" si="51"/>
        <v>120</v>
      </c>
      <c r="AJ77">
        <f>INT(VLOOKUP($V77,映射表!$B:$C,2,FALSE)*VLOOKUP($U77,怪物属性偏向!$E:$I,5,FALSE)/100)</f>
        <v>640</v>
      </c>
    </row>
    <row r="78" spans="1:36" x14ac:dyDescent="0.15">
      <c r="A78">
        <f t="shared" si="35"/>
        <v>2001018</v>
      </c>
      <c r="B78">
        <f t="shared" si="36"/>
        <v>2000076</v>
      </c>
      <c r="C78">
        <f t="shared" si="37"/>
        <v>2000076</v>
      </c>
      <c r="D78" t="str">
        <f t="shared" si="38"/>
        <v>2001018s2</v>
      </c>
      <c r="E78" t="str">
        <f t="shared" si="39"/>
        <v>2000076:10:1</v>
      </c>
      <c r="F78">
        <f t="shared" si="40"/>
        <v>76</v>
      </c>
      <c r="G78">
        <f t="shared" si="41"/>
        <v>2000076</v>
      </c>
      <c r="H78">
        <f t="shared" si="52"/>
        <v>76</v>
      </c>
      <c r="I78" t="str">
        <f>VLOOKUP(U78,怪物属性偏向!E:F,2,FALSE)</f>
        <v>小蘑菇</v>
      </c>
      <c r="J78">
        <f t="shared" si="42"/>
        <v>10</v>
      </c>
      <c r="K78">
        <f t="shared" si="43"/>
        <v>240</v>
      </c>
      <c r="L78">
        <f t="shared" si="44"/>
        <v>400</v>
      </c>
      <c r="M78">
        <f t="shared" si="45"/>
        <v>120</v>
      </c>
      <c r="N78">
        <f t="shared" si="46"/>
        <v>0</v>
      </c>
      <c r="O78">
        <f t="shared" si="47"/>
        <v>2000076</v>
      </c>
      <c r="P78" t="str">
        <f t="shared" si="48"/>
        <v>平均怪</v>
      </c>
      <c r="S78">
        <v>18</v>
      </c>
      <c r="T78">
        <v>2</v>
      </c>
      <c r="U78" t="s">
        <v>17</v>
      </c>
      <c r="V78">
        <f>VLOOKUP(S78,映射表!T:U,2,FALSE)</f>
        <v>10</v>
      </c>
      <c r="W78">
        <v>1</v>
      </c>
      <c r="X78" s="10">
        <v>0.6</v>
      </c>
      <c r="Y78" s="10">
        <v>1</v>
      </c>
      <c r="Z78" s="10">
        <f t="shared" si="49"/>
        <v>0.1875</v>
      </c>
      <c r="AA78" s="10">
        <v>0</v>
      </c>
      <c r="AB78" s="10">
        <v>1</v>
      </c>
      <c r="AC78" s="1">
        <f>INT(VLOOKUP($V78,映射表!$B:$C,2,FALSE)*VLOOKUP($U78,怪物属性偏向!$E:$I,3,FALSE)/100*X78*$AB78)</f>
        <v>240</v>
      </c>
      <c r="AD78" s="1">
        <f>INT(VLOOKUP($V78,映射表!$B:$C,2,FALSE)*VLOOKUP($U78,怪物属性偏向!$E:$I,4,FALSE)/100*Y78*$AB78)</f>
        <v>400</v>
      </c>
      <c r="AE78" s="1">
        <f>INT(VLOOKUP($V78,映射表!$B:$C,2,FALSE)*VLOOKUP($U78,怪物属性偏向!$E:$I,5,FALSE)/100*Z78*AB78)</f>
        <v>120</v>
      </c>
      <c r="AF78" s="1">
        <f>INT(VLOOKUP($V78,映射表!$B:$D,3,FALSE)*AA78)</f>
        <v>0</v>
      </c>
      <c r="AG78">
        <f t="shared" si="50"/>
        <v>1.5</v>
      </c>
      <c r="AH78">
        <f>VLOOKUP(V78,映射表!B:C,2,FALSE)*0.25-AD78*0.05</f>
        <v>80</v>
      </c>
      <c r="AI78">
        <f t="shared" si="51"/>
        <v>120</v>
      </c>
      <c r="AJ78">
        <f>INT(VLOOKUP($V78,映射表!$B:$C,2,FALSE)*VLOOKUP($U78,怪物属性偏向!$E:$I,5,FALSE)/100)</f>
        <v>640</v>
      </c>
    </row>
    <row r="79" spans="1:36" x14ac:dyDescent="0.15">
      <c r="A79">
        <f t="shared" si="35"/>
        <v>2001018</v>
      </c>
      <c r="B79">
        <f t="shared" si="36"/>
        <v>2000077</v>
      </c>
      <c r="C79">
        <f t="shared" si="37"/>
        <v>2000077</v>
      </c>
      <c r="D79" t="str">
        <f t="shared" si="38"/>
        <v>2001018s4</v>
      </c>
      <c r="E79" t="str">
        <f t="shared" si="39"/>
        <v>2000077:10:1</v>
      </c>
      <c r="F79">
        <f t="shared" si="40"/>
        <v>77</v>
      </c>
      <c r="G79">
        <f t="shared" si="41"/>
        <v>2000077</v>
      </c>
      <c r="H79">
        <f t="shared" si="52"/>
        <v>77</v>
      </c>
      <c r="I79" t="str">
        <f>VLOOKUP(U79,怪物属性偏向!E:F,2,FALSE)</f>
        <v>小蘑菇</v>
      </c>
      <c r="J79">
        <f t="shared" si="42"/>
        <v>10</v>
      </c>
      <c r="K79">
        <f t="shared" si="43"/>
        <v>240</v>
      </c>
      <c r="L79">
        <f t="shared" si="44"/>
        <v>400</v>
      </c>
      <c r="M79">
        <f t="shared" si="45"/>
        <v>120</v>
      </c>
      <c r="N79">
        <f t="shared" si="46"/>
        <v>0</v>
      </c>
      <c r="O79">
        <f t="shared" si="47"/>
        <v>2000077</v>
      </c>
      <c r="P79" t="str">
        <f t="shared" si="48"/>
        <v>平均怪</v>
      </c>
      <c r="S79">
        <v>18</v>
      </c>
      <c r="T79">
        <v>4</v>
      </c>
      <c r="U79" t="s">
        <v>17</v>
      </c>
      <c r="V79">
        <f>VLOOKUP(S79,映射表!T:U,2,FALSE)</f>
        <v>10</v>
      </c>
      <c r="W79">
        <v>1</v>
      </c>
      <c r="X79" s="10">
        <v>0.6</v>
      </c>
      <c r="Y79" s="10">
        <v>1</v>
      </c>
      <c r="Z79" s="10">
        <f t="shared" si="49"/>
        <v>0.1875</v>
      </c>
      <c r="AA79" s="10">
        <v>0</v>
      </c>
      <c r="AB79" s="10">
        <v>1</v>
      </c>
      <c r="AC79" s="1">
        <f>INT(VLOOKUP($V79,映射表!$B:$C,2,FALSE)*VLOOKUP($U79,怪物属性偏向!$E:$I,3,FALSE)/100*X79*$AB79)</f>
        <v>240</v>
      </c>
      <c r="AD79" s="1">
        <f>INT(VLOOKUP($V79,映射表!$B:$C,2,FALSE)*VLOOKUP($U79,怪物属性偏向!$E:$I,4,FALSE)/100*Y79*$AB79)</f>
        <v>400</v>
      </c>
      <c r="AE79" s="1">
        <f>INT(VLOOKUP($V79,映射表!$B:$C,2,FALSE)*VLOOKUP($U79,怪物属性偏向!$E:$I,5,FALSE)/100*Z79*AB79)</f>
        <v>120</v>
      </c>
      <c r="AF79" s="1">
        <f>INT(VLOOKUP($V79,映射表!$B:$D,3,FALSE)*AA79)</f>
        <v>0</v>
      </c>
      <c r="AG79">
        <f t="shared" si="50"/>
        <v>1.5</v>
      </c>
      <c r="AH79">
        <f>VLOOKUP(V79,映射表!B:C,2,FALSE)*0.25-AD79*0.05</f>
        <v>80</v>
      </c>
      <c r="AI79">
        <f t="shared" si="51"/>
        <v>120</v>
      </c>
      <c r="AJ79">
        <f>INT(VLOOKUP($V79,映射表!$B:$C,2,FALSE)*VLOOKUP($U79,怪物属性偏向!$E:$I,5,FALSE)/100)</f>
        <v>640</v>
      </c>
    </row>
    <row r="80" spans="1:36" x14ac:dyDescent="0.15">
      <c r="A80">
        <f t="shared" si="35"/>
        <v>2001018</v>
      </c>
      <c r="B80">
        <f t="shared" si="36"/>
        <v>2000078</v>
      </c>
      <c r="C80">
        <f t="shared" si="37"/>
        <v>2000078</v>
      </c>
      <c r="D80" t="str">
        <f t="shared" si="38"/>
        <v>2001018s5</v>
      </c>
      <c r="E80" t="str">
        <f t="shared" si="39"/>
        <v>2000078:10:1</v>
      </c>
      <c r="F80">
        <f t="shared" si="40"/>
        <v>78</v>
      </c>
      <c r="G80">
        <f t="shared" si="41"/>
        <v>2000078</v>
      </c>
      <c r="H80">
        <f t="shared" si="52"/>
        <v>78</v>
      </c>
      <c r="I80" t="str">
        <f>VLOOKUP(U80,怪物属性偏向!E:F,2,FALSE)</f>
        <v>食人花</v>
      </c>
      <c r="J80">
        <f t="shared" si="42"/>
        <v>10</v>
      </c>
      <c r="K80">
        <f t="shared" si="43"/>
        <v>360</v>
      </c>
      <c r="L80">
        <f t="shared" si="44"/>
        <v>200</v>
      </c>
      <c r="M80">
        <f t="shared" si="45"/>
        <v>67</v>
      </c>
      <c r="N80">
        <f t="shared" si="46"/>
        <v>0</v>
      </c>
      <c r="O80">
        <f t="shared" si="47"/>
        <v>2000078</v>
      </c>
      <c r="P80" t="str">
        <f t="shared" si="48"/>
        <v>高攻低血</v>
      </c>
      <c r="S80">
        <v>18</v>
      </c>
      <c r="T80">
        <v>5</v>
      </c>
      <c r="U80" t="s">
        <v>19</v>
      </c>
      <c r="V80">
        <f>VLOOKUP(S80,映射表!T:U,2,FALSE)</f>
        <v>10</v>
      </c>
      <c r="W80">
        <v>1</v>
      </c>
      <c r="X80" s="10">
        <v>0.6</v>
      </c>
      <c r="Y80" s="10">
        <v>1</v>
      </c>
      <c r="Z80" s="10">
        <f t="shared" si="49"/>
        <v>0.15237020316027089</v>
      </c>
      <c r="AA80" s="10">
        <v>0</v>
      </c>
      <c r="AB80" s="10">
        <v>1</v>
      </c>
      <c r="AC80" s="1">
        <f>INT(VLOOKUP($V80,映射表!$B:$C,2,FALSE)*VLOOKUP($U80,怪物属性偏向!$E:$I,3,FALSE)/100*X80*$AB80)</f>
        <v>360</v>
      </c>
      <c r="AD80" s="1">
        <f>INT(VLOOKUP($V80,映射表!$B:$C,2,FALSE)*VLOOKUP($U80,怪物属性偏向!$E:$I,4,FALSE)/100*Y80*$AB80)</f>
        <v>200</v>
      </c>
      <c r="AE80" s="1">
        <f>INT(VLOOKUP($V80,映射表!$B:$C,2,FALSE)*VLOOKUP($U80,怪物属性偏向!$E:$I,5,FALSE)/100*Z80*AB80)</f>
        <v>67</v>
      </c>
      <c r="AF80" s="1">
        <f>INT(VLOOKUP($V80,映射表!$B:$D,3,FALSE)*AA80)</f>
        <v>0</v>
      </c>
      <c r="AG80">
        <f t="shared" si="50"/>
        <v>0.75</v>
      </c>
      <c r="AH80">
        <f>VLOOKUP(V80,映射表!B:C,2,FALSE)*0.25-AD80*0.05</f>
        <v>90</v>
      </c>
      <c r="AI80">
        <f t="shared" si="51"/>
        <v>67.5</v>
      </c>
      <c r="AJ80">
        <f>INT(VLOOKUP($V80,映射表!$B:$C,2,FALSE)*VLOOKUP($U80,怪物属性偏向!$E:$I,5,FALSE)/100)</f>
        <v>443</v>
      </c>
    </row>
    <row r="81" spans="1:36" x14ac:dyDescent="0.15">
      <c r="A81">
        <f t="shared" si="35"/>
        <v>2001018</v>
      </c>
      <c r="B81">
        <f t="shared" si="36"/>
        <v>2000079</v>
      </c>
      <c r="C81">
        <f t="shared" si="37"/>
        <v>2000079</v>
      </c>
      <c r="D81" t="str">
        <f t="shared" si="38"/>
        <v>2001018s6</v>
      </c>
      <c r="E81" t="str">
        <f t="shared" si="39"/>
        <v>2000079:10:1</v>
      </c>
      <c r="F81">
        <f t="shared" si="40"/>
        <v>79</v>
      </c>
      <c r="G81">
        <f t="shared" si="41"/>
        <v>2000079</v>
      </c>
      <c r="H81">
        <f t="shared" si="52"/>
        <v>79</v>
      </c>
      <c r="I81" t="str">
        <f>VLOOKUP(U81,怪物属性偏向!E:F,2,FALSE)</f>
        <v>小蘑菇</v>
      </c>
      <c r="J81">
        <f t="shared" si="42"/>
        <v>10</v>
      </c>
      <c r="K81">
        <f t="shared" si="43"/>
        <v>240</v>
      </c>
      <c r="L81">
        <f t="shared" si="44"/>
        <v>400</v>
      </c>
      <c r="M81">
        <f t="shared" si="45"/>
        <v>120</v>
      </c>
      <c r="N81">
        <f t="shared" si="46"/>
        <v>0</v>
      </c>
      <c r="O81">
        <f t="shared" si="47"/>
        <v>2000079</v>
      </c>
      <c r="P81" t="str">
        <f t="shared" si="48"/>
        <v>平均怪</v>
      </c>
      <c r="S81">
        <v>18</v>
      </c>
      <c r="T81">
        <v>6</v>
      </c>
      <c r="U81" t="s">
        <v>17</v>
      </c>
      <c r="V81">
        <f>VLOOKUP(S81,映射表!T:U,2,FALSE)</f>
        <v>10</v>
      </c>
      <c r="W81">
        <v>1</v>
      </c>
      <c r="X81" s="10">
        <v>0.6</v>
      </c>
      <c r="Y81" s="10">
        <v>1</v>
      </c>
      <c r="Z81" s="10">
        <f t="shared" si="49"/>
        <v>0.1875</v>
      </c>
      <c r="AA81" s="10">
        <v>0</v>
      </c>
      <c r="AB81" s="10">
        <v>1</v>
      </c>
      <c r="AC81" s="1">
        <f>INT(VLOOKUP($V81,映射表!$B:$C,2,FALSE)*VLOOKUP($U81,怪物属性偏向!$E:$I,3,FALSE)/100*X81*$AB81)</f>
        <v>240</v>
      </c>
      <c r="AD81" s="1">
        <f>INT(VLOOKUP($V81,映射表!$B:$C,2,FALSE)*VLOOKUP($U81,怪物属性偏向!$E:$I,4,FALSE)/100*Y81*$AB81)</f>
        <v>400</v>
      </c>
      <c r="AE81" s="1">
        <f>INT(VLOOKUP($V81,映射表!$B:$C,2,FALSE)*VLOOKUP($U81,怪物属性偏向!$E:$I,5,FALSE)/100*Z81*AB81)</f>
        <v>120</v>
      </c>
      <c r="AF81" s="1">
        <f>INT(VLOOKUP($V81,映射表!$B:$D,3,FALSE)*AA81)</f>
        <v>0</v>
      </c>
      <c r="AG81">
        <f t="shared" si="50"/>
        <v>1.5</v>
      </c>
      <c r="AH81">
        <f>VLOOKUP(V81,映射表!B:C,2,FALSE)*0.25-AD81*0.05</f>
        <v>80</v>
      </c>
      <c r="AI81">
        <f t="shared" si="51"/>
        <v>120</v>
      </c>
      <c r="AJ81">
        <f>INT(VLOOKUP($V81,映射表!$B:$C,2,FALSE)*VLOOKUP($U81,怪物属性偏向!$E:$I,5,FALSE)/100)</f>
        <v>640</v>
      </c>
    </row>
    <row r="82" spans="1:36" x14ac:dyDescent="0.15">
      <c r="A82">
        <f t="shared" si="35"/>
        <v>2001018</v>
      </c>
      <c r="B82">
        <f t="shared" si="36"/>
        <v>2000080</v>
      </c>
      <c r="C82">
        <f t="shared" si="37"/>
        <v>2000080</v>
      </c>
      <c r="D82" t="str">
        <f t="shared" si="38"/>
        <v>2001018s8</v>
      </c>
      <c r="E82" t="str">
        <f t="shared" si="39"/>
        <v>2000080:10:1</v>
      </c>
      <c r="F82">
        <f t="shared" si="40"/>
        <v>80</v>
      </c>
      <c r="G82">
        <f t="shared" si="41"/>
        <v>2000080</v>
      </c>
      <c r="H82">
        <f t="shared" si="52"/>
        <v>80</v>
      </c>
      <c r="I82" t="str">
        <f>VLOOKUP(U82,怪物属性偏向!E:F,2,FALSE)</f>
        <v>小蘑菇</v>
      </c>
      <c r="J82">
        <f t="shared" si="42"/>
        <v>10</v>
      </c>
      <c r="K82">
        <f t="shared" si="43"/>
        <v>240</v>
      </c>
      <c r="L82">
        <f t="shared" si="44"/>
        <v>400</v>
      </c>
      <c r="M82">
        <f t="shared" si="45"/>
        <v>120</v>
      </c>
      <c r="N82">
        <f t="shared" si="46"/>
        <v>0</v>
      </c>
      <c r="O82">
        <f t="shared" si="47"/>
        <v>2000080</v>
      </c>
      <c r="P82" t="str">
        <f t="shared" si="48"/>
        <v>平均怪</v>
      </c>
      <c r="S82">
        <v>18</v>
      </c>
      <c r="T82">
        <v>8</v>
      </c>
      <c r="U82" t="s">
        <v>17</v>
      </c>
      <c r="V82">
        <f>VLOOKUP(S82,映射表!T:U,2,FALSE)</f>
        <v>10</v>
      </c>
      <c r="W82">
        <v>1</v>
      </c>
      <c r="X82" s="10">
        <v>0.6</v>
      </c>
      <c r="Y82" s="10">
        <v>1</v>
      </c>
      <c r="Z82" s="10">
        <f t="shared" si="49"/>
        <v>0.1875</v>
      </c>
      <c r="AA82" s="10">
        <v>0</v>
      </c>
      <c r="AB82" s="10">
        <v>1</v>
      </c>
      <c r="AC82" s="1">
        <f>INT(VLOOKUP($V82,映射表!$B:$C,2,FALSE)*VLOOKUP($U82,怪物属性偏向!$E:$I,3,FALSE)/100*X82*$AB82)</f>
        <v>240</v>
      </c>
      <c r="AD82" s="1">
        <f>INT(VLOOKUP($V82,映射表!$B:$C,2,FALSE)*VLOOKUP($U82,怪物属性偏向!$E:$I,4,FALSE)/100*Y82*$AB82)</f>
        <v>400</v>
      </c>
      <c r="AE82" s="1">
        <f>INT(VLOOKUP($V82,映射表!$B:$C,2,FALSE)*VLOOKUP($U82,怪物属性偏向!$E:$I,5,FALSE)/100*Z82*AB82)</f>
        <v>120</v>
      </c>
      <c r="AF82" s="1">
        <f>INT(VLOOKUP($V82,映射表!$B:$D,3,FALSE)*AA82)</f>
        <v>0</v>
      </c>
      <c r="AG82">
        <f t="shared" si="50"/>
        <v>1.5</v>
      </c>
      <c r="AH82">
        <f>VLOOKUP(V82,映射表!B:C,2,FALSE)*0.25-AD82*0.05</f>
        <v>80</v>
      </c>
      <c r="AI82">
        <f t="shared" si="51"/>
        <v>120</v>
      </c>
      <c r="AJ82">
        <f>INT(VLOOKUP($V82,映射表!$B:$C,2,FALSE)*VLOOKUP($U82,怪物属性偏向!$E:$I,5,FALSE)/100)</f>
        <v>640</v>
      </c>
    </row>
    <row r="83" spans="1:36" x14ac:dyDescent="0.15">
      <c r="A83">
        <f t="shared" si="35"/>
        <v>2001019</v>
      </c>
      <c r="B83">
        <f t="shared" si="36"/>
        <v>2000081</v>
      </c>
      <c r="C83">
        <f t="shared" si="37"/>
        <v>2000081</v>
      </c>
      <c r="D83" t="str">
        <f t="shared" si="38"/>
        <v>2001019s2</v>
      </c>
      <c r="E83" t="str">
        <f t="shared" si="39"/>
        <v>2000081:10:1</v>
      </c>
      <c r="F83">
        <f t="shared" si="40"/>
        <v>81</v>
      </c>
      <c r="G83">
        <f t="shared" si="41"/>
        <v>2000081</v>
      </c>
      <c r="H83">
        <f t="shared" si="52"/>
        <v>81</v>
      </c>
      <c r="I83" t="str">
        <f>VLOOKUP(U83,怪物属性偏向!E:F,2,FALSE)</f>
        <v>食人花</v>
      </c>
      <c r="J83">
        <f t="shared" si="42"/>
        <v>10</v>
      </c>
      <c r="K83">
        <f t="shared" si="43"/>
        <v>360</v>
      </c>
      <c r="L83">
        <f t="shared" si="44"/>
        <v>200</v>
      </c>
      <c r="M83">
        <f t="shared" si="45"/>
        <v>67</v>
      </c>
      <c r="N83">
        <f t="shared" si="46"/>
        <v>0</v>
      </c>
      <c r="O83">
        <f t="shared" si="47"/>
        <v>2000081</v>
      </c>
      <c r="P83" t="str">
        <f t="shared" si="48"/>
        <v>高攻低血</v>
      </c>
      <c r="S83">
        <v>19</v>
      </c>
      <c r="T83">
        <v>2</v>
      </c>
      <c r="U83" t="s">
        <v>19</v>
      </c>
      <c r="V83">
        <f>VLOOKUP(S83,映射表!T:U,2,FALSE)</f>
        <v>10</v>
      </c>
      <c r="W83">
        <v>1</v>
      </c>
      <c r="X83" s="10">
        <v>0.6</v>
      </c>
      <c r="Y83" s="10">
        <v>1</v>
      </c>
      <c r="Z83" s="10">
        <f t="shared" si="49"/>
        <v>0.15237020316027089</v>
      </c>
      <c r="AA83" s="10">
        <v>0</v>
      </c>
      <c r="AB83" s="10">
        <v>1</v>
      </c>
      <c r="AC83" s="1">
        <f>INT(VLOOKUP($V83,映射表!$B:$C,2,FALSE)*VLOOKUP($U83,怪物属性偏向!$E:$I,3,FALSE)/100*X83*$AB83)</f>
        <v>360</v>
      </c>
      <c r="AD83" s="1">
        <f>INT(VLOOKUP($V83,映射表!$B:$C,2,FALSE)*VLOOKUP($U83,怪物属性偏向!$E:$I,4,FALSE)/100*Y83*$AB83)</f>
        <v>200</v>
      </c>
      <c r="AE83" s="1">
        <f>INT(VLOOKUP($V83,映射表!$B:$C,2,FALSE)*VLOOKUP($U83,怪物属性偏向!$E:$I,5,FALSE)/100*Z83*AB83)</f>
        <v>67</v>
      </c>
      <c r="AF83" s="1">
        <f>INT(VLOOKUP($V83,映射表!$B:$D,3,FALSE)*AA83)</f>
        <v>0</v>
      </c>
      <c r="AG83">
        <f t="shared" si="50"/>
        <v>0.75</v>
      </c>
      <c r="AH83">
        <f>VLOOKUP(V83,映射表!B:C,2,FALSE)*0.25-AD83*0.05</f>
        <v>90</v>
      </c>
      <c r="AI83">
        <f t="shared" si="51"/>
        <v>67.5</v>
      </c>
      <c r="AJ83">
        <f>INT(VLOOKUP($V83,映射表!$B:$C,2,FALSE)*VLOOKUP($U83,怪物属性偏向!$E:$I,5,FALSE)/100)</f>
        <v>443</v>
      </c>
    </row>
    <row r="84" spans="1:36" x14ac:dyDescent="0.15">
      <c r="A84">
        <f t="shared" si="35"/>
        <v>2001019</v>
      </c>
      <c r="B84">
        <f t="shared" si="36"/>
        <v>2000082</v>
      </c>
      <c r="C84">
        <f t="shared" si="37"/>
        <v>2000082</v>
      </c>
      <c r="D84" t="str">
        <f t="shared" si="38"/>
        <v>2001019s4</v>
      </c>
      <c r="E84" t="str">
        <f t="shared" si="39"/>
        <v>2000082:10:1</v>
      </c>
      <c r="F84">
        <f t="shared" si="40"/>
        <v>82</v>
      </c>
      <c r="G84">
        <f t="shared" si="41"/>
        <v>2000082</v>
      </c>
      <c r="H84">
        <f t="shared" si="52"/>
        <v>82</v>
      </c>
      <c r="I84" t="str">
        <f>VLOOKUP(U84,怪物属性偏向!E:F,2,FALSE)</f>
        <v>食人花</v>
      </c>
      <c r="J84">
        <f t="shared" si="42"/>
        <v>10</v>
      </c>
      <c r="K84">
        <f t="shared" si="43"/>
        <v>360</v>
      </c>
      <c r="L84">
        <f t="shared" si="44"/>
        <v>200</v>
      </c>
      <c r="M84">
        <f t="shared" si="45"/>
        <v>67</v>
      </c>
      <c r="N84">
        <f t="shared" si="46"/>
        <v>0</v>
      </c>
      <c r="O84">
        <f t="shared" si="47"/>
        <v>2000082</v>
      </c>
      <c r="P84" t="str">
        <f t="shared" si="48"/>
        <v>高攻低血</v>
      </c>
      <c r="S84">
        <v>19</v>
      </c>
      <c r="T84">
        <v>4</v>
      </c>
      <c r="U84" t="s">
        <v>19</v>
      </c>
      <c r="V84">
        <f>VLOOKUP(S84,映射表!T:U,2,FALSE)</f>
        <v>10</v>
      </c>
      <c r="W84">
        <v>1</v>
      </c>
      <c r="X84" s="10">
        <v>0.6</v>
      </c>
      <c r="Y84" s="10">
        <v>1</v>
      </c>
      <c r="Z84" s="10">
        <f t="shared" si="49"/>
        <v>0.15237020316027089</v>
      </c>
      <c r="AA84" s="10">
        <v>0</v>
      </c>
      <c r="AB84" s="10">
        <v>1</v>
      </c>
      <c r="AC84" s="1">
        <f>INT(VLOOKUP($V84,映射表!$B:$C,2,FALSE)*VLOOKUP($U84,怪物属性偏向!$E:$I,3,FALSE)/100*X84*$AB84)</f>
        <v>360</v>
      </c>
      <c r="AD84" s="1">
        <f>INT(VLOOKUP($V84,映射表!$B:$C,2,FALSE)*VLOOKUP($U84,怪物属性偏向!$E:$I,4,FALSE)/100*Y84*$AB84)</f>
        <v>200</v>
      </c>
      <c r="AE84" s="1">
        <f>INT(VLOOKUP($V84,映射表!$B:$C,2,FALSE)*VLOOKUP($U84,怪物属性偏向!$E:$I,5,FALSE)/100*Z84*AB84)</f>
        <v>67</v>
      </c>
      <c r="AF84" s="1">
        <f>INT(VLOOKUP($V84,映射表!$B:$D,3,FALSE)*AA84)</f>
        <v>0</v>
      </c>
      <c r="AG84">
        <f t="shared" si="50"/>
        <v>0.75</v>
      </c>
      <c r="AH84">
        <f>VLOOKUP(V84,映射表!B:C,2,FALSE)*0.25-AD84*0.05</f>
        <v>90</v>
      </c>
      <c r="AI84">
        <f t="shared" si="51"/>
        <v>67.5</v>
      </c>
      <c r="AJ84">
        <f>INT(VLOOKUP($V84,映射表!$B:$C,2,FALSE)*VLOOKUP($U84,怪物属性偏向!$E:$I,5,FALSE)/100)</f>
        <v>443</v>
      </c>
    </row>
    <row r="85" spans="1:36" x14ac:dyDescent="0.15">
      <c r="A85">
        <f t="shared" si="35"/>
        <v>2001019</v>
      </c>
      <c r="B85">
        <f t="shared" si="36"/>
        <v>2000083</v>
      </c>
      <c r="C85">
        <f t="shared" si="37"/>
        <v>2000083</v>
      </c>
      <c r="D85" t="str">
        <f t="shared" si="38"/>
        <v>2001019s5</v>
      </c>
      <c r="E85" t="str">
        <f t="shared" si="39"/>
        <v>2000083:10:1</v>
      </c>
      <c r="F85">
        <f t="shared" si="40"/>
        <v>83</v>
      </c>
      <c r="G85">
        <f t="shared" si="41"/>
        <v>2000083</v>
      </c>
      <c r="H85">
        <f t="shared" si="52"/>
        <v>83</v>
      </c>
      <c r="I85" t="str">
        <f>VLOOKUP(U85,怪物属性偏向!E:F,2,FALSE)</f>
        <v>食人花</v>
      </c>
      <c r="J85">
        <f t="shared" si="42"/>
        <v>10</v>
      </c>
      <c r="K85">
        <f t="shared" si="43"/>
        <v>360</v>
      </c>
      <c r="L85">
        <f t="shared" si="44"/>
        <v>200</v>
      </c>
      <c r="M85">
        <f t="shared" si="45"/>
        <v>67</v>
      </c>
      <c r="N85">
        <f t="shared" si="46"/>
        <v>0</v>
      </c>
      <c r="O85">
        <f t="shared" si="47"/>
        <v>2000083</v>
      </c>
      <c r="P85" t="str">
        <f t="shared" si="48"/>
        <v>高攻低血</v>
      </c>
      <c r="S85">
        <v>19</v>
      </c>
      <c r="T85">
        <v>5</v>
      </c>
      <c r="U85" t="s">
        <v>19</v>
      </c>
      <c r="V85">
        <f>VLOOKUP(S85,映射表!T:U,2,FALSE)</f>
        <v>10</v>
      </c>
      <c r="W85">
        <v>1</v>
      </c>
      <c r="X85" s="10">
        <v>0.6</v>
      </c>
      <c r="Y85" s="10">
        <v>1</v>
      </c>
      <c r="Z85" s="10">
        <f t="shared" si="49"/>
        <v>0.15237020316027089</v>
      </c>
      <c r="AA85" s="10">
        <v>0</v>
      </c>
      <c r="AB85" s="10">
        <v>1</v>
      </c>
      <c r="AC85" s="1">
        <f>INT(VLOOKUP($V85,映射表!$B:$C,2,FALSE)*VLOOKUP($U85,怪物属性偏向!$E:$I,3,FALSE)/100*X85*$AB85)</f>
        <v>360</v>
      </c>
      <c r="AD85" s="1">
        <f>INT(VLOOKUP($V85,映射表!$B:$C,2,FALSE)*VLOOKUP($U85,怪物属性偏向!$E:$I,4,FALSE)/100*Y85*$AB85)</f>
        <v>200</v>
      </c>
      <c r="AE85" s="1">
        <f>INT(VLOOKUP($V85,映射表!$B:$C,2,FALSE)*VLOOKUP($U85,怪物属性偏向!$E:$I,5,FALSE)/100*Z85*AB85)</f>
        <v>67</v>
      </c>
      <c r="AF85" s="1">
        <f>INT(VLOOKUP($V85,映射表!$B:$D,3,FALSE)*AA85)</f>
        <v>0</v>
      </c>
      <c r="AG85">
        <f t="shared" si="50"/>
        <v>0.75</v>
      </c>
      <c r="AH85">
        <f>VLOOKUP(V85,映射表!B:C,2,FALSE)*0.25-AD85*0.05</f>
        <v>90</v>
      </c>
      <c r="AI85">
        <f t="shared" si="51"/>
        <v>67.5</v>
      </c>
      <c r="AJ85">
        <f>INT(VLOOKUP($V85,映射表!$B:$C,2,FALSE)*VLOOKUP($U85,怪物属性偏向!$E:$I,5,FALSE)/100)</f>
        <v>443</v>
      </c>
    </row>
    <row r="86" spans="1:36" x14ac:dyDescent="0.15">
      <c r="A86">
        <f t="shared" si="35"/>
        <v>2001019</v>
      </c>
      <c r="B86">
        <f t="shared" si="36"/>
        <v>2000084</v>
      </c>
      <c r="C86">
        <f t="shared" si="37"/>
        <v>2000084</v>
      </c>
      <c r="D86" t="str">
        <f t="shared" si="38"/>
        <v>2001019s8</v>
      </c>
      <c r="E86" t="str">
        <f t="shared" si="39"/>
        <v>2000084:10:1</v>
      </c>
      <c r="F86">
        <f t="shared" si="40"/>
        <v>84</v>
      </c>
      <c r="G86">
        <f t="shared" si="41"/>
        <v>2000084</v>
      </c>
      <c r="H86">
        <f t="shared" si="52"/>
        <v>84</v>
      </c>
      <c r="I86" t="str">
        <f>VLOOKUP(U86,怪物属性偏向!E:F,2,FALSE)</f>
        <v>食人花</v>
      </c>
      <c r="J86">
        <f t="shared" si="42"/>
        <v>10</v>
      </c>
      <c r="K86">
        <f t="shared" si="43"/>
        <v>360</v>
      </c>
      <c r="L86">
        <f t="shared" si="44"/>
        <v>200</v>
      </c>
      <c r="M86">
        <f t="shared" si="45"/>
        <v>67</v>
      </c>
      <c r="N86">
        <f t="shared" si="46"/>
        <v>0</v>
      </c>
      <c r="O86">
        <f t="shared" si="47"/>
        <v>2000084</v>
      </c>
      <c r="P86" t="str">
        <f t="shared" si="48"/>
        <v>高攻低血</v>
      </c>
      <c r="S86">
        <v>19</v>
      </c>
      <c r="T86">
        <v>8</v>
      </c>
      <c r="U86" t="s">
        <v>19</v>
      </c>
      <c r="V86">
        <f>VLOOKUP(S86,映射表!T:U,2,FALSE)</f>
        <v>10</v>
      </c>
      <c r="W86">
        <v>1</v>
      </c>
      <c r="X86" s="10">
        <v>0.6</v>
      </c>
      <c r="Y86" s="10">
        <v>1</v>
      </c>
      <c r="Z86" s="10">
        <f t="shared" si="49"/>
        <v>0.15237020316027089</v>
      </c>
      <c r="AA86" s="10">
        <v>0</v>
      </c>
      <c r="AB86" s="10">
        <v>1</v>
      </c>
      <c r="AC86" s="1">
        <f>INT(VLOOKUP($V86,映射表!$B:$C,2,FALSE)*VLOOKUP($U86,怪物属性偏向!$E:$I,3,FALSE)/100*X86*$AB86)</f>
        <v>360</v>
      </c>
      <c r="AD86" s="1">
        <f>INT(VLOOKUP($V86,映射表!$B:$C,2,FALSE)*VLOOKUP($U86,怪物属性偏向!$E:$I,4,FALSE)/100*Y86*$AB86)</f>
        <v>200</v>
      </c>
      <c r="AE86" s="1">
        <f>INT(VLOOKUP($V86,映射表!$B:$C,2,FALSE)*VLOOKUP($U86,怪物属性偏向!$E:$I,5,FALSE)/100*Z86*AB86)</f>
        <v>67</v>
      </c>
      <c r="AF86" s="1">
        <f>INT(VLOOKUP($V86,映射表!$B:$D,3,FALSE)*AA86)</f>
        <v>0</v>
      </c>
      <c r="AG86">
        <f t="shared" si="50"/>
        <v>0.75</v>
      </c>
      <c r="AH86">
        <f>VLOOKUP(V86,映射表!B:C,2,FALSE)*0.25-AD86*0.05</f>
        <v>90</v>
      </c>
      <c r="AI86">
        <f t="shared" si="51"/>
        <v>67.5</v>
      </c>
      <c r="AJ86">
        <f>INT(VLOOKUP($V86,映射表!$B:$C,2,FALSE)*VLOOKUP($U86,怪物属性偏向!$E:$I,5,FALSE)/100)</f>
        <v>443</v>
      </c>
    </row>
    <row r="87" spans="1:36" x14ac:dyDescent="0.15">
      <c r="A87">
        <f t="shared" si="35"/>
        <v>2001020</v>
      </c>
      <c r="B87">
        <f t="shared" si="36"/>
        <v>2000085</v>
      </c>
      <c r="C87">
        <f t="shared" si="37"/>
        <v>2000085</v>
      </c>
      <c r="D87" t="str">
        <f t="shared" si="38"/>
        <v>2001020s1</v>
      </c>
      <c r="E87" t="str">
        <f t="shared" si="39"/>
        <v>2000085:10:1</v>
      </c>
      <c r="F87">
        <f t="shared" si="40"/>
        <v>85</v>
      </c>
      <c r="G87">
        <f t="shared" si="41"/>
        <v>2000085</v>
      </c>
      <c r="H87">
        <f t="shared" si="52"/>
        <v>85</v>
      </c>
      <c r="I87" t="str">
        <f>VLOOKUP(U87,怪物属性偏向!E:F,2,FALSE)</f>
        <v>树妖</v>
      </c>
      <c r="J87">
        <f t="shared" si="42"/>
        <v>10</v>
      </c>
      <c r="K87">
        <f t="shared" si="43"/>
        <v>168</v>
      </c>
      <c r="L87">
        <f t="shared" si="44"/>
        <v>400</v>
      </c>
      <c r="M87">
        <f t="shared" si="45"/>
        <v>200</v>
      </c>
      <c r="N87">
        <f t="shared" si="46"/>
        <v>0</v>
      </c>
      <c r="O87">
        <f t="shared" si="47"/>
        <v>2000085</v>
      </c>
      <c r="P87" t="str">
        <f t="shared" si="48"/>
        <v>攻低血高</v>
      </c>
      <c r="S87">
        <v>20</v>
      </c>
      <c r="T87">
        <v>1</v>
      </c>
      <c r="U87" t="s">
        <v>20</v>
      </c>
      <c r="V87">
        <f>VLOOKUP(S87,映射表!T:U,2,FALSE)</f>
        <v>10</v>
      </c>
      <c r="W87">
        <v>1</v>
      </c>
      <c r="X87" s="10">
        <v>0.6</v>
      </c>
      <c r="Y87" s="10">
        <v>1</v>
      </c>
      <c r="Z87" s="10">
        <f t="shared" si="49"/>
        <v>0.1953125</v>
      </c>
      <c r="AA87" s="10">
        <v>0</v>
      </c>
      <c r="AB87" s="10">
        <v>1</v>
      </c>
      <c r="AC87" s="1">
        <f>INT(VLOOKUP($V87,映射表!$B:$C,2,FALSE)*VLOOKUP($U87,怪物属性偏向!$E:$I,3,FALSE)/100*X87*$AB87)</f>
        <v>168</v>
      </c>
      <c r="AD87" s="1">
        <f>INT(VLOOKUP($V87,映射表!$B:$C,2,FALSE)*VLOOKUP($U87,怪物属性偏向!$E:$I,4,FALSE)/100*Y87*$AB87)</f>
        <v>400</v>
      </c>
      <c r="AE87" s="1">
        <f>INT(VLOOKUP($V87,映射表!$B:$C,2,FALSE)*VLOOKUP($U87,怪物属性偏向!$E:$I,5,FALSE)/100*Z87*AB87)</f>
        <v>200</v>
      </c>
      <c r="AF87" s="1">
        <f>INT(VLOOKUP($V87,映射表!$B:$D,3,FALSE)*AA87)</f>
        <v>0</v>
      </c>
      <c r="AG87">
        <f t="shared" si="50"/>
        <v>2.5</v>
      </c>
      <c r="AH87">
        <f>VLOOKUP(V87,映射表!B:C,2,FALSE)*0.25-AD87*0.05</f>
        <v>80</v>
      </c>
      <c r="AI87">
        <f t="shared" si="51"/>
        <v>200</v>
      </c>
      <c r="AJ87">
        <f>INT(VLOOKUP($V87,映射表!$B:$C,2,FALSE)*VLOOKUP($U87,怪物属性偏向!$E:$I,5,FALSE)/100)</f>
        <v>1024</v>
      </c>
    </row>
    <row r="88" spans="1:36" x14ac:dyDescent="0.15">
      <c r="A88">
        <f t="shared" si="35"/>
        <v>2001020</v>
      </c>
      <c r="B88">
        <f t="shared" si="36"/>
        <v>2000086</v>
      </c>
      <c r="C88">
        <f t="shared" si="37"/>
        <v>2000086</v>
      </c>
      <c r="D88" t="str">
        <f t="shared" si="38"/>
        <v>2001020s2</v>
      </c>
      <c r="E88" t="str">
        <f t="shared" si="39"/>
        <v>2000086:10:1</v>
      </c>
      <c r="F88">
        <f t="shared" si="40"/>
        <v>86</v>
      </c>
      <c r="G88">
        <f t="shared" si="41"/>
        <v>2000086</v>
      </c>
      <c r="H88">
        <f t="shared" si="52"/>
        <v>86</v>
      </c>
      <c r="I88" t="str">
        <f>VLOOKUP(U88,怪物属性偏向!E:F,2,FALSE)</f>
        <v>小蘑菇</v>
      </c>
      <c r="J88">
        <f t="shared" si="42"/>
        <v>10</v>
      </c>
      <c r="K88">
        <f t="shared" si="43"/>
        <v>240</v>
      </c>
      <c r="L88">
        <f t="shared" si="44"/>
        <v>400</v>
      </c>
      <c r="M88">
        <f t="shared" si="45"/>
        <v>120</v>
      </c>
      <c r="N88">
        <f t="shared" si="46"/>
        <v>0</v>
      </c>
      <c r="O88">
        <f t="shared" si="47"/>
        <v>2000086</v>
      </c>
      <c r="P88" t="str">
        <f t="shared" si="48"/>
        <v>平均怪</v>
      </c>
      <c r="S88">
        <v>20</v>
      </c>
      <c r="T88">
        <v>2</v>
      </c>
      <c r="U88" t="s">
        <v>17</v>
      </c>
      <c r="V88">
        <f>VLOOKUP(S88,映射表!T:U,2,FALSE)</f>
        <v>10</v>
      </c>
      <c r="W88">
        <v>1</v>
      </c>
      <c r="X88" s="10">
        <v>0.6</v>
      </c>
      <c r="Y88" s="10">
        <v>1</v>
      </c>
      <c r="Z88" s="10">
        <f t="shared" si="49"/>
        <v>0.1875</v>
      </c>
      <c r="AA88" s="10">
        <v>0</v>
      </c>
      <c r="AB88" s="10">
        <v>1</v>
      </c>
      <c r="AC88" s="1">
        <f>INT(VLOOKUP($V88,映射表!$B:$C,2,FALSE)*VLOOKUP($U88,怪物属性偏向!$E:$I,3,FALSE)/100*X88*$AB88)</f>
        <v>240</v>
      </c>
      <c r="AD88" s="1">
        <f>INT(VLOOKUP($V88,映射表!$B:$C,2,FALSE)*VLOOKUP($U88,怪物属性偏向!$E:$I,4,FALSE)/100*Y88*$AB88)</f>
        <v>400</v>
      </c>
      <c r="AE88" s="1">
        <f>INT(VLOOKUP($V88,映射表!$B:$C,2,FALSE)*VLOOKUP($U88,怪物属性偏向!$E:$I,5,FALSE)/100*Z88*AB88)</f>
        <v>120</v>
      </c>
      <c r="AF88" s="1">
        <f>INT(VLOOKUP($V88,映射表!$B:$D,3,FALSE)*AA88)</f>
        <v>0</v>
      </c>
      <c r="AG88">
        <f t="shared" si="50"/>
        <v>1.5</v>
      </c>
      <c r="AH88">
        <f>VLOOKUP(V88,映射表!B:C,2,FALSE)*0.25-AD88*0.05</f>
        <v>80</v>
      </c>
      <c r="AI88">
        <f t="shared" si="51"/>
        <v>120</v>
      </c>
      <c r="AJ88">
        <f>INT(VLOOKUP($V88,映射表!$B:$C,2,FALSE)*VLOOKUP($U88,怪物属性偏向!$E:$I,5,FALSE)/100)</f>
        <v>640</v>
      </c>
    </row>
    <row r="89" spans="1:36" x14ac:dyDescent="0.15">
      <c r="A89">
        <f t="shared" si="35"/>
        <v>2001020</v>
      </c>
      <c r="B89">
        <f t="shared" si="36"/>
        <v>2000087</v>
      </c>
      <c r="C89">
        <f t="shared" si="37"/>
        <v>2000087</v>
      </c>
      <c r="D89" t="str">
        <f t="shared" si="38"/>
        <v>2001020s4</v>
      </c>
      <c r="E89" t="str">
        <f t="shared" si="39"/>
        <v>2000087:10:1</v>
      </c>
      <c r="F89">
        <f t="shared" si="40"/>
        <v>87</v>
      </c>
      <c r="G89">
        <f t="shared" si="41"/>
        <v>2000087</v>
      </c>
      <c r="H89">
        <f t="shared" si="52"/>
        <v>87</v>
      </c>
      <c r="I89" t="str">
        <f>VLOOKUP(U89,怪物属性偏向!E:F,2,FALSE)</f>
        <v>树妖</v>
      </c>
      <c r="J89">
        <f t="shared" si="42"/>
        <v>10</v>
      </c>
      <c r="K89">
        <f t="shared" si="43"/>
        <v>168</v>
      </c>
      <c r="L89">
        <f t="shared" si="44"/>
        <v>400</v>
      </c>
      <c r="M89">
        <f t="shared" si="45"/>
        <v>200</v>
      </c>
      <c r="N89">
        <f t="shared" si="46"/>
        <v>0</v>
      </c>
      <c r="O89">
        <f t="shared" si="47"/>
        <v>2000087</v>
      </c>
      <c r="P89" t="str">
        <f t="shared" si="48"/>
        <v>攻低血高</v>
      </c>
      <c r="S89">
        <v>20</v>
      </c>
      <c r="T89">
        <v>4</v>
      </c>
      <c r="U89" t="s">
        <v>20</v>
      </c>
      <c r="V89">
        <f>VLOOKUP(S89,映射表!T:U,2,FALSE)</f>
        <v>10</v>
      </c>
      <c r="W89">
        <v>1</v>
      </c>
      <c r="X89" s="10">
        <v>0.6</v>
      </c>
      <c r="Y89" s="10">
        <v>1</v>
      </c>
      <c r="Z89" s="10">
        <f t="shared" si="49"/>
        <v>0.1953125</v>
      </c>
      <c r="AA89" s="10">
        <v>0</v>
      </c>
      <c r="AB89" s="10">
        <v>1</v>
      </c>
      <c r="AC89" s="1">
        <f>INT(VLOOKUP($V89,映射表!$B:$C,2,FALSE)*VLOOKUP($U89,怪物属性偏向!$E:$I,3,FALSE)/100*X89*$AB89)</f>
        <v>168</v>
      </c>
      <c r="AD89" s="1">
        <f>INT(VLOOKUP($V89,映射表!$B:$C,2,FALSE)*VLOOKUP($U89,怪物属性偏向!$E:$I,4,FALSE)/100*Y89*$AB89)</f>
        <v>400</v>
      </c>
      <c r="AE89" s="1">
        <f>INT(VLOOKUP($V89,映射表!$B:$C,2,FALSE)*VLOOKUP($U89,怪物属性偏向!$E:$I,5,FALSE)/100*Z89*AB89)</f>
        <v>200</v>
      </c>
      <c r="AF89" s="1">
        <f>INT(VLOOKUP($V89,映射表!$B:$D,3,FALSE)*AA89)</f>
        <v>0</v>
      </c>
      <c r="AG89">
        <f t="shared" si="50"/>
        <v>2.5</v>
      </c>
      <c r="AH89">
        <f>VLOOKUP(V89,映射表!B:C,2,FALSE)*0.25-AD89*0.05</f>
        <v>80</v>
      </c>
      <c r="AI89">
        <f t="shared" si="51"/>
        <v>200</v>
      </c>
      <c r="AJ89">
        <f>INT(VLOOKUP($V89,映射表!$B:$C,2,FALSE)*VLOOKUP($U89,怪物属性偏向!$E:$I,5,FALSE)/100)</f>
        <v>1024</v>
      </c>
    </row>
    <row r="90" spans="1:36" x14ac:dyDescent="0.15">
      <c r="A90">
        <f t="shared" si="35"/>
        <v>2001020</v>
      </c>
      <c r="B90">
        <f t="shared" si="36"/>
        <v>2000088</v>
      </c>
      <c r="C90">
        <f t="shared" si="37"/>
        <v>2000088</v>
      </c>
      <c r="D90" t="str">
        <f t="shared" si="38"/>
        <v>2001020s5</v>
      </c>
      <c r="E90" t="str">
        <f t="shared" si="39"/>
        <v>2000088:10:1</v>
      </c>
      <c r="F90">
        <f t="shared" si="40"/>
        <v>88</v>
      </c>
      <c r="G90">
        <f t="shared" si="41"/>
        <v>2000088</v>
      </c>
      <c r="H90">
        <f t="shared" si="52"/>
        <v>88</v>
      </c>
      <c r="I90" t="str">
        <f>VLOOKUP(U90,怪物属性偏向!E:F,2,FALSE)</f>
        <v>小蘑菇</v>
      </c>
      <c r="J90">
        <f t="shared" si="42"/>
        <v>10</v>
      </c>
      <c r="K90">
        <f t="shared" si="43"/>
        <v>240</v>
      </c>
      <c r="L90">
        <f t="shared" si="44"/>
        <v>400</v>
      </c>
      <c r="M90">
        <f t="shared" si="45"/>
        <v>120</v>
      </c>
      <c r="N90">
        <f t="shared" si="46"/>
        <v>0</v>
      </c>
      <c r="O90">
        <f t="shared" si="47"/>
        <v>2000088</v>
      </c>
      <c r="P90" t="str">
        <f t="shared" si="48"/>
        <v>平均怪</v>
      </c>
      <c r="S90">
        <v>20</v>
      </c>
      <c r="T90">
        <v>5</v>
      </c>
      <c r="U90" t="s">
        <v>17</v>
      </c>
      <c r="V90">
        <f>VLOOKUP(S90,映射表!T:U,2,FALSE)</f>
        <v>10</v>
      </c>
      <c r="W90">
        <v>1</v>
      </c>
      <c r="X90" s="10">
        <v>0.6</v>
      </c>
      <c r="Y90" s="10">
        <v>1</v>
      </c>
      <c r="Z90" s="10">
        <f t="shared" si="49"/>
        <v>0.1875</v>
      </c>
      <c r="AA90" s="10">
        <v>0</v>
      </c>
      <c r="AB90" s="10">
        <v>1</v>
      </c>
      <c r="AC90" s="1">
        <f>INT(VLOOKUP($V90,映射表!$B:$C,2,FALSE)*VLOOKUP($U90,怪物属性偏向!$E:$I,3,FALSE)/100*X90*$AB90)</f>
        <v>240</v>
      </c>
      <c r="AD90" s="1">
        <f>INT(VLOOKUP($V90,映射表!$B:$C,2,FALSE)*VLOOKUP($U90,怪物属性偏向!$E:$I,4,FALSE)/100*Y90*$AB90)</f>
        <v>400</v>
      </c>
      <c r="AE90" s="1">
        <f>INT(VLOOKUP($V90,映射表!$B:$C,2,FALSE)*VLOOKUP($U90,怪物属性偏向!$E:$I,5,FALSE)/100*Z90*AB90)</f>
        <v>120</v>
      </c>
      <c r="AF90" s="1">
        <f>INT(VLOOKUP($V90,映射表!$B:$D,3,FALSE)*AA90)</f>
        <v>0</v>
      </c>
      <c r="AG90">
        <f t="shared" si="50"/>
        <v>1.5</v>
      </c>
      <c r="AH90">
        <f>VLOOKUP(V90,映射表!B:C,2,FALSE)*0.25-AD90*0.05</f>
        <v>80</v>
      </c>
      <c r="AI90">
        <f t="shared" si="51"/>
        <v>120</v>
      </c>
      <c r="AJ90">
        <f>INT(VLOOKUP($V90,映射表!$B:$C,2,FALSE)*VLOOKUP($U90,怪物属性偏向!$E:$I,5,FALSE)/100)</f>
        <v>640</v>
      </c>
    </row>
    <row r="91" spans="1:36" x14ac:dyDescent="0.15">
      <c r="A91">
        <f t="shared" si="35"/>
        <v>2001020</v>
      </c>
      <c r="B91">
        <f t="shared" si="36"/>
        <v>2000089</v>
      </c>
      <c r="C91">
        <f t="shared" si="37"/>
        <v>2000089</v>
      </c>
      <c r="D91" t="str">
        <f t="shared" si="38"/>
        <v>2001020s9</v>
      </c>
      <c r="E91" t="str">
        <f t="shared" si="39"/>
        <v>2000089:10:1</v>
      </c>
      <c r="F91">
        <f t="shared" si="40"/>
        <v>89</v>
      </c>
      <c r="G91">
        <f t="shared" si="41"/>
        <v>2000089</v>
      </c>
      <c r="H91">
        <f t="shared" si="52"/>
        <v>89</v>
      </c>
      <c r="I91" t="str">
        <f>VLOOKUP(U91,怪物属性偏向!E:F,2,FALSE)</f>
        <v>小蘑菇</v>
      </c>
      <c r="J91">
        <f t="shared" si="42"/>
        <v>10</v>
      </c>
      <c r="K91">
        <f t="shared" si="43"/>
        <v>240</v>
      </c>
      <c r="L91">
        <f t="shared" si="44"/>
        <v>400</v>
      </c>
      <c r="M91">
        <f t="shared" si="45"/>
        <v>120</v>
      </c>
      <c r="N91">
        <f t="shared" si="46"/>
        <v>0</v>
      </c>
      <c r="O91">
        <f t="shared" si="47"/>
        <v>2000089</v>
      </c>
      <c r="P91" t="str">
        <f t="shared" si="48"/>
        <v>平均怪</v>
      </c>
      <c r="S91">
        <v>20</v>
      </c>
      <c r="T91">
        <v>9</v>
      </c>
      <c r="U91" t="s">
        <v>17</v>
      </c>
      <c r="V91">
        <f>VLOOKUP(S91,映射表!T:U,2,FALSE)</f>
        <v>10</v>
      </c>
      <c r="W91">
        <v>1</v>
      </c>
      <c r="X91" s="10">
        <v>0.6</v>
      </c>
      <c r="Y91" s="10">
        <v>1</v>
      </c>
      <c r="Z91" s="10">
        <f t="shared" si="49"/>
        <v>0.1875</v>
      </c>
      <c r="AA91" s="10">
        <v>0</v>
      </c>
      <c r="AB91" s="10">
        <v>1</v>
      </c>
      <c r="AC91" s="1">
        <f>INT(VLOOKUP($V91,映射表!$B:$C,2,FALSE)*VLOOKUP($U91,怪物属性偏向!$E:$I,3,FALSE)/100*X91*$AB91)</f>
        <v>240</v>
      </c>
      <c r="AD91" s="1">
        <f>INT(VLOOKUP($V91,映射表!$B:$C,2,FALSE)*VLOOKUP($U91,怪物属性偏向!$E:$I,4,FALSE)/100*Y91*$AB91)</f>
        <v>400</v>
      </c>
      <c r="AE91" s="1">
        <f>INT(VLOOKUP($V91,映射表!$B:$C,2,FALSE)*VLOOKUP($U91,怪物属性偏向!$E:$I,5,FALSE)/100*Z91*AB91)</f>
        <v>120</v>
      </c>
      <c r="AF91" s="1">
        <f>INT(VLOOKUP($V91,映射表!$B:$D,3,FALSE)*AA91)</f>
        <v>0</v>
      </c>
      <c r="AG91">
        <f t="shared" si="50"/>
        <v>1.5</v>
      </c>
      <c r="AH91">
        <f>VLOOKUP(V91,映射表!B:C,2,FALSE)*0.25-AD91*0.05</f>
        <v>80</v>
      </c>
      <c r="AI91">
        <f t="shared" si="51"/>
        <v>120</v>
      </c>
      <c r="AJ91">
        <f>INT(VLOOKUP($V91,映射表!$B:$C,2,FALSE)*VLOOKUP($U91,怪物属性偏向!$E:$I,5,FALSE)/100)</f>
        <v>640</v>
      </c>
    </row>
    <row r="92" spans="1:36" x14ac:dyDescent="0.15">
      <c r="A92">
        <f t="shared" si="35"/>
        <v>2001021</v>
      </c>
      <c r="B92">
        <f t="shared" si="36"/>
        <v>2000090</v>
      </c>
      <c r="C92">
        <f t="shared" si="37"/>
        <v>2000090</v>
      </c>
      <c r="D92" t="str">
        <f t="shared" si="38"/>
        <v>2001021s1</v>
      </c>
      <c r="E92" t="str">
        <f t="shared" si="39"/>
        <v>2000090:10:1</v>
      </c>
      <c r="F92">
        <f t="shared" si="40"/>
        <v>90</v>
      </c>
      <c r="G92">
        <f t="shared" si="41"/>
        <v>2000090</v>
      </c>
      <c r="H92">
        <f t="shared" si="52"/>
        <v>90</v>
      </c>
      <c r="I92" t="str">
        <f>VLOOKUP(U92,怪物属性偏向!E:F,2,FALSE)</f>
        <v>小花精</v>
      </c>
      <c r="J92">
        <f t="shared" si="42"/>
        <v>10</v>
      </c>
      <c r="K92">
        <f t="shared" si="43"/>
        <v>240</v>
      </c>
      <c r="L92">
        <f t="shared" si="44"/>
        <v>400</v>
      </c>
      <c r="M92">
        <f t="shared" si="45"/>
        <v>80</v>
      </c>
      <c r="N92">
        <f t="shared" si="46"/>
        <v>0</v>
      </c>
      <c r="O92">
        <f t="shared" si="47"/>
        <v>2000090</v>
      </c>
      <c r="P92" t="str">
        <f t="shared" si="48"/>
        <v>群体治疗怪</v>
      </c>
      <c r="S92">
        <v>21</v>
      </c>
      <c r="T92">
        <v>1</v>
      </c>
      <c r="U92" t="s">
        <v>23</v>
      </c>
      <c r="V92">
        <f>VLOOKUP(S92,映射表!T:U,2,FALSE)</f>
        <v>10</v>
      </c>
      <c r="W92">
        <v>1</v>
      </c>
      <c r="X92" s="10">
        <v>0.6</v>
      </c>
      <c r="Y92" s="10">
        <v>1</v>
      </c>
      <c r="Z92" s="10">
        <f t="shared" si="49"/>
        <v>0.125</v>
      </c>
      <c r="AA92" s="10">
        <v>0</v>
      </c>
      <c r="AB92" s="10">
        <v>1</v>
      </c>
      <c r="AC92" s="1">
        <f>INT(VLOOKUP($V92,映射表!$B:$C,2,FALSE)*VLOOKUP($U92,怪物属性偏向!$E:$I,3,FALSE)/100*X92*$AB92)</f>
        <v>240</v>
      </c>
      <c r="AD92" s="1">
        <f>INT(VLOOKUP($V92,映射表!$B:$C,2,FALSE)*VLOOKUP($U92,怪物属性偏向!$E:$I,4,FALSE)/100*Y92*$AB92)</f>
        <v>400</v>
      </c>
      <c r="AE92" s="1">
        <f>INT(VLOOKUP($V92,映射表!$B:$C,2,FALSE)*VLOOKUP($U92,怪物属性偏向!$E:$I,5,FALSE)/100*Z92*AB92)</f>
        <v>80</v>
      </c>
      <c r="AF92" s="1">
        <f>INT(VLOOKUP($V92,映射表!$B:$D,3,FALSE)*AA92)</f>
        <v>0</v>
      </c>
      <c r="AG92">
        <f t="shared" si="50"/>
        <v>1</v>
      </c>
      <c r="AH92">
        <f>VLOOKUP(V92,映射表!B:C,2,FALSE)*0.25-AD92*0.05</f>
        <v>80</v>
      </c>
      <c r="AI92">
        <f t="shared" si="51"/>
        <v>80</v>
      </c>
      <c r="AJ92">
        <f>INT(VLOOKUP($V92,映射表!$B:$C,2,FALSE)*VLOOKUP($U92,怪物属性偏向!$E:$I,5,FALSE)/100)</f>
        <v>640</v>
      </c>
    </row>
    <row r="93" spans="1:36" x14ac:dyDescent="0.15">
      <c r="A93">
        <f t="shared" si="35"/>
        <v>2001021</v>
      </c>
      <c r="B93">
        <f t="shared" si="36"/>
        <v>2000091</v>
      </c>
      <c r="C93">
        <f t="shared" si="37"/>
        <v>2000091</v>
      </c>
      <c r="D93" t="str">
        <f t="shared" si="38"/>
        <v>2001021s2</v>
      </c>
      <c r="E93" t="str">
        <f t="shared" si="39"/>
        <v>2000091:10:1</v>
      </c>
      <c r="F93">
        <f t="shared" si="40"/>
        <v>91</v>
      </c>
      <c r="G93">
        <f t="shared" si="41"/>
        <v>2000091</v>
      </c>
      <c r="H93">
        <f t="shared" si="52"/>
        <v>91</v>
      </c>
      <c r="I93" t="str">
        <f>VLOOKUP(U93,怪物属性偏向!E:F,2,FALSE)</f>
        <v>食人花</v>
      </c>
      <c r="J93">
        <f t="shared" si="42"/>
        <v>10</v>
      </c>
      <c r="K93">
        <f t="shared" si="43"/>
        <v>360</v>
      </c>
      <c r="L93">
        <f t="shared" si="44"/>
        <v>200</v>
      </c>
      <c r="M93">
        <f t="shared" si="45"/>
        <v>67</v>
      </c>
      <c r="N93">
        <f t="shared" si="46"/>
        <v>0</v>
      </c>
      <c r="O93">
        <f t="shared" si="47"/>
        <v>2000091</v>
      </c>
      <c r="P93" t="str">
        <f t="shared" si="48"/>
        <v>高攻低血</v>
      </c>
      <c r="S93">
        <v>21</v>
      </c>
      <c r="T93">
        <v>2</v>
      </c>
      <c r="U93" t="s">
        <v>19</v>
      </c>
      <c r="V93">
        <f>VLOOKUP(S93,映射表!T:U,2,FALSE)</f>
        <v>10</v>
      </c>
      <c r="W93">
        <v>1</v>
      </c>
      <c r="X93" s="10">
        <v>0.6</v>
      </c>
      <c r="Y93" s="10">
        <v>1</v>
      </c>
      <c r="Z93" s="10">
        <f t="shared" si="49"/>
        <v>0.15237020316027089</v>
      </c>
      <c r="AA93" s="10">
        <v>0</v>
      </c>
      <c r="AB93" s="10">
        <v>1</v>
      </c>
      <c r="AC93" s="1">
        <f>INT(VLOOKUP($V93,映射表!$B:$C,2,FALSE)*VLOOKUP($U93,怪物属性偏向!$E:$I,3,FALSE)/100*X93*$AB93)</f>
        <v>360</v>
      </c>
      <c r="AD93" s="1">
        <f>INT(VLOOKUP($V93,映射表!$B:$C,2,FALSE)*VLOOKUP($U93,怪物属性偏向!$E:$I,4,FALSE)/100*Y93*$AB93)</f>
        <v>200</v>
      </c>
      <c r="AE93" s="1">
        <f>INT(VLOOKUP($V93,映射表!$B:$C,2,FALSE)*VLOOKUP($U93,怪物属性偏向!$E:$I,5,FALSE)/100*Z93*AB93)</f>
        <v>67</v>
      </c>
      <c r="AF93" s="1">
        <f>INT(VLOOKUP($V93,映射表!$B:$D,3,FALSE)*AA93)</f>
        <v>0</v>
      </c>
      <c r="AG93">
        <f t="shared" si="50"/>
        <v>0.75</v>
      </c>
      <c r="AH93">
        <f>VLOOKUP(V93,映射表!B:C,2,FALSE)*0.25-AD93*0.05</f>
        <v>90</v>
      </c>
      <c r="AI93">
        <f t="shared" si="51"/>
        <v>67.5</v>
      </c>
      <c r="AJ93">
        <f>INT(VLOOKUP($V93,映射表!$B:$C,2,FALSE)*VLOOKUP($U93,怪物属性偏向!$E:$I,5,FALSE)/100)</f>
        <v>443</v>
      </c>
    </row>
    <row r="94" spans="1:36" x14ac:dyDescent="0.15">
      <c r="A94">
        <f t="shared" si="35"/>
        <v>2001021</v>
      </c>
      <c r="B94">
        <f t="shared" si="36"/>
        <v>2000092</v>
      </c>
      <c r="C94">
        <f t="shared" si="37"/>
        <v>2000092</v>
      </c>
      <c r="D94" t="str">
        <f t="shared" si="38"/>
        <v>2001021s5</v>
      </c>
      <c r="E94" t="str">
        <f t="shared" si="39"/>
        <v>2000092:10:1</v>
      </c>
      <c r="F94">
        <f t="shared" si="40"/>
        <v>92</v>
      </c>
      <c r="G94">
        <f t="shared" si="41"/>
        <v>2000092</v>
      </c>
      <c r="H94">
        <f t="shared" si="52"/>
        <v>92</v>
      </c>
      <c r="I94" t="str">
        <f>VLOOKUP(U94,怪物属性偏向!E:F,2,FALSE)</f>
        <v>小蘑菇</v>
      </c>
      <c r="J94">
        <f t="shared" si="42"/>
        <v>10</v>
      </c>
      <c r="K94">
        <f t="shared" si="43"/>
        <v>240</v>
      </c>
      <c r="L94">
        <f t="shared" si="44"/>
        <v>400</v>
      </c>
      <c r="M94">
        <f t="shared" si="45"/>
        <v>120</v>
      </c>
      <c r="N94">
        <f t="shared" si="46"/>
        <v>0</v>
      </c>
      <c r="O94">
        <f t="shared" si="47"/>
        <v>2000092</v>
      </c>
      <c r="P94" t="str">
        <f t="shared" si="48"/>
        <v>平均怪</v>
      </c>
      <c r="S94">
        <v>21</v>
      </c>
      <c r="T94">
        <v>5</v>
      </c>
      <c r="U94" t="s">
        <v>17</v>
      </c>
      <c r="V94">
        <f>VLOOKUP(S94,映射表!T:U,2,FALSE)</f>
        <v>10</v>
      </c>
      <c r="W94">
        <v>1</v>
      </c>
      <c r="X94" s="10">
        <v>0.6</v>
      </c>
      <c r="Y94" s="10">
        <v>1</v>
      </c>
      <c r="Z94" s="10">
        <f t="shared" si="49"/>
        <v>0.1875</v>
      </c>
      <c r="AA94" s="10">
        <v>0</v>
      </c>
      <c r="AB94" s="10">
        <v>1</v>
      </c>
      <c r="AC94" s="1">
        <f>INT(VLOOKUP($V94,映射表!$B:$C,2,FALSE)*VLOOKUP($U94,怪物属性偏向!$E:$I,3,FALSE)/100*X94*$AB94)</f>
        <v>240</v>
      </c>
      <c r="AD94" s="1">
        <f>INT(VLOOKUP($V94,映射表!$B:$C,2,FALSE)*VLOOKUP($U94,怪物属性偏向!$E:$I,4,FALSE)/100*Y94*$AB94)</f>
        <v>400</v>
      </c>
      <c r="AE94" s="1">
        <f>INT(VLOOKUP($V94,映射表!$B:$C,2,FALSE)*VLOOKUP($U94,怪物属性偏向!$E:$I,5,FALSE)/100*Z94*AB94)</f>
        <v>120</v>
      </c>
      <c r="AF94" s="1">
        <f>INT(VLOOKUP($V94,映射表!$B:$D,3,FALSE)*AA94)</f>
        <v>0</v>
      </c>
      <c r="AG94">
        <f t="shared" si="50"/>
        <v>1.5</v>
      </c>
      <c r="AH94">
        <f>VLOOKUP(V94,映射表!B:C,2,FALSE)*0.25-AD94*0.05</f>
        <v>80</v>
      </c>
      <c r="AI94">
        <f t="shared" si="51"/>
        <v>120</v>
      </c>
      <c r="AJ94">
        <f>INT(VLOOKUP($V94,映射表!$B:$C,2,FALSE)*VLOOKUP($U94,怪物属性偏向!$E:$I,5,FALSE)/100)</f>
        <v>640</v>
      </c>
    </row>
    <row r="95" spans="1:36" x14ac:dyDescent="0.15">
      <c r="A95">
        <f t="shared" si="35"/>
        <v>2001021</v>
      </c>
      <c r="B95">
        <f t="shared" si="36"/>
        <v>2000093</v>
      </c>
      <c r="C95">
        <f t="shared" si="37"/>
        <v>2000093</v>
      </c>
      <c r="D95" t="str">
        <f t="shared" si="38"/>
        <v>2001021s6</v>
      </c>
      <c r="E95" t="str">
        <f t="shared" si="39"/>
        <v>2000093:10:1</v>
      </c>
      <c r="F95">
        <f t="shared" si="40"/>
        <v>93</v>
      </c>
      <c r="G95">
        <f t="shared" si="41"/>
        <v>2000093</v>
      </c>
      <c r="H95">
        <f t="shared" si="52"/>
        <v>93</v>
      </c>
      <c r="I95" t="str">
        <f>VLOOKUP(U95,怪物属性偏向!E:F,2,FALSE)</f>
        <v>食人花</v>
      </c>
      <c r="J95">
        <f t="shared" si="42"/>
        <v>10</v>
      </c>
      <c r="K95">
        <f t="shared" si="43"/>
        <v>360</v>
      </c>
      <c r="L95">
        <f t="shared" si="44"/>
        <v>200</v>
      </c>
      <c r="M95">
        <f t="shared" si="45"/>
        <v>67</v>
      </c>
      <c r="N95">
        <f t="shared" si="46"/>
        <v>0</v>
      </c>
      <c r="O95">
        <f t="shared" si="47"/>
        <v>2000093</v>
      </c>
      <c r="P95" t="str">
        <f t="shared" si="48"/>
        <v>高攻低血</v>
      </c>
      <c r="S95">
        <v>21</v>
      </c>
      <c r="T95">
        <v>6</v>
      </c>
      <c r="U95" t="s">
        <v>19</v>
      </c>
      <c r="V95">
        <f>VLOOKUP(S95,映射表!T:U,2,FALSE)</f>
        <v>10</v>
      </c>
      <c r="W95">
        <v>1</v>
      </c>
      <c r="X95" s="10">
        <v>0.6</v>
      </c>
      <c r="Y95" s="10">
        <v>1</v>
      </c>
      <c r="Z95" s="10">
        <f t="shared" si="49"/>
        <v>0.15237020316027089</v>
      </c>
      <c r="AA95" s="10">
        <v>0</v>
      </c>
      <c r="AB95" s="10">
        <v>1</v>
      </c>
      <c r="AC95" s="1">
        <f>INT(VLOOKUP($V95,映射表!$B:$C,2,FALSE)*VLOOKUP($U95,怪物属性偏向!$E:$I,3,FALSE)/100*X95*$AB95)</f>
        <v>360</v>
      </c>
      <c r="AD95" s="1">
        <f>INT(VLOOKUP($V95,映射表!$B:$C,2,FALSE)*VLOOKUP($U95,怪物属性偏向!$E:$I,4,FALSE)/100*Y95*$AB95)</f>
        <v>200</v>
      </c>
      <c r="AE95" s="1">
        <f>INT(VLOOKUP($V95,映射表!$B:$C,2,FALSE)*VLOOKUP($U95,怪物属性偏向!$E:$I,5,FALSE)/100*Z95*AB95)</f>
        <v>67</v>
      </c>
      <c r="AF95" s="1">
        <f>INT(VLOOKUP($V95,映射表!$B:$D,3,FALSE)*AA95)</f>
        <v>0</v>
      </c>
      <c r="AG95">
        <f t="shared" si="50"/>
        <v>0.75</v>
      </c>
      <c r="AH95">
        <f>VLOOKUP(V95,映射表!B:C,2,FALSE)*0.25-AD95*0.05</f>
        <v>90</v>
      </c>
      <c r="AI95">
        <f t="shared" si="51"/>
        <v>67.5</v>
      </c>
      <c r="AJ95">
        <f>INT(VLOOKUP($V95,映射表!$B:$C,2,FALSE)*VLOOKUP($U95,怪物属性偏向!$E:$I,5,FALSE)/100)</f>
        <v>443</v>
      </c>
    </row>
    <row r="96" spans="1:36" x14ac:dyDescent="0.15">
      <c r="A96">
        <f t="shared" si="35"/>
        <v>2001021</v>
      </c>
      <c r="B96">
        <f t="shared" si="36"/>
        <v>2000094</v>
      </c>
      <c r="C96">
        <f t="shared" si="37"/>
        <v>2000094</v>
      </c>
      <c r="D96" t="str">
        <f t="shared" si="38"/>
        <v>2001021s9</v>
      </c>
      <c r="E96" t="str">
        <f t="shared" si="39"/>
        <v>2000094:10:1</v>
      </c>
      <c r="F96">
        <f t="shared" si="40"/>
        <v>94</v>
      </c>
      <c r="G96">
        <f t="shared" si="41"/>
        <v>2000094</v>
      </c>
      <c r="H96">
        <f t="shared" si="52"/>
        <v>94</v>
      </c>
      <c r="I96" t="str">
        <f>VLOOKUP(U96,怪物属性偏向!E:F,2,FALSE)</f>
        <v>小蘑菇</v>
      </c>
      <c r="J96">
        <f t="shared" si="42"/>
        <v>10</v>
      </c>
      <c r="K96">
        <f t="shared" si="43"/>
        <v>240</v>
      </c>
      <c r="L96">
        <f t="shared" si="44"/>
        <v>400</v>
      </c>
      <c r="M96">
        <f t="shared" si="45"/>
        <v>120</v>
      </c>
      <c r="N96">
        <f t="shared" si="46"/>
        <v>0</v>
      </c>
      <c r="O96">
        <f t="shared" si="47"/>
        <v>2000094</v>
      </c>
      <c r="P96" t="str">
        <f t="shared" si="48"/>
        <v>平均怪</v>
      </c>
      <c r="S96">
        <v>21</v>
      </c>
      <c r="T96">
        <v>9</v>
      </c>
      <c r="U96" t="s">
        <v>17</v>
      </c>
      <c r="V96">
        <f>VLOOKUP(S96,映射表!T:U,2,FALSE)</f>
        <v>10</v>
      </c>
      <c r="W96">
        <v>1</v>
      </c>
      <c r="X96" s="10">
        <v>0.6</v>
      </c>
      <c r="Y96" s="10">
        <v>1</v>
      </c>
      <c r="Z96" s="10">
        <f t="shared" si="49"/>
        <v>0.1875</v>
      </c>
      <c r="AA96" s="10">
        <v>0</v>
      </c>
      <c r="AB96" s="10">
        <v>1</v>
      </c>
      <c r="AC96" s="1">
        <f>INT(VLOOKUP($V96,映射表!$B:$C,2,FALSE)*VLOOKUP($U96,怪物属性偏向!$E:$I,3,FALSE)/100*X96*$AB96)</f>
        <v>240</v>
      </c>
      <c r="AD96" s="1">
        <f>INT(VLOOKUP($V96,映射表!$B:$C,2,FALSE)*VLOOKUP($U96,怪物属性偏向!$E:$I,4,FALSE)/100*Y96*$AB96)</f>
        <v>400</v>
      </c>
      <c r="AE96" s="1">
        <f>INT(VLOOKUP($V96,映射表!$B:$C,2,FALSE)*VLOOKUP($U96,怪物属性偏向!$E:$I,5,FALSE)/100*Z96*AB96)</f>
        <v>120</v>
      </c>
      <c r="AF96" s="1">
        <f>INT(VLOOKUP($V96,映射表!$B:$D,3,FALSE)*AA96)</f>
        <v>0</v>
      </c>
      <c r="AG96">
        <f t="shared" si="50"/>
        <v>1.5</v>
      </c>
      <c r="AH96">
        <f>VLOOKUP(V96,映射表!B:C,2,FALSE)*0.25-AD96*0.05</f>
        <v>80</v>
      </c>
      <c r="AI96">
        <f t="shared" si="51"/>
        <v>120</v>
      </c>
      <c r="AJ96">
        <f>INT(VLOOKUP($V96,映射表!$B:$C,2,FALSE)*VLOOKUP($U96,怪物属性偏向!$E:$I,5,FALSE)/100)</f>
        <v>640</v>
      </c>
    </row>
    <row r="97" spans="1:36" x14ac:dyDescent="0.15">
      <c r="A97">
        <f t="shared" si="35"/>
        <v>2001022</v>
      </c>
      <c r="B97">
        <f t="shared" si="36"/>
        <v>2000095</v>
      </c>
      <c r="C97">
        <f t="shared" si="37"/>
        <v>2000095</v>
      </c>
      <c r="D97" t="str">
        <f t="shared" si="38"/>
        <v>2001022s1</v>
      </c>
      <c r="E97" t="str">
        <f t="shared" si="39"/>
        <v>2000095:10:1</v>
      </c>
      <c r="F97">
        <f t="shared" si="40"/>
        <v>95</v>
      </c>
      <c r="G97">
        <f t="shared" si="41"/>
        <v>2000095</v>
      </c>
      <c r="H97">
        <f t="shared" si="52"/>
        <v>95</v>
      </c>
      <c r="I97" t="str">
        <f>VLOOKUP(U97,怪物属性偏向!E:F,2,FALSE)</f>
        <v>树妖</v>
      </c>
      <c r="J97">
        <f t="shared" si="42"/>
        <v>10</v>
      </c>
      <c r="K97">
        <f t="shared" si="43"/>
        <v>168</v>
      </c>
      <c r="L97">
        <f t="shared" si="44"/>
        <v>400</v>
      </c>
      <c r="M97">
        <f t="shared" si="45"/>
        <v>200</v>
      </c>
      <c r="N97">
        <f t="shared" si="46"/>
        <v>0</v>
      </c>
      <c r="O97">
        <f t="shared" si="47"/>
        <v>2000095</v>
      </c>
      <c r="P97" t="str">
        <f t="shared" si="48"/>
        <v>攻低血高</v>
      </c>
      <c r="S97">
        <v>22</v>
      </c>
      <c r="T97">
        <v>1</v>
      </c>
      <c r="U97" t="s">
        <v>20</v>
      </c>
      <c r="V97">
        <f>VLOOKUP(S97,映射表!T:U,2,FALSE)</f>
        <v>10</v>
      </c>
      <c r="W97">
        <v>1</v>
      </c>
      <c r="X97" s="10">
        <v>0.6</v>
      </c>
      <c r="Y97" s="10">
        <v>1</v>
      </c>
      <c r="Z97" s="10">
        <f t="shared" si="49"/>
        <v>0.1953125</v>
      </c>
      <c r="AA97" s="10">
        <v>0</v>
      </c>
      <c r="AB97" s="10">
        <v>1</v>
      </c>
      <c r="AC97" s="1">
        <f>INT(VLOOKUP($V97,映射表!$B:$C,2,FALSE)*VLOOKUP($U97,怪物属性偏向!$E:$I,3,FALSE)/100*X97*$AB97)</f>
        <v>168</v>
      </c>
      <c r="AD97" s="1">
        <f>INT(VLOOKUP($V97,映射表!$B:$C,2,FALSE)*VLOOKUP($U97,怪物属性偏向!$E:$I,4,FALSE)/100*Y97*$AB97)</f>
        <v>400</v>
      </c>
      <c r="AE97" s="1">
        <f>INT(VLOOKUP($V97,映射表!$B:$C,2,FALSE)*VLOOKUP($U97,怪物属性偏向!$E:$I,5,FALSE)/100*Z97*AB97)</f>
        <v>200</v>
      </c>
      <c r="AF97" s="1">
        <f>INT(VLOOKUP($V97,映射表!$B:$D,3,FALSE)*AA97)</f>
        <v>0</v>
      </c>
      <c r="AG97">
        <f t="shared" si="50"/>
        <v>2.5</v>
      </c>
      <c r="AH97">
        <f>VLOOKUP(V97,映射表!B:C,2,FALSE)*0.25-AD97*0.05</f>
        <v>80</v>
      </c>
      <c r="AI97">
        <f t="shared" si="51"/>
        <v>200</v>
      </c>
      <c r="AJ97">
        <f>INT(VLOOKUP($V97,映射表!$B:$C,2,FALSE)*VLOOKUP($U97,怪物属性偏向!$E:$I,5,FALSE)/100)</f>
        <v>1024</v>
      </c>
    </row>
    <row r="98" spans="1:36" x14ac:dyDescent="0.15">
      <c r="A98">
        <f t="shared" si="35"/>
        <v>2001022</v>
      </c>
      <c r="B98">
        <f t="shared" si="36"/>
        <v>2000096</v>
      </c>
      <c r="C98">
        <f t="shared" si="37"/>
        <v>2000096</v>
      </c>
      <c r="D98" t="str">
        <f t="shared" si="38"/>
        <v>2001022s2</v>
      </c>
      <c r="E98" t="str">
        <f t="shared" si="39"/>
        <v>2000096:10:1</v>
      </c>
      <c r="F98">
        <f t="shared" si="40"/>
        <v>96</v>
      </c>
      <c r="G98">
        <f t="shared" si="41"/>
        <v>2000096</v>
      </c>
      <c r="H98">
        <f t="shared" si="52"/>
        <v>96</v>
      </c>
      <c r="I98" t="str">
        <f>VLOOKUP(U98,怪物属性偏向!E:F,2,FALSE)</f>
        <v>小蘑菇</v>
      </c>
      <c r="J98">
        <f t="shared" si="42"/>
        <v>10</v>
      </c>
      <c r="K98">
        <f t="shared" si="43"/>
        <v>240</v>
      </c>
      <c r="L98">
        <f t="shared" si="44"/>
        <v>400</v>
      </c>
      <c r="M98">
        <f t="shared" si="45"/>
        <v>120</v>
      </c>
      <c r="N98">
        <f t="shared" si="46"/>
        <v>0</v>
      </c>
      <c r="O98">
        <f t="shared" si="47"/>
        <v>2000096</v>
      </c>
      <c r="P98" t="str">
        <f t="shared" si="48"/>
        <v>平均怪</v>
      </c>
      <c r="S98">
        <v>22</v>
      </c>
      <c r="T98">
        <v>2</v>
      </c>
      <c r="U98" t="s">
        <v>17</v>
      </c>
      <c r="V98">
        <f>VLOOKUP(S98,映射表!T:U,2,FALSE)</f>
        <v>10</v>
      </c>
      <c r="W98">
        <v>1</v>
      </c>
      <c r="X98" s="10">
        <v>0.6</v>
      </c>
      <c r="Y98" s="10">
        <v>1</v>
      </c>
      <c r="Z98" s="10">
        <f t="shared" si="49"/>
        <v>0.1875</v>
      </c>
      <c r="AA98" s="10">
        <v>0</v>
      </c>
      <c r="AB98" s="10">
        <v>1</v>
      </c>
      <c r="AC98" s="1">
        <f>INT(VLOOKUP($V98,映射表!$B:$C,2,FALSE)*VLOOKUP($U98,怪物属性偏向!$E:$I,3,FALSE)/100*X98*$AB98)</f>
        <v>240</v>
      </c>
      <c r="AD98" s="1">
        <f>INT(VLOOKUP($V98,映射表!$B:$C,2,FALSE)*VLOOKUP($U98,怪物属性偏向!$E:$I,4,FALSE)/100*Y98*$AB98)</f>
        <v>400</v>
      </c>
      <c r="AE98" s="1">
        <f>INT(VLOOKUP($V98,映射表!$B:$C,2,FALSE)*VLOOKUP($U98,怪物属性偏向!$E:$I,5,FALSE)/100*Z98*AB98)</f>
        <v>120</v>
      </c>
      <c r="AF98" s="1">
        <f>INT(VLOOKUP($V98,映射表!$B:$D,3,FALSE)*AA98)</f>
        <v>0</v>
      </c>
      <c r="AG98">
        <f t="shared" si="50"/>
        <v>1.5</v>
      </c>
      <c r="AH98">
        <f>VLOOKUP(V98,映射表!B:C,2,FALSE)*0.25-AD98*0.05</f>
        <v>80</v>
      </c>
      <c r="AI98">
        <f t="shared" si="51"/>
        <v>120</v>
      </c>
      <c r="AJ98">
        <f>INT(VLOOKUP($V98,映射表!$B:$C,2,FALSE)*VLOOKUP($U98,怪物属性偏向!$E:$I,5,FALSE)/100)</f>
        <v>640</v>
      </c>
    </row>
    <row r="99" spans="1:36" x14ac:dyDescent="0.15">
      <c r="A99">
        <f t="shared" si="35"/>
        <v>2001022</v>
      </c>
      <c r="B99">
        <f t="shared" si="36"/>
        <v>2000097</v>
      </c>
      <c r="C99">
        <f t="shared" si="37"/>
        <v>2000097</v>
      </c>
      <c r="D99" t="str">
        <f t="shared" si="38"/>
        <v>2001022s5</v>
      </c>
      <c r="E99" t="str">
        <f t="shared" si="39"/>
        <v>2000097:10:1</v>
      </c>
      <c r="F99">
        <f t="shared" si="40"/>
        <v>97</v>
      </c>
      <c r="G99">
        <f t="shared" si="41"/>
        <v>2000097</v>
      </c>
      <c r="H99">
        <f t="shared" si="52"/>
        <v>97</v>
      </c>
      <c r="I99" t="str">
        <f>VLOOKUP(U99,怪物属性偏向!E:F,2,FALSE)</f>
        <v>小蘑菇</v>
      </c>
      <c r="J99">
        <f t="shared" si="42"/>
        <v>10</v>
      </c>
      <c r="K99">
        <f t="shared" si="43"/>
        <v>240</v>
      </c>
      <c r="L99">
        <f t="shared" si="44"/>
        <v>400</v>
      </c>
      <c r="M99">
        <f t="shared" si="45"/>
        <v>120</v>
      </c>
      <c r="N99">
        <f t="shared" si="46"/>
        <v>0</v>
      </c>
      <c r="O99">
        <f t="shared" si="47"/>
        <v>2000097</v>
      </c>
      <c r="P99" t="str">
        <f t="shared" si="48"/>
        <v>平均怪</v>
      </c>
      <c r="S99">
        <v>22</v>
      </c>
      <c r="T99">
        <v>5</v>
      </c>
      <c r="U99" t="s">
        <v>17</v>
      </c>
      <c r="V99">
        <f>VLOOKUP(S99,映射表!T:U,2,FALSE)</f>
        <v>10</v>
      </c>
      <c r="W99">
        <v>1</v>
      </c>
      <c r="X99" s="10">
        <v>0.6</v>
      </c>
      <c r="Y99" s="10">
        <v>1</v>
      </c>
      <c r="Z99" s="10">
        <f t="shared" si="49"/>
        <v>0.1875</v>
      </c>
      <c r="AA99" s="10">
        <v>0</v>
      </c>
      <c r="AB99" s="10">
        <v>1</v>
      </c>
      <c r="AC99" s="1">
        <f>INT(VLOOKUP($V99,映射表!$B:$C,2,FALSE)*VLOOKUP($U99,怪物属性偏向!$E:$I,3,FALSE)/100*X99*$AB99)</f>
        <v>240</v>
      </c>
      <c r="AD99" s="1">
        <f>INT(VLOOKUP($V99,映射表!$B:$C,2,FALSE)*VLOOKUP($U99,怪物属性偏向!$E:$I,4,FALSE)/100*Y99*$AB99)</f>
        <v>400</v>
      </c>
      <c r="AE99" s="1">
        <f>INT(VLOOKUP($V99,映射表!$B:$C,2,FALSE)*VLOOKUP($U99,怪物属性偏向!$E:$I,5,FALSE)/100*Z99*AB99)</f>
        <v>120</v>
      </c>
      <c r="AF99" s="1">
        <f>INT(VLOOKUP($V99,映射表!$B:$D,3,FALSE)*AA99)</f>
        <v>0</v>
      </c>
      <c r="AG99">
        <f t="shared" si="50"/>
        <v>1.5</v>
      </c>
      <c r="AH99">
        <f>VLOOKUP(V99,映射表!B:C,2,FALSE)*0.25-AD99*0.05</f>
        <v>80</v>
      </c>
      <c r="AI99">
        <f t="shared" si="51"/>
        <v>120</v>
      </c>
      <c r="AJ99">
        <f>INT(VLOOKUP($V99,映射表!$B:$C,2,FALSE)*VLOOKUP($U99,怪物属性偏向!$E:$I,5,FALSE)/100)</f>
        <v>640</v>
      </c>
    </row>
    <row r="100" spans="1:36" x14ac:dyDescent="0.15">
      <c r="A100">
        <f t="shared" si="35"/>
        <v>2001022</v>
      </c>
      <c r="B100">
        <f t="shared" si="36"/>
        <v>2000098</v>
      </c>
      <c r="C100">
        <f t="shared" si="37"/>
        <v>2000098</v>
      </c>
      <c r="D100" t="str">
        <f t="shared" si="38"/>
        <v>2001022s2</v>
      </c>
      <c r="E100" t="str">
        <f t="shared" si="39"/>
        <v>2000098:10:1</v>
      </c>
      <c r="F100">
        <f t="shared" si="40"/>
        <v>98</v>
      </c>
      <c r="G100">
        <f t="shared" si="41"/>
        <v>2000098</v>
      </c>
      <c r="H100">
        <f t="shared" si="52"/>
        <v>98</v>
      </c>
      <c r="I100" t="str">
        <f>VLOOKUP(U100,怪物属性偏向!E:F,2,FALSE)</f>
        <v>小蘑菇</v>
      </c>
      <c r="J100">
        <f t="shared" si="42"/>
        <v>10</v>
      </c>
      <c r="K100">
        <f t="shared" si="43"/>
        <v>240</v>
      </c>
      <c r="L100">
        <f t="shared" si="44"/>
        <v>400</v>
      </c>
      <c r="M100">
        <f t="shared" si="45"/>
        <v>120</v>
      </c>
      <c r="N100">
        <f t="shared" si="46"/>
        <v>0</v>
      </c>
      <c r="O100">
        <f t="shared" si="47"/>
        <v>2000098</v>
      </c>
      <c r="P100" t="str">
        <f t="shared" si="48"/>
        <v>平均怪</v>
      </c>
      <c r="S100">
        <v>22</v>
      </c>
      <c r="T100">
        <v>2</v>
      </c>
      <c r="U100" t="s">
        <v>17</v>
      </c>
      <c r="V100">
        <f>VLOOKUP(S100,映射表!T:U,2,FALSE)</f>
        <v>10</v>
      </c>
      <c r="W100">
        <v>1</v>
      </c>
      <c r="X100" s="10">
        <v>0.6</v>
      </c>
      <c r="Y100" s="10">
        <v>1</v>
      </c>
      <c r="Z100" s="10">
        <f t="shared" si="49"/>
        <v>0.1875</v>
      </c>
      <c r="AA100" s="10">
        <v>0</v>
      </c>
      <c r="AB100" s="10">
        <v>1</v>
      </c>
      <c r="AC100" s="1">
        <f>INT(VLOOKUP($V100,映射表!$B:$C,2,FALSE)*VLOOKUP($U100,怪物属性偏向!$E:$I,3,FALSE)/100*X100*$AB100)</f>
        <v>240</v>
      </c>
      <c r="AD100" s="1">
        <f>INT(VLOOKUP($V100,映射表!$B:$C,2,FALSE)*VLOOKUP($U100,怪物属性偏向!$E:$I,4,FALSE)/100*Y100*$AB100)</f>
        <v>400</v>
      </c>
      <c r="AE100" s="1">
        <f>INT(VLOOKUP($V100,映射表!$B:$C,2,FALSE)*VLOOKUP($U100,怪物属性偏向!$E:$I,5,FALSE)/100*Z100*AB100)</f>
        <v>120</v>
      </c>
      <c r="AF100" s="1">
        <f>INT(VLOOKUP($V100,映射表!$B:$D,3,FALSE)*AA100)</f>
        <v>0</v>
      </c>
      <c r="AG100">
        <f t="shared" si="50"/>
        <v>1.5</v>
      </c>
      <c r="AH100">
        <f>VLOOKUP(V100,映射表!B:C,2,FALSE)*0.25-AD100*0.05</f>
        <v>80</v>
      </c>
      <c r="AI100">
        <f t="shared" si="51"/>
        <v>120</v>
      </c>
      <c r="AJ100">
        <f>INT(VLOOKUP($V100,映射表!$B:$C,2,FALSE)*VLOOKUP($U100,怪物属性偏向!$E:$I,5,FALSE)/100)</f>
        <v>640</v>
      </c>
    </row>
    <row r="101" spans="1:36" x14ac:dyDescent="0.15">
      <c r="A101">
        <f t="shared" si="35"/>
        <v>2001022</v>
      </c>
      <c r="B101">
        <f t="shared" si="36"/>
        <v>2000099</v>
      </c>
      <c r="C101">
        <f t="shared" si="37"/>
        <v>2000099</v>
      </c>
      <c r="D101" t="str">
        <f t="shared" si="38"/>
        <v>2001022s9</v>
      </c>
      <c r="E101" t="str">
        <f t="shared" si="39"/>
        <v>2000099:10:1</v>
      </c>
      <c r="F101">
        <f t="shared" si="40"/>
        <v>99</v>
      </c>
      <c r="G101">
        <f t="shared" si="41"/>
        <v>2000099</v>
      </c>
      <c r="H101">
        <f t="shared" si="52"/>
        <v>99</v>
      </c>
      <c r="I101" t="str">
        <f>VLOOKUP(U101,怪物属性偏向!E:F,2,FALSE)</f>
        <v>小花精</v>
      </c>
      <c r="J101">
        <f t="shared" si="42"/>
        <v>10</v>
      </c>
      <c r="K101">
        <f t="shared" si="43"/>
        <v>240</v>
      </c>
      <c r="L101">
        <f t="shared" si="44"/>
        <v>400</v>
      </c>
      <c r="M101">
        <f t="shared" si="45"/>
        <v>80</v>
      </c>
      <c r="N101">
        <f t="shared" si="46"/>
        <v>0</v>
      </c>
      <c r="O101">
        <f t="shared" si="47"/>
        <v>2000099</v>
      </c>
      <c r="P101" t="str">
        <f t="shared" si="48"/>
        <v>群体治疗怪</v>
      </c>
      <c r="S101">
        <v>22</v>
      </c>
      <c r="T101">
        <v>9</v>
      </c>
      <c r="U101" t="s">
        <v>23</v>
      </c>
      <c r="V101">
        <f>VLOOKUP(S101,映射表!T:U,2,FALSE)</f>
        <v>10</v>
      </c>
      <c r="W101">
        <v>1</v>
      </c>
      <c r="X101" s="10">
        <v>0.6</v>
      </c>
      <c r="Y101" s="10">
        <v>1</v>
      </c>
      <c r="Z101" s="10">
        <f t="shared" si="49"/>
        <v>0.125</v>
      </c>
      <c r="AA101" s="10">
        <v>0</v>
      </c>
      <c r="AB101" s="10">
        <v>1</v>
      </c>
      <c r="AC101" s="1">
        <f>INT(VLOOKUP($V101,映射表!$B:$C,2,FALSE)*VLOOKUP($U101,怪物属性偏向!$E:$I,3,FALSE)/100*X101*$AB101)</f>
        <v>240</v>
      </c>
      <c r="AD101" s="1">
        <f>INT(VLOOKUP($V101,映射表!$B:$C,2,FALSE)*VLOOKUP($U101,怪物属性偏向!$E:$I,4,FALSE)/100*Y101*$AB101)</f>
        <v>400</v>
      </c>
      <c r="AE101" s="1">
        <f>INT(VLOOKUP($V101,映射表!$B:$C,2,FALSE)*VLOOKUP($U101,怪物属性偏向!$E:$I,5,FALSE)/100*Z101*AB101)</f>
        <v>80</v>
      </c>
      <c r="AF101" s="1">
        <f>INT(VLOOKUP($V101,映射表!$B:$D,3,FALSE)*AA101)</f>
        <v>0</v>
      </c>
      <c r="AG101">
        <f t="shared" si="50"/>
        <v>1</v>
      </c>
      <c r="AH101">
        <f>VLOOKUP(V101,映射表!B:C,2,FALSE)*0.25-AD101*0.05</f>
        <v>80</v>
      </c>
      <c r="AI101">
        <f t="shared" si="51"/>
        <v>80</v>
      </c>
      <c r="AJ101">
        <f>INT(VLOOKUP($V101,映射表!$B:$C,2,FALSE)*VLOOKUP($U101,怪物属性偏向!$E:$I,5,FALSE)/100)</f>
        <v>640</v>
      </c>
    </row>
    <row r="102" spans="1:36" x14ac:dyDescent="0.15">
      <c r="A102">
        <f t="shared" si="35"/>
        <v>2001023</v>
      </c>
      <c r="B102">
        <f t="shared" si="36"/>
        <v>2000100</v>
      </c>
      <c r="C102">
        <f t="shared" si="37"/>
        <v>2000100</v>
      </c>
      <c r="D102" t="str">
        <f t="shared" si="38"/>
        <v>2001023s1</v>
      </c>
      <c r="E102" t="str">
        <f t="shared" si="39"/>
        <v>2000100:10:1</v>
      </c>
      <c r="F102">
        <f t="shared" si="40"/>
        <v>100</v>
      </c>
      <c r="G102">
        <f t="shared" si="41"/>
        <v>2000100</v>
      </c>
      <c r="H102">
        <f t="shared" si="52"/>
        <v>100</v>
      </c>
      <c r="I102" t="str">
        <f>VLOOKUP(U102,怪物属性偏向!E:F,2,FALSE)</f>
        <v>小蘑菇</v>
      </c>
      <c r="J102">
        <f t="shared" si="42"/>
        <v>10</v>
      </c>
      <c r="K102">
        <f t="shared" si="43"/>
        <v>240</v>
      </c>
      <c r="L102">
        <f t="shared" si="44"/>
        <v>400</v>
      </c>
      <c r="M102">
        <f t="shared" si="45"/>
        <v>120</v>
      </c>
      <c r="N102">
        <f t="shared" si="46"/>
        <v>0</v>
      </c>
      <c r="O102">
        <f t="shared" si="47"/>
        <v>2000100</v>
      </c>
      <c r="P102" t="str">
        <f t="shared" si="48"/>
        <v>平均怪</v>
      </c>
      <c r="S102">
        <v>23</v>
      </c>
      <c r="T102">
        <v>1</v>
      </c>
      <c r="U102" t="s">
        <v>17</v>
      </c>
      <c r="V102">
        <f>VLOOKUP(S102,映射表!T:U,2,FALSE)</f>
        <v>10</v>
      </c>
      <c r="W102">
        <v>1</v>
      </c>
      <c r="X102" s="10">
        <v>0.6</v>
      </c>
      <c r="Y102" s="10">
        <v>1</v>
      </c>
      <c r="Z102" s="10">
        <f t="shared" si="49"/>
        <v>0.1875</v>
      </c>
      <c r="AA102" s="10">
        <v>0</v>
      </c>
      <c r="AB102" s="10">
        <v>1</v>
      </c>
      <c r="AC102" s="1">
        <f>INT(VLOOKUP($V102,映射表!$B:$C,2,FALSE)*VLOOKUP($U102,怪物属性偏向!$E:$I,3,FALSE)/100*X102*$AB102)</f>
        <v>240</v>
      </c>
      <c r="AD102" s="1">
        <f>INT(VLOOKUP($V102,映射表!$B:$C,2,FALSE)*VLOOKUP($U102,怪物属性偏向!$E:$I,4,FALSE)/100*Y102*$AB102)</f>
        <v>400</v>
      </c>
      <c r="AE102" s="1">
        <f>INT(VLOOKUP($V102,映射表!$B:$C,2,FALSE)*VLOOKUP($U102,怪物属性偏向!$E:$I,5,FALSE)/100*Z102*AB102)</f>
        <v>120</v>
      </c>
      <c r="AF102" s="1">
        <f>INT(VLOOKUP($V102,映射表!$B:$D,3,FALSE)*AA102)</f>
        <v>0</v>
      </c>
      <c r="AG102">
        <f t="shared" si="50"/>
        <v>1.5</v>
      </c>
      <c r="AH102">
        <f>VLOOKUP(V102,映射表!B:C,2,FALSE)*0.25-AD102*0.05</f>
        <v>80</v>
      </c>
      <c r="AI102">
        <f t="shared" si="51"/>
        <v>120</v>
      </c>
      <c r="AJ102">
        <f>INT(VLOOKUP($V102,映射表!$B:$C,2,FALSE)*VLOOKUP($U102,怪物属性偏向!$E:$I,5,FALSE)/100)</f>
        <v>640</v>
      </c>
    </row>
    <row r="103" spans="1:36" x14ac:dyDescent="0.15">
      <c r="A103">
        <f t="shared" si="35"/>
        <v>2001023</v>
      </c>
      <c r="B103">
        <f t="shared" si="36"/>
        <v>2000101</v>
      </c>
      <c r="C103">
        <f t="shared" si="37"/>
        <v>2000101</v>
      </c>
      <c r="D103" t="str">
        <f t="shared" si="38"/>
        <v>2001023s4</v>
      </c>
      <c r="E103" t="str">
        <f t="shared" si="39"/>
        <v>2000101:10:1</v>
      </c>
      <c r="F103">
        <f t="shared" si="40"/>
        <v>101</v>
      </c>
      <c r="G103">
        <f t="shared" si="41"/>
        <v>2000101</v>
      </c>
      <c r="H103">
        <f t="shared" si="52"/>
        <v>101</v>
      </c>
      <c r="I103" t="str">
        <f>VLOOKUP(U103,怪物属性偏向!E:F,2,FALSE)</f>
        <v>小蘑菇</v>
      </c>
      <c r="J103">
        <f t="shared" si="42"/>
        <v>10</v>
      </c>
      <c r="K103">
        <f t="shared" si="43"/>
        <v>240</v>
      </c>
      <c r="L103">
        <f t="shared" si="44"/>
        <v>400</v>
      </c>
      <c r="M103">
        <f t="shared" si="45"/>
        <v>120</v>
      </c>
      <c r="N103">
        <f t="shared" si="46"/>
        <v>0</v>
      </c>
      <c r="O103">
        <f t="shared" si="47"/>
        <v>2000101</v>
      </c>
      <c r="P103" t="str">
        <f t="shared" si="48"/>
        <v>平均怪</v>
      </c>
      <c r="S103">
        <v>23</v>
      </c>
      <c r="T103">
        <v>4</v>
      </c>
      <c r="U103" t="s">
        <v>17</v>
      </c>
      <c r="V103">
        <f>VLOOKUP(S103,映射表!T:U,2,FALSE)</f>
        <v>10</v>
      </c>
      <c r="W103">
        <v>1</v>
      </c>
      <c r="X103" s="10">
        <v>0.6</v>
      </c>
      <c r="Y103" s="10">
        <v>1</v>
      </c>
      <c r="Z103" s="10">
        <f t="shared" si="49"/>
        <v>0.1875</v>
      </c>
      <c r="AA103" s="10">
        <v>0</v>
      </c>
      <c r="AB103" s="10">
        <v>1</v>
      </c>
      <c r="AC103" s="1">
        <f>INT(VLOOKUP($V103,映射表!$B:$C,2,FALSE)*VLOOKUP($U103,怪物属性偏向!$E:$I,3,FALSE)/100*X103*$AB103)</f>
        <v>240</v>
      </c>
      <c r="AD103" s="1">
        <f>INT(VLOOKUP($V103,映射表!$B:$C,2,FALSE)*VLOOKUP($U103,怪物属性偏向!$E:$I,4,FALSE)/100*Y103*$AB103)</f>
        <v>400</v>
      </c>
      <c r="AE103" s="1">
        <f>INT(VLOOKUP($V103,映射表!$B:$C,2,FALSE)*VLOOKUP($U103,怪物属性偏向!$E:$I,5,FALSE)/100*Z103*AB103)</f>
        <v>120</v>
      </c>
      <c r="AF103" s="1">
        <f>INT(VLOOKUP($V103,映射表!$B:$D,3,FALSE)*AA103)</f>
        <v>0</v>
      </c>
      <c r="AG103">
        <f t="shared" si="50"/>
        <v>1.5</v>
      </c>
      <c r="AH103">
        <f>VLOOKUP(V103,映射表!B:C,2,FALSE)*0.25-AD103*0.05</f>
        <v>80</v>
      </c>
      <c r="AI103">
        <f t="shared" si="51"/>
        <v>120</v>
      </c>
      <c r="AJ103">
        <f>INT(VLOOKUP($V103,映射表!$B:$C,2,FALSE)*VLOOKUP($U103,怪物属性偏向!$E:$I,5,FALSE)/100)</f>
        <v>640</v>
      </c>
    </row>
    <row r="104" spans="1:36" x14ac:dyDescent="0.15">
      <c r="A104">
        <f t="shared" si="35"/>
        <v>2001023</v>
      </c>
      <c r="B104">
        <f t="shared" si="36"/>
        <v>2000102</v>
      </c>
      <c r="C104">
        <f t="shared" si="37"/>
        <v>2000102</v>
      </c>
      <c r="D104" t="str">
        <f t="shared" si="38"/>
        <v>2001023s5</v>
      </c>
      <c r="E104" t="str">
        <f t="shared" si="39"/>
        <v>2000102:10:1</v>
      </c>
      <c r="F104">
        <f t="shared" si="40"/>
        <v>102</v>
      </c>
      <c r="G104">
        <f t="shared" si="41"/>
        <v>2000102</v>
      </c>
      <c r="H104">
        <f t="shared" si="52"/>
        <v>102</v>
      </c>
      <c r="I104" t="str">
        <f>VLOOKUP(U104,怪物属性偏向!E:F,2,FALSE)</f>
        <v>食人花</v>
      </c>
      <c r="J104">
        <f t="shared" si="42"/>
        <v>10</v>
      </c>
      <c r="K104">
        <f t="shared" si="43"/>
        <v>360</v>
      </c>
      <c r="L104">
        <f t="shared" si="44"/>
        <v>200</v>
      </c>
      <c r="M104">
        <f t="shared" si="45"/>
        <v>67</v>
      </c>
      <c r="N104">
        <f t="shared" si="46"/>
        <v>0</v>
      </c>
      <c r="O104">
        <f t="shared" si="47"/>
        <v>2000102</v>
      </c>
      <c r="P104" t="str">
        <f t="shared" si="48"/>
        <v>高攻低血</v>
      </c>
      <c r="S104">
        <v>23</v>
      </c>
      <c r="T104">
        <v>5</v>
      </c>
      <c r="U104" t="s">
        <v>19</v>
      </c>
      <c r="V104">
        <f>VLOOKUP(S104,映射表!T:U,2,FALSE)</f>
        <v>10</v>
      </c>
      <c r="W104">
        <v>1</v>
      </c>
      <c r="X104" s="10">
        <v>0.6</v>
      </c>
      <c r="Y104" s="10">
        <v>1</v>
      </c>
      <c r="Z104" s="10">
        <f t="shared" si="49"/>
        <v>0.15237020316027089</v>
      </c>
      <c r="AA104" s="10">
        <v>0</v>
      </c>
      <c r="AB104" s="10">
        <v>1</v>
      </c>
      <c r="AC104" s="1">
        <f>INT(VLOOKUP($V104,映射表!$B:$C,2,FALSE)*VLOOKUP($U104,怪物属性偏向!$E:$I,3,FALSE)/100*X104*$AB104)</f>
        <v>360</v>
      </c>
      <c r="AD104" s="1">
        <f>INT(VLOOKUP($V104,映射表!$B:$C,2,FALSE)*VLOOKUP($U104,怪物属性偏向!$E:$I,4,FALSE)/100*Y104*$AB104)</f>
        <v>200</v>
      </c>
      <c r="AE104" s="1">
        <f>INT(VLOOKUP($V104,映射表!$B:$C,2,FALSE)*VLOOKUP($U104,怪物属性偏向!$E:$I,5,FALSE)/100*Z104*AB104)</f>
        <v>67</v>
      </c>
      <c r="AF104" s="1">
        <f>INT(VLOOKUP($V104,映射表!$B:$D,3,FALSE)*AA104)</f>
        <v>0</v>
      </c>
      <c r="AG104">
        <f t="shared" si="50"/>
        <v>0.75</v>
      </c>
      <c r="AH104">
        <f>VLOOKUP(V104,映射表!B:C,2,FALSE)*0.25-AD104*0.05</f>
        <v>90</v>
      </c>
      <c r="AI104">
        <f t="shared" si="51"/>
        <v>67.5</v>
      </c>
      <c r="AJ104">
        <f>INT(VLOOKUP($V104,映射表!$B:$C,2,FALSE)*VLOOKUP($U104,怪物属性偏向!$E:$I,5,FALSE)/100)</f>
        <v>443</v>
      </c>
    </row>
    <row r="105" spans="1:36" x14ac:dyDescent="0.15">
      <c r="A105">
        <f t="shared" si="35"/>
        <v>2001023</v>
      </c>
      <c r="B105">
        <f t="shared" si="36"/>
        <v>2000103</v>
      </c>
      <c r="C105">
        <f t="shared" si="37"/>
        <v>2000103</v>
      </c>
      <c r="D105" t="str">
        <f t="shared" si="38"/>
        <v>2001023s8</v>
      </c>
      <c r="E105" t="str">
        <f t="shared" si="39"/>
        <v>2000103:10:1</v>
      </c>
      <c r="F105">
        <f t="shared" si="40"/>
        <v>103</v>
      </c>
      <c r="G105">
        <f t="shared" si="41"/>
        <v>2000103</v>
      </c>
      <c r="H105">
        <f t="shared" si="52"/>
        <v>103</v>
      </c>
      <c r="I105" t="str">
        <f>VLOOKUP(U105,怪物属性偏向!E:F,2,FALSE)</f>
        <v>小蘑菇</v>
      </c>
      <c r="J105">
        <f t="shared" si="42"/>
        <v>10</v>
      </c>
      <c r="K105">
        <f t="shared" si="43"/>
        <v>240</v>
      </c>
      <c r="L105">
        <f t="shared" si="44"/>
        <v>400</v>
      </c>
      <c r="M105">
        <f t="shared" si="45"/>
        <v>120</v>
      </c>
      <c r="N105">
        <f t="shared" si="46"/>
        <v>0</v>
      </c>
      <c r="O105">
        <f t="shared" si="47"/>
        <v>2000103</v>
      </c>
      <c r="P105" t="str">
        <f t="shared" si="48"/>
        <v>平均怪</v>
      </c>
      <c r="S105">
        <v>23</v>
      </c>
      <c r="T105">
        <v>8</v>
      </c>
      <c r="U105" t="s">
        <v>17</v>
      </c>
      <c r="V105">
        <f>VLOOKUP(S105,映射表!T:U,2,FALSE)</f>
        <v>10</v>
      </c>
      <c r="W105">
        <v>1</v>
      </c>
      <c r="X105" s="10">
        <v>0.6</v>
      </c>
      <c r="Y105" s="10">
        <v>1</v>
      </c>
      <c r="Z105" s="10">
        <f t="shared" si="49"/>
        <v>0.1875</v>
      </c>
      <c r="AA105" s="10">
        <v>0</v>
      </c>
      <c r="AB105" s="10">
        <v>1</v>
      </c>
      <c r="AC105" s="1">
        <f>INT(VLOOKUP($V105,映射表!$B:$C,2,FALSE)*VLOOKUP($U105,怪物属性偏向!$E:$I,3,FALSE)/100*X105*$AB105)</f>
        <v>240</v>
      </c>
      <c r="AD105" s="1">
        <f>INT(VLOOKUP($V105,映射表!$B:$C,2,FALSE)*VLOOKUP($U105,怪物属性偏向!$E:$I,4,FALSE)/100*Y105*$AB105)</f>
        <v>400</v>
      </c>
      <c r="AE105" s="1">
        <f>INT(VLOOKUP($V105,映射表!$B:$C,2,FALSE)*VLOOKUP($U105,怪物属性偏向!$E:$I,5,FALSE)/100*Z105*AB105)</f>
        <v>120</v>
      </c>
      <c r="AF105" s="1">
        <f>INT(VLOOKUP($V105,映射表!$B:$D,3,FALSE)*AA105)</f>
        <v>0</v>
      </c>
      <c r="AG105">
        <f t="shared" si="50"/>
        <v>1.5</v>
      </c>
      <c r="AH105">
        <f>VLOOKUP(V105,映射表!B:C,2,FALSE)*0.25-AD105*0.05</f>
        <v>80</v>
      </c>
      <c r="AI105">
        <f t="shared" si="51"/>
        <v>120</v>
      </c>
      <c r="AJ105">
        <f>INT(VLOOKUP($V105,映射表!$B:$C,2,FALSE)*VLOOKUP($U105,怪物属性偏向!$E:$I,5,FALSE)/100)</f>
        <v>640</v>
      </c>
    </row>
    <row r="106" spans="1:36" x14ac:dyDescent="0.15">
      <c r="A106">
        <f t="shared" si="35"/>
        <v>2001024</v>
      </c>
      <c r="B106">
        <f t="shared" si="36"/>
        <v>2000104</v>
      </c>
      <c r="C106">
        <f t="shared" si="37"/>
        <v>2000104</v>
      </c>
      <c r="D106" t="str">
        <f t="shared" si="38"/>
        <v>2001024s1</v>
      </c>
      <c r="E106" t="str">
        <f t="shared" si="39"/>
        <v>2000104:10:1</v>
      </c>
      <c r="F106">
        <f t="shared" si="40"/>
        <v>104</v>
      </c>
      <c r="G106">
        <f t="shared" si="41"/>
        <v>2000104</v>
      </c>
      <c r="H106">
        <f t="shared" si="52"/>
        <v>104</v>
      </c>
      <c r="I106" t="str">
        <f>VLOOKUP(U106,怪物属性偏向!E:F,2,FALSE)</f>
        <v>小蘑菇</v>
      </c>
      <c r="J106">
        <f t="shared" si="42"/>
        <v>10</v>
      </c>
      <c r="K106">
        <f t="shared" si="43"/>
        <v>240</v>
      </c>
      <c r="L106">
        <f t="shared" si="44"/>
        <v>400</v>
      </c>
      <c r="M106">
        <f t="shared" si="45"/>
        <v>120</v>
      </c>
      <c r="N106">
        <f t="shared" si="46"/>
        <v>0</v>
      </c>
      <c r="O106">
        <f t="shared" si="47"/>
        <v>2000104</v>
      </c>
      <c r="P106" t="str">
        <f t="shared" si="48"/>
        <v>平均怪</v>
      </c>
      <c r="S106">
        <v>24</v>
      </c>
      <c r="T106">
        <v>1</v>
      </c>
      <c r="U106" t="s">
        <v>17</v>
      </c>
      <c r="V106">
        <f>VLOOKUP(S106,映射表!T:U,2,FALSE)</f>
        <v>10</v>
      </c>
      <c r="W106">
        <v>1</v>
      </c>
      <c r="X106" s="10">
        <v>0.6</v>
      </c>
      <c r="Y106" s="10">
        <v>1</v>
      </c>
      <c r="Z106" s="10">
        <f t="shared" si="49"/>
        <v>0.1875</v>
      </c>
      <c r="AA106" s="10">
        <v>0</v>
      </c>
      <c r="AB106" s="10">
        <v>1</v>
      </c>
      <c r="AC106" s="1">
        <f>INT(VLOOKUP($V106,映射表!$B:$C,2,FALSE)*VLOOKUP($U106,怪物属性偏向!$E:$I,3,FALSE)/100*X106*$AB106)</f>
        <v>240</v>
      </c>
      <c r="AD106" s="1">
        <f>INT(VLOOKUP($V106,映射表!$B:$C,2,FALSE)*VLOOKUP($U106,怪物属性偏向!$E:$I,4,FALSE)/100*Y106*$AB106)</f>
        <v>400</v>
      </c>
      <c r="AE106" s="1">
        <f>INT(VLOOKUP($V106,映射表!$B:$C,2,FALSE)*VLOOKUP($U106,怪物属性偏向!$E:$I,5,FALSE)/100*Z106*AB106)</f>
        <v>120</v>
      </c>
      <c r="AF106" s="1">
        <f>INT(VLOOKUP($V106,映射表!$B:$D,3,FALSE)*AA106)</f>
        <v>0</v>
      </c>
      <c r="AG106">
        <f t="shared" si="50"/>
        <v>1.5</v>
      </c>
      <c r="AH106">
        <f>VLOOKUP(V106,映射表!B:C,2,FALSE)*0.25-AD106*0.05</f>
        <v>80</v>
      </c>
      <c r="AI106">
        <f t="shared" si="51"/>
        <v>120</v>
      </c>
      <c r="AJ106">
        <f>INT(VLOOKUP($V106,映射表!$B:$C,2,FALSE)*VLOOKUP($U106,怪物属性偏向!$E:$I,5,FALSE)/100)</f>
        <v>640</v>
      </c>
    </row>
    <row r="107" spans="1:36" x14ac:dyDescent="0.15">
      <c r="A107">
        <f t="shared" si="35"/>
        <v>2001024</v>
      </c>
      <c r="B107">
        <f t="shared" si="36"/>
        <v>2000105</v>
      </c>
      <c r="C107">
        <f t="shared" si="37"/>
        <v>2000105</v>
      </c>
      <c r="D107" t="str">
        <f t="shared" si="38"/>
        <v>2001024s5</v>
      </c>
      <c r="E107" t="str">
        <f t="shared" si="39"/>
        <v>2000105:10:1</v>
      </c>
      <c r="F107">
        <f t="shared" si="40"/>
        <v>105</v>
      </c>
      <c r="G107">
        <f t="shared" si="41"/>
        <v>2000105</v>
      </c>
      <c r="H107">
        <f t="shared" si="52"/>
        <v>105</v>
      </c>
      <c r="I107" t="str">
        <f>VLOOKUP(U107,怪物属性偏向!E:F,2,FALSE)</f>
        <v>食人花</v>
      </c>
      <c r="J107">
        <f t="shared" si="42"/>
        <v>10</v>
      </c>
      <c r="K107">
        <f t="shared" si="43"/>
        <v>360</v>
      </c>
      <c r="L107">
        <f t="shared" si="44"/>
        <v>200</v>
      </c>
      <c r="M107">
        <f t="shared" si="45"/>
        <v>67</v>
      </c>
      <c r="N107">
        <f t="shared" si="46"/>
        <v>0</v>
      </c>
      <c r="O107">
        <f t="shared" si="47"/>
        <v>2000105</v>
      </c>
      <c r="P107" t="str">
        <f t="shared" si="48"/>
        <v>高攻低血</v>
      </c>
      <c r="S107">
        <v>24</v>
      </c>
      <c r="T107">
        <v>5</v>
      </c>
      <c r="U107" t="s">
        <v>19</v>
      </c>
      <c r="V107">
        <f>VLOOKUP(S107,映射表!T:U,2,FALSE)</f>
        <v>10</v>
      </c>
      <c r="W107">
        <v>1</v>
      </c>
      <c r="X107" s="10">
        <v>0.6</v>
      </c>
      <c r="Y107" s="10">
        <v>1</v>
      </c>
      <c r="Z107" s="10">
        <f t="shared" si="49"/>
        <v>0.15237020316027089</v>
      </c>
      <c r="AA107" s="10">
        <v>0</v>
      </c>
      <c r="AB107" s="10">
        <v>1</v>
      </c>
      <c r="AC107" s="1">
        <f>INT(VLOOKUP($V107,映射表!$B:$C,2,FALSE)*VLOOKUP($U107,怪物属性偏向!$E:$I,3,FALSE)/100*X107*$AB107)</f>
        <v>360</v>
      </c>
      <c r="AD107" s="1">
        <f>INT(VLOOKUP($V107,映射表!$B:$C,2,FALSE)*VLOOKUP($U107,怪物属性偏向!$E:$I,4,FALSE)/100*Y107*$AB107)</f>
        <v>200</v>
      </c>
      <c r="AE107" s="1">
        <f>INT(VLOOKUP($V107,映射表!$B:$C,2,FALSE)*VLOOKUP($U107,怪物属性偏向!$E:$I,5,FALSE)/100*Z107*AB107)</f>
        <v>67</v>
      </c>
      <c r="AF107" s="1">
        <f>INT(VLOOKUP($V107,映射表!$B:$D,3,FALSE)*AA107)</f>
        <v>0</v>
      </c>
      <c r="AG107">
        <f t="shared" si="50"/>
        <v>0.75</v>
      </c>
      <c r="AH107">
        <f>VLOOKUP(V107,映射表!B:C,2,FALSE)*0.25-AD107*0.05</f>
        <v>90</v>
      </c>
      <c r="AI107">
        <f t="shared" si="51"/>
        <v>67.5</v>
      </c>
      <c r="AJ107">
        <f>INT(VLOOKUP($V107,映射表!$B:$C,2,FALSE)*VLOOKUP($U107,怪物属性偏向!$E:$I,5,FALSE)/100)</f>
        <v>443</v>
      </c>
    </row>
    <row r="108" spans="1:36" x14ac:dyDescent="0.15">
      <c r="A108">
        <f t="shared" si="35"/>
        <v>2001024</v>
      </c>
      <c r="B108">
        <f t="shared" si="36"/>
        <v>2000106</v>
      </c>
      <c r="C108">
        <f t="shared" si="37"/>
        <v>2000106</v>
      </c>
      <c r="D108" t="str">
        <f t="shared" si="38"/>
        <v>2001024s7</v>
      </c>
      <c r="E108" t="str">
        <f t="shared" si="39"/>
        <v>2000106:10:1</v>
      </c>
      <c r="F108">
        <f t="shared" si="40"/>
        <v>106</v>
      </c>
      <c r="G108">
        <f t="shared" si="41"/>
        <v>2000106</v>
      </c>
      <c r="H108">
        <f t="shared" si="52"/>
        <v>106</v>
      </c>
      <c r="I108" t="str">
        <f>VLOOKUP(U108,怪物属性偏向!E:F,2,FALSE)</f>
        <v>小蘑菇</v>
      </c>
      <c r="J108">
        <f t="shared" si="42"/>
        <v>10</v>
      </c>
      <c r="K108">
        <f t="shared" si="43"/>
        <v>240</v>
      </c>
      <c r="L108">
        <f t="shared" si="44"/>
        <v>400</v>
      </c>
      <c r="M108">
        <f t="shared" si="45"/>
        <v>120</v>
      </c>
      <c r="N108">
        <f t="shared" si="46"/>
        <v>0</v>
      </c>
      <c r="O108">
        <f t="shared" si="47"/>
        <v>2000106</v>
      </c>
      <c r="P108" t="str">
        <f t="shared" si="48"/>
        <v>平均怪</v>
      </c>
      <c r="S108">
        <v>24</v>
      </c>
      <c r="T108">
        <v>7</v>
      </c>
      <c r="U108" t="s">
        <v>17</v>
      </c>
      <c r="V108">
        <f>VLOOKUP(S108,映射表!T:U,2,FALSE)</f>
        <v>10</v>
      </c>
      <c r="W108">
        <v>1</v>
      </c>
      <c r="X108" s="10">
        <v>0.6</v>
      </c>
      <c r="Y108" s="10">
        <v>1</v>
      </c>
      <c r="Z108" s="10">
        <f t="shared" si="49"/>
        <v>0.1875</v>
      </c>
      <c r="AA108" s="10">
        <v>0</v>
      </c>
      <c r="AB108" s="10">
        <v>1</v>
      </c>
      <c r="AC108" s="1">
        <f>INT(VLOOKUP($V108,映射表!$B:$C,2,FALSE)*VLOOKUP($U108,怪物属性偏向!$E:$I,3,FALSE)/100*X108*$AB108)</f>
        <v>240</v>
      </c>
      <c r="AD108" s="1">
        <f>INT(VLOOKUP($V108,映射表!$B:$C,2,FALSE)*VLOOKUP($U108,怪物属性偏向!$E:$I,4,FALSE)/100*Y108*$AB108)</f>
        <v>400</v>
      </c>
      <c r="AE108" s="1">
        <f>INT(VLOOKUP($V108,映射表!$B:$C,2,FALSE)*VLOOKUP($U108,怪物属性偏向!$E:$I,5,FALSE)/100*Z108*AB108)</f>
        <v>120</v>
      </c>
      <c r="AF108" s="1">
        <f>INT(VLOOKUP($V108,映射表!$B:$D,3,FALSE)*AA108)</f>
        <v>0</v>
      </c>
      <c r="AG108">
        <f t="shared" si="50"/>
        <v>1.5</v>
      </c>
      <c r="AH108">
        <f>VLOOKUP(V108,映射表!B:C,2,FALSE)*0.25-AD108*0.05</f>
        <v>80</v>
      </c>
      <c r="AI108">
        <f t="shared" si="51"/>
        <v>120</v>
      </c>
      <c r="AJ108">
        <f>INT(VLOOKUP($V108,映射表!$B:$C,2,FALSE)*VLOOKUP($U108,怪物属性偏向!$E:$I,5,FALSE)/100)</f>
        <v>640</v>
      </c>
    </row>
    <row r="109" spans="1:36" x14ac:dyDescent="0.15">
      <c r="A109">
        <f t="shared" si="35"/>
        <v>2001024</v>
      </c>
      <c r="B109">
        <f t="shared" si="36"/>
        <v>2000107</v>
      </c>
      <c r="C109">
        <f t="shared" si="37"/>
        <v>2000107</v>
      </c>
      <c r="D109" t="str">
        <f t="shared" si="38"/>
        <v>2001024s9</v>
      </c>
      <c r="E109" t="str">
        <f t="shared" si="39"/>
        <v>2000107:10:1</v>
      </c>
      <c r="F109">
        <f t="shared" si="40"/>
        <v>107</v>
      </c>
      <c r="G109">
        <f t="shared" si="41"/>
        <v>2000107</v>
      </c>
      <c r="H109">
        <f t="shared" si="52"/>
        <v>107</v>
      </c>
      <c r="I109" t="str">
        <f>VLOOKUP(U109,怪物属性偏向!E:F,2,FALSE)</f>
        <v>食人花</v>
      </c>
      <c r="J109">
        <f t="shared" si="42"/>
        <v>10</v>
      </c>
      <c r="K109">
        <f t="shared" si="43"/>
        <v>360</v>
      </c>
      <c r="L109">
        <f t="shared" si="44"/>
        <v>200</v>
      </c>
      <c r="M109">
        <f t="shared" si="45"/>
        <v>67</v>
      </c>
      <c r="N109">
        <f t="shared" si="46"/>
        <v>0</v>
      </c>
      <c r="O109">
        <f t="shared" si="47"/>
        <v>2000107</v>
      </c>
      <c r="P109" t="str">
        <f t="shared" si="48"/>
        <v>高攻低血</v>
      </c>
      <c r="S109">
        <v>24</v>
      </c>
      <c r="T109">
        <v>9</v>
      </c>
      <c r="U109" t="s">
        <v>19</v>
      </c>
      <c r="V109">
        <f>VLOOKUP(S109,映射表!T:U,2,FALSE)</f>
        <v>10</v>
      </c>
      <c r="W109">
        <v>1</v>
      </c>
      <c r="X109" s="10">
        <v>0.6</v>
      </c>
      <c r="Y109" s="10">
        <v>1</v>
      </c>
      <c r="Z109" s="10">
        <f t="shared" si="49"/>
        <v>0.15237020316027089</v>
      </c>
      <c r="AA109" s="10">
        <v>0</v>
      </c>
      <c r="AB109" s="10">
        <v>1</v>
      </c>
      <c r="AC109" s="1">
        <f>INT(VLOOKUP($V109,映射表!$B:$C,2,FALSE)*VLOOKUP($U109,怪物属性偏向!$E:$I,3,FALSE)/100*X109*$AB109)</f>
        <v>360</v>
      </c>
      <c r="AD109" s="1">
        <f>INT(VLOOKUP($V109,映射表!$B:$C,2,FALSE)*VLOOKUP($U109,怪物属性偏向!$E:$I,4,FALSE)/100*Y109*$AB109)</f>
        <v>200</v>
      </c>
      <c r="AE109" s="1">
        <f>INT(VLOOKUP($V109,映射表!$B:$C,2,FALSE)*VLOOKUP($U109,怪物属性偏向!$E:$I,5,FALSE)/100*Z109*AB109)</f>
        <v>67</v>
      </c>
      <c r="AF109" s="1">
        <f>INT(VLOOKUP($V109,映射表!$B:$D,3,FALSE)*AA109)</f>
        <v>0</v>
      </c>
      <c r="AG109">
        <f t="shared" si="50"/>
        <v>0.75</v>
      </c>
      <c r="AH109">
        <f>VLOOKUP(V109,映射表!B:C,2,FALSE)*0.25-AD109*0.05</f>
        <v>90</v>
      </c>
      <c r="AI109">
        <f t="shared" si="51"/>
        <v>67.5</v>
      </c>
      <c r="AJ109">
        <f>INT(VLOOKUP($V109,映射表!$B:$C,2,FALSE)*VLOOKUP($U109,怪物属性偏向!$E:$I,5,FALSE)/100)</f>
        <v>443</v>
      </c>
    </row>
    <row r="110" spans="1:36" x14ac:dyDescent="0.15">
      <c r="A110">
        <f t="shared" si="35"/>
        <v>2001025</v>
      </c>
      <c r="B110">
        <f t="shared" si="36"/>
        <v>2000108</v>
      </c>
      <c r="C110">
        <f t="shared" si="37"/>
        <v>2000108</v>
      </c>
      <c r="D110" t="str">
        <f t="shared" si="38"/>
        <v>2001025s1</v>
      </c>
      <c r="E110" t="str">
        <f t="shared" si="39"/>
        <v>2000108:10:1</v>
      </c>
      <c r="F110">
        <f t="shared" si="40"/>
        <v>108</v>
      </c>
      <c r="G110">
        <f t="shared" si="41"/>
        <v>2000108</v>
      </c>
      <c r="H110">
        <f t="shared" si="52"/>
        <v>108</v>
      </c>
      <c r="I110" t="str">
        <f>VLOOKUP(U110,怪物属性偏向!E:F,2,FALSE)</f>
        <v>小蘑菇</v>
      </c>
      <c r="J110">
        <f t="shared" si="42"/>
        <v>10</v>
      </c>
      <c r="K110">
        <f t="shared" si="43"/>
        <v>240</v>
      </c>
      <c r="L110">
        <f t="shared" si="44"/>
        <v>400</v>
      </c>
      <c r="M110">
        <f t="shared" si="45"/>
        <v>120</v>
      </c>
      <c r="N110">
        <f t="shared" si="46"/>
        <v>0</v>
      </c>
      <c r="O110">
        <f t="shared" si="47"/>
        <v>2000108</v>
      </c>
      <c r="P110" t="str">
        <f t="shared" si="48"/>
        <v>平均怪</v>
      </c>
      <c r="S110">
        <v>25</v>
      </c>
      <c r="T110">
        <v>1</v>
      </c>
      <c r="U110" t="s">
        <v>17</v>
      </c>
      <c r="V110">
        <f>VLOOKUP(S110,映射表!T:U,2,FALSE)</f>
        <v>10</v>
      </c>
      <c r="W110">
        <v>1</v>
      </c>
      <c r="X110" s="10">
        <v>0.6</v>
      </c>
      <c r="Y110" s="10">
        <v>1</v>
      </c>
      <c r="Z110" s="10">
        <f t="shared" si="49"/>
        <v>0.1875</v>
      </c>
      <c r="AA110" s="10">
        <v>0</v>
      </c>
      <c r="AB110" s="10">
        <v>1</v>
      </c>
      <c r="AC110" s="1">
        <f>INT(VLOOKUP($V110,映射表!$B:$C,2,FALSE)*VLOOKUP($U110,怪物属性偏向!$E:$I,3,FALSE)/100*X110*$AB110)</f>
        <v>240</v>
      </c>
      <c r="AD110" s="1">
        <f>INT(VLOOKUP($V110,映射表!$B:$C,2,FALSE)*VLOOKUP($U110,怪物属性偏向!$E:$I,4,FALSE)/100*Y110*$AB110)</f>
        <v>400</v>
      </c>
      <c r="AE110" s="1">
        <f>INT(VLOOKUP($V110,映射表!$B:$C,2,FALSE)*VLOOKUP($U110,怪物属性偏向!$E:$I,5,FALSE)/100*Z110*AB110)</f>
        <v>120</v>
      </c>
      <c r="AF110" s="1">
        <f>INT(VLOOKUP($V110,映射表!$B:$D,3,FALSE)*AA110)</f>
        <v>0</v>
      </c>
      <c r="AG110">
        <f t="shared" si="50"/>
        <v>1.5</v>
      </c>
      <c r="AH110">
        <f>VLOOKUP(V110,映射表!B:C,2,FALSE)*0.25-AD110*0.05</f>
        <v>80</v>
      </c>
      <c r="AI110">
        <f t="shared" si="51"/>
        <v>120</v>
      </c>
      <c r="AJ110">
        <f>INT(VLOOKUP($V110,映射表!$B:$C,2,FALSE)*VLOOKUP($U110,怪物属性偏向!$E:$I,5,FALSE)/100)</f>
        <v>640</v>
      </c>
    </row>
    <row r="111" spans="1:36" x14ac:dyDescent="0.15">
      <c r="A111">
        <f t="shared" si="35"/>
        <v>2001025</v>
      </c>
      <c r="B111">
        <f t="shared" si="36"/>
        <v>2000109</v>
      </c>
      <c r="C111">
        <f t="shared" si="37"/>
        <v>2000109</v>
      </c>
      <c r="D111" t="str">
        <f t="shared" si="38"/>
        <v>2001025s3</v>
      </c>
      <c r="E111" t="str">
        <f t="shared" si="39"/>
        <v>2000109:10:1</v>
      </c>
      <c r="F111">
        <f t="shared" si="40"/>
        <v>109</v>
      </c>
      <c r="G111">
        <f t="shared" si="41"/>
        <v>2000109</v>
      </c>
      <c r="H111">
        <f t="shared" si="52"/>
        <v>109</v>
      </c>
      <c r="I111" t="str">
        <f>VLOOKUP(U111,怪物属性偏向!E:F,2,FALSE)</f>
        <v>食人花</v>
      </c>
      <c r="J111">
        <f t="shared" si="42"/>
        <v>10</v>
      </c>
      <c r="K111">
        <f t="shared" si="43"/>
        <v>360</v>
      </c>
      <c r="L111">
        <f t="shared" si="44"/>
        <v>200</v>
      </c>
      <c r="M111">
        <f t="shared" si="45"/>
        <v>67</v>
      </c>
      <c r="N111">
        <f t="shared" si="46"/>
        <v>0</v>
      </c>
      <c r="O111">
        <f t="shared" si="47"/>
        <v>2000109</v>
      </c>
      <c r="P111" t="str">
        <f t="shared" si="48"/>
        <v>高攻低血</v>
      </c>
      <c r="S111">
        <v>25</v>
      </c>
      <c r="T111">
        <v>3</v>
      </c>
      <c r="U111" t="s">
        <v>19</v>
      </c>
      <c r="V111">
        <f>VLOOKUP(S111,映射表!T:U,2,FALSE)</f>
        <v>10</v>
      </c>
      <c r="W111">
        <v>1</v>
      </c>
      <c r="X111" s="10">
        <v>0.6</v>
      </c>
      <c r="Y111" s="10">
        <v>1</v>
      </c>
      <c r="Z111" s="10">
        <f t="shared" si="49"/>
        <v>0.15237020316027089</v>
      </c>
      <c r="AA111" s="10">
        <v>0</v>
      </c>
      <c r="AB111" s="10">
        <v>1</v>
      </c>
      <c r="AC111" s="1">
        <f>INT(VLOOKUP($V111,映射表!$B:$C,2,FALSE)*VLOOKUP($U111,怪物属性偏向!$E:$I,3,FALSE)/100*X111*$AB111)</f>
        <v>360</v>
      </c>
      <c r="AD111" s="1">
        <f>INT(VLOOKUP($V111,映射表!$B:$C,2,FALSE)*VLOOKUP($U111,怪物属性偏向!$E:$I,4,FALSE)/100*Y111*$AB111)</f>
        <v>200</v>
      </c>
      <c r="AE111" s="1">
        <f>INT(VLOOKUP($V111,映射表!$B:$C,2,FALSE)*VLOOKUP($U111,怪物属性偏向!$E:$I,5,FALSE)/100*Z111*AB111)</f>
        <v>67</v>
      </c>
      <c r="AF111" s="1">
        <f>INT(VLOOKUP($V111,映射表!$B:$D,3,FALSE)*AA111)</f>
        <v>0</v>
      </c>
      <c r="AG111">
        <f t="shared" si="50"/>
        <v>0.75</v>
      </c>
      <c r="AH111">
        <f>VLOOKUP(V111,映射表!B:C,2,FALSE)*0.25-AD111*0.05</f>
        <v>90</v>
      </c>
      <c r="AI111">
        <f t="shared" si="51"/>
        <v>67.5</v>
      </c>
      <c r="AJ111">
        <f>INT(VLOOKUP($V111,映射表!$B:$C,2,FALSE)*VLOOKUP($U111,怪物属性偏向!$E:$I,5,FALSE)/100)</f>
        <v>443</v>
      </c>
    </row>
    <row r="112" spans="1:36" x14ac:dyDescent="0.15">
      <c r="A112">
        <f t="shared" ref="A112:A175" si="53">2001000+S112</f>
        <v>2001025</v>
      </c>
      <c r="B112">
        <f t="shared" ref="B112:B175" si="54">IF(C112="",B113,C112)</f>
        <v>2000110</v>
      </c>
      <c r="C112">
        <f t="shared" ref="C112:C175" si="55">IF(W112=1,G112,IF(A112=A111,C111,""))</f>
        <v>2000110</v>
      </c>
      <c r="D112" t="str">
        <f t="shared" ref="D112:D175" si="56">A112&amp;"s"&amp;T112</f>
        <v>2001025s5</v>
      </c>
      <c r="E112" t="str">
        <f t="shared" ref="E112:E175" si="57">G112&amp;":"&amp;V112&amp;":"&amp;"1"</f>
        <v>2000110:10:1</v>
      </c>
      <c r="F112">
        <f t="shared" ref="F112:F175" si="58">H112</f>
        <v>110</v>
      </c>
      <c r="G112">
        <f t="shared" ref="G112:G175" si="59">2000000+F112</f>
        <v>2000110</v>
      </c>
      <c r="H112">
        <f t="shared" si="52"/>
        <v>110</v>
      </c>
      <c r="I112" t="str">
        <f>VLOOKUP(U112,怪物属性偏向!E:F,2,FALSE)</f>
        <v>小蘑菇</v>
      </c>
      <c r="J112">
        <f t="shared" ref="J112:J175" si="60">V112</f>
        <v>10</v>
      </c>
      <c r="K112">
        <f t="shared" ref="K112:K175" si="61">AC112</f>
        <v>240</v>
      </c>
      <c r="L112">
        <f t="shared" ref="L112:L175" si="62">AD112</f>
        <v>400</v>
      </c>
      <c r="M112">
        <f t="shared" ref="M112:M175" si="63">AE112</f>
        <v>120</v>
      </c>
      <c r="N112">
        <f t="shared" ref="N112:N175" si="64">AF112</f>
        <v>0</v>
      </c>
      <c r="O112">
        <f t="shared" ref="O112:O175" si="65">G112</f>
        <v>2000110</v>
      </c>
      <c r="P112" t="str">
        <f t="shared" ref="P112:P175" si="66">U112</f>
        <v>平均怪</v>
      </c>
      <c r="S112">
        <v>25</v>
      </c>
      <c r="T112">
        <v>5</v>
      </c>
      <c r="U112" t="s">
        <v>17</v>
      </c>
      <c r="V112">
        <f>VLOOKUP(S112,映射表!T:U,2,FALSE)</f>
        <v>10</v>
      </c>
      <c r="W112">
        <v>1</v>
      </c>
      <c r="X112" s="10">
        <v>0.6</v>
      </c>
      <c r="Y112" s="10">
        <v>1</v>
      </c>
      <c r="Z112" s="10">
        <f t="shared" ref="Z112:Z175" si="67">AI112/AJ112</f>
        <v>0.1875</v>
      </c>
      <c r="AA112" s="10">
        <v>0</v>
      </c>
      <c r="AB112" s="10">
        <v>1</v>
      </c>
      <c r="AC112" s="1">
        <f>INT(VLOOKUP($V112,映射表!$B:$C,2,FALSE)*VLOOKUP($U112,怪物属性偏向!$E:$I,3,FALSE)/100*X112*$AB112)</f>
        <v>240</v>
      </c>
      <c r="AD112" s="1">
        <f>INT(VLOOKUP($V112,映射表!$B:$C,2,FALSE)*VLOOKUP($U112,怪物属性偏向!$E:$I,4,FALSE)/100*Y112*$AB112)</f>
        <v>400</v>
      </c>
      <c r="AE112" s="1">
        <f>INT(VLOOKUP($V112,映射表!$B:$C,2,FALSE)*VLOOKUP($U112,怪物属性偏向!$E:$I,5,FALSE)/100*Z112*AB112)</f>
        <v>120</v>
      </c>
      <c r="AF112" s="1">
        <f>INT(VLOOKUP($V112,映射表!$B:$D,3,FALSE)*AA112)</f>
        <v>0</v>
      </c>
      <c r="AG112">
        <f t="shared" ref="AG112:AG175" si="68">VLOOKUP(U112,AM:AN,2,FALSE)</f>
        <v>1.5</v>
      </c>
      <c r="AH112">
        <f>VLOOKUP(V112,映射表!B:C,2,FALSE)*0.25-AD112*0.05</f>
        <v>80</v>
      </c>
      <c r="AI112">
        <f t="shared" ref="AI112:AI175" si="69">AH112*AG112</f>
        <v>120</v>
      </c>
      <c r="AJ112">
        <f>INT(VLOOKUP($V112,映射表!$B:$C,2,FALSE)*VLOOKUP($U112,怪物属性偏向!$E:$I,5,FALSE)/100)</f>
        <v>640</v>
      </c>
    </row>
    <row r="113" spans="1:36" x14ac:dyDescent="0.15">
      <c r="A113">
        <f t="shared" si="53"/>
        <v>2001025</v>
      </c>
      <c r="B113">
        <f t="shared" si="54"/>
        <v>2000111</v>
      </c>
      <c r="C113">
        <f t="shared" si="55"/>
        <v>2000111</v>
      </c>
      <c r="D113" t="str">
        <f t="shared" si="56"/>
        <v>2001025s6</v>
      </c>
      <c r="E113" t="str">
        <f t="shared" si="57"/>
        <v>2000111:10:1</v>
      </c>
      <c r="F113">
        <f t="shared" si="58"/>
        <v>111</v>
      </c>
      <c r="G113">
        <f t="shared" si="59"/>
        <v>2000111</v>
      </c>
      <c r="H113">
        <f t="shared" si="52"/>
        <v>111</v>
      </c>
      <c r="I113" t="str">
        <f>VLOOKUP(U113,怪物属性偏向!E:F,2,FALSE)</f>
        <v>食人花</v>
      </c>
      <c r="J113">
        <f t="shared" si="60"/>
        <v>10</v>
      </c>
      <c r="K113">
        <f t="shared" si="61"/>
        <v>360</v>
      </c>
      <c r="L113">
        <f t="shared" si="62"/>
        <v>200</v>
      </c>
      <c r="M113">
        <f t="shared" si="63"/>
        <v>67</v>
      </c>
      <c r="N113">
        <f t="shared" si="64"/>
        <v>0</v>
      </c>
      <c r="O113">
        <f t="shared" si="65"/>
        <v>2000111</v>
      </c>
      <c r="P113" t="str">
        <f t="shared" si="66"/>
        <v>高攻低血</v>
      </c>
      <c r="S113">
        <v>25</v>
      </c>
      <c r="T113">
        <v>6</v>
      </c>
      <c r="U113" t="s">
        <v>19</v>
      </c>
      <c r="V113">
        <f>VLOOKUP(S113,映射表!T:U,2,FALSE)</f>
        <v>10</v>
      </c>
      <c r="W113">
        <v>1</v>
      </c>
      <c r="X113" s="10">
        <v>0.6</v>
      </c>
      <c r="Y113" s="10">
        <v>1</v>
      </c>
      <c r="Z113" s="10">
        <f t="shared" si="67"/>
        <v>0.15237020316027089</v>
      </c>
      <c r="AA113" s="10">
        <v>0</v>
      </c>
      <c r="AB113" s="10">
        <v>1</v>
      </c>
      <c r="AC113" s="1">
        <f>INT(VLOOKUP($V113,映射表!$B:$C,2,FALSE)*VLOOKUP($U113,怪物属性偏向!$E:$I,3,FALSE)/100*X113*$AB113)</f>
        <v>360</v>
      </c>
      <c r="AD113" s="1">
        <f>INT(VLOOKUP($V113,映射表!$B:$C,2,FALSE)*VLOOKUP($U113,怪物属性偏向!$E:$I,4,FALSE)/100*Y113*$AB113)</f>
        <v>200</v>
      </c>
      <c r="AE113" s="1">
        <f>INT(VLOOKUP($V113,映射表!$B:$C,2,FALSE)*VLOOKUP($U113,怪物属性偏向!$E:$I,5,FALSE)/100*Z113*AB113)</f>
        <v>67</v>
      </c>
      <c r="AF113" s="1">
        <f>INT(VLOOKUP($V113,映射表!$B:$D,3,FALSE)*AA113)</f>
        <v>0</v>
      </c>
      <c r="AG113">
        <f t="shared" si="68"/>
        <v>0.75</v>
      </c>
      <c r="AH113">
        <f>VLOOKUP(V113,映射表!B:C,2,FALSE)*0.25-AD113*0.05</f>
        <v>90</v>
      </c>
      <c r="AI113">
        <f t="shared" si="69"/>
        <v>67.5</v>
      </c>
      <c r="AJ113">
        <f>INT(VLOOKUP($V113,映射表!$B:$C,2,FALSE)*VLOOKUP($U113,怪物属性偏向!$E:$I,5,FALSE)/100)</f>
        <v>443</v>
      </c>
    </row>
    <row r="114" spans="1:36" x14ac:dyDescent="0.15">
      <c r="A114">
        <f t="shared" si="53"/>
        <v>2001025</v>
      </c>
      <c r="B114">
        <f t="shared" si="54"/>
        <v>2000112</v>
      </c>
      <c r="C114">
        <f t="shared" si="55"/>
        <v>2000112</v>
      </c>
      <c r="D114" t="str">
        <f t="shared" si="56"/>
        <v>2001025s9</v>
      </c>
      <c r="E114" t="str">
        <f t="shared" si="57"/>
        <v>2000112:10:1</v>
      </c>
      <c r="F114">
        <f t="shared" si="58"/>
        <v>112</v>
      </c>
      <c r="G114">
        <f t="shared" si="59"/>
        <v>2000112</v>
      </c>
      <c r="H114">
        <f t="shared" si="52"/>
        <v>112</v>
      </c>
      <c r="I114" t="str">
        <f>VLOOKUP(U114,怪物属性偏向!E:F,2,FALSE)</f>
        <v>食人花</v>
      </c>
      <c r="J114">
        <f t="shared" si="60"/>
        <v>10</v>
      </c>
      <c r="K114">
        <f t="shared" si="61"/>
        <v>360</v>
      </c>
      <c r="L114">
        <f t="shared" si="62"/>
        <v>200</v>
      </c>
      <c r="M114">
        <f t="shared" si="63"/>
        <v>67</v>
      </c>
      <c r="N114">
        <f t="shared" si="64"/>
        <v>0</v>
      </c>
      <c r="O114">
        <f t="shared" si="65"/>
        <v>2000112</v>
      </c>
      <c r="P114" t="str">
        <f t="shared" si="66"/>
        <v>高攻低血</v>
      </c>
      <c r="S114">
        <v>25</v>
      </c>
      <c r="T114">
        <v>9</v>
      </c>
      <c r="U114" t="s">
        <v>19</v>
      </c>
      <c r="V114">
        <f>VLOOKUP(S114,映射表!T:U,2,FALSE)</f>
        <v>10</v>
      </c>
      <c r="W114">
        <v>1</v>
      </c>
      <c r="X114" s="10">
        <v>0.6</v>
      </c>
      <c r="Y114" s="10">
        <v>1</v>
      </c>
      <c r="Z114" s="10">
        <f t="shared" si="67"/>
        <v>0.15237020316027089</v>
      </c>
      <c r="AA114" s="10">
        <v>0</v>
      </c>
      <c r="AB114" s="10">
        <v>1</v>
      </c>
      <c r="AC114" s="1">
        <f>INT(VLOOKUP($V114,映射表!$B:$C,2,FALSE)*VLOOKUP($U114,怪物属性偏向!$E:$I,3,FALSE)/100*X114*$AB114)</f>
        <v>360</v>
      </c>
      <c r="AD114" s="1">
        <f>INT(VLOOKUP($V114,映射表!$B:$C,2,FALSE)*VLOOKUP($U114,怪物属性偏向!$E:$I,4,FALSE)/100*Y114*$AB114)</f>
        <v>200</v>
      </c>
      <c r="AE114" s="1">
        <f>INT(VLOOKUP($V114,映射表!$B:$C,2,FALSE)*VLOOKUP($U114,怪物属性偏向!$E:$I,5,FALSE)/100*Z114*AB114)</f>
        <v>67</v>
      </c>
      <c r="AF114" s="1">
        <f>INT(VLOOKUP($V114,映射表!$B:$D,3,FALSE)*AA114)</f>
        <v>0</v>
      </c>
      <c r="AG114">
        <f t="shared" si="68"/>
        <v>0.75</v>
      </c>
      <c r="AH114">
        <f>VLOOKUP(V114,映射表!B:C,2,FALSE)*0.25-AD114*0.05</f>
        <v>90</v>
      </c>
      <c r="AI114">
        <f t="shared" si="69"/>
        <v>67.5</v>
      </c>
      <c r="AJ114">
        <f>INT(VLOOKUP($V114,映射表!$B:$C,2,FALSE)*VLOOKUP($U114,怪物属性偏向!$E:$I,5,FALSE)/100)</f>
        <v>443</v>
      </c>
    </row>
    <row r="115" spans="1:36" x14ac:dyDescent="0.15">
      <c r="A115">
        <f t="shared" si="53"/>
        <v>2001026</v>
      </c>
      <c r="B115">
        <f t="shared" si="54"/>
        <v>2000113</v>
      </c>
      <c r="C115">
        <f t="shared" si="55"/>
        <v>2000113</v>
      </c>
      <c r="D115" t="str">
        <f t="shared" si="56"/>
        <v>2001026s1</v>
      </c>
      <c r="E115" t="str">
        <f t="shared" si="57"/>
        <v>2000113:10:1</v>
      </c>
      <c r="F115">
        <f t="shared" si="58"/>
        <v>113</v>
      </c>
      <c r="G115">
        <f t="shared" si="59"/>
        <v>2000113</v>
      </c>
      <c r="H115">
        <f t="shared" si="52"/>
        <v>113</v>
      </c>
      <c r="I115" t="str">
        <f>VLOOKUP(U115,怪物属性偏向!E:F,2,FALSE)</f>
        <v>小蘑菇</v>
      </c>
      <c r="J115">
        <f t="shared" si="60"/>
        <v>10</v>
      </c>
      <c r="K115">
        <f t="shared" si="61"/>
        <v>240</v>
      </c>
      <c r="L115">
        <f t="shared" si="62"/>
        <v>400</v>
      </c>
      <c r="M115">
        <f t="shared" si="63"/>
        <v>120</v>
      </c>
      <c r="N115">
        <f t="shared" si="64"/>
        <v>0</v>
      </c>
      <c r="O115">
        <f t="shared" si="65"/>
        <v>2000113</v>
      </c>
      <c r="P115" t="str">
        <f t="shared" si="66"/>
        <v>平均怪</v>
      </c>
      <c r="S115">
        <v>26</v>
      </c>
      <c r="T115">
        <v>1</v>
      </c>
      <c r="U115" t="s">
        <v>17</v>
      </c>
      <c r="V115">
        <f>VLOOKUP(S115,映射表!T:U,2,FALSE)</f>
        <v>10</v>
      </c>
      <c r="W115">
        <v>1</v>
      </c>
      <c r="X115" s="10">
        <v>0.6</v>
      </c>
      <c r="Y115" s="10">
        <v>1</v>
      </c>
      <c r="Z115" s="10">
        <f t="shared" si="67"/>
        <v>0.1875</v>
      </c>
      <c r="AA115" s="10">
        <v>0</v>
      </c>
      <c r="AB115" s="10">
        <v>1</v>
      </c>
      <c r="AC115" s="1">
        <f>INT(VLOOKUP($V115,映射表!$B:$C,2,FALSE)*VLOOKUP($U115,怪物属性偏向!$E:$I,3,FALSE)/100*X115*$AB115)</f>
        <v>240</v>
      </c>
      <c r="AD115" s="1">
        <f>INT(VLOOKUP($V115,映射表!$B:$C,2,FALSE)*VLOOKUP($U115,怪物属性偏向!$E:$I,4,FALSE)/100*Y115*$AB115)</f>
        <v>400</v>
      </c>
      <c r="AE115" s="1">
        <f>INT(VLOOKUP($V115,映射表!$B:$C,2,FALSE)*VLOOKUP($U115,怪物属性偏向!$E:$I,5,FALSE)/100*Z115*AB115)</f>
        <v>120</v>
      </c>
      <c r="AF115" s="1">
        <f>INT(VLOOKUP($V115,映射表!$B:$D,3,FALSE)*AA115)</f>
        <v>0</v>
      </c>
      <c r="AG115">
        <f t="shared" si="68"/>
        <v>1.5</v>
      </c>
      <c r="AH115">
        <f>VLOOKUP(V115,映射表!B:C,2,FALSE)*0.25-AD115*0.05</f>
        <v>80</v>
      </c>
      <c r="AI115">
        <f t="shared" si="69"/>
        <v>120</v>
      </c>
      <c r="AJ115">
        <f>INT(VLOOKUP($V115,映射表!$B:$C,2,FALSE)*VLOOKUP($U115,怪物属性偏向!$E:$I,5,FALSE)/100)</f>
        <v>640</v>
      </c>
    </row>
    <row r="116" spans="1:36" x14ac:dyDescent="0.15">
      <c r="A116">
        <f t="shared" si="53"/>
        <v>2001026</v>
      </c>
      <c r="B116">
        <f t="shared" si="54"/>
        <v>2000114</v>
      </c>
      <c r="C116">
        <f t="shared" si="55"/>
        <v>2000114</v>
      </c>
      <c r="D116" t="str">
        <f t="shared" si="56"/>
        <v>2001026s3</v>
      </c>
      <c r="E116" t="str">
        <f t="shared" si="57"/>
        <v>2000114:10:1</v>
      </c>
      <c r="F116">
        <f t="shared" si="58"/>
        <v>114</v>
      </c>
      <c r="G116">
        <f t="shared" si="59"/>
        <v>2000114</v>
      </c>
      <c r="H116">
        <f t="shared" si="52"/>
        <v>114</v>
      </c>
      <c r="I116" t="str">
        <f>VLOOKUP(U116,怪物属性偏向!E:F,2,FALSE)</f>
        <v>食人花</v>
      </c>
      <c r="J116">
        <f t="shared" si="60"/>
        <v>10</v>
      </c>
      <c r="K116">
        <f t="shared" si="61"/>
        <v>360</v>
      </c>
      <c r="L116">
        <f t="shared" si="62"/>
        <v>200</v>
      </c>
      <c r="M116">
        <f t="shared" si="63"/>
        <v>67</v>
      </c>
      <c r="N116">
        <f t="shared" si="64"/>
        <v>0</v>
      </c>
      <c r="O116">
        <f t="shared" si="65"/>
        <v>2000114</v>
      </c>
      <c r="P116" t="str">
        <f t="shared" si="66"/>
        <v>高攻低血</v>
      </c>
      <c r="S116">
        <v>26</v>
      </c>
      <c r="T116">
        <v>3</v>
      </c>
      <c r="U116" t="s">
        <v>19</v>
      </c>
      <c r="V116">
        <f>VLOOKUP(S116,映射表!T:U,2,FALSE)</f>
        <v>10</v>
      </c>
      <c r="W116">
        <v>1</v>
      </c>
      <c r="X116" s="10">
        <v>0.6</v>
      </c>
      <c r="Y116" s="10">
        <v>1</v>
      </c>
      <c r="Z116" s="10">
        <f t="shared" si="67"/>
        <v>0.15237020316027089</v>
      </c>
      <c r="AA116" s="10">
        <v>0</v>
      </c>
      <c r="AB116" s="10">
        <v>1</v>
      </c>
      <c r="AC116" s="1">
        <f>INT(VLOOKUP($V116,映射表!$B:$C,2,FALSE)*VLOOKUP($U116,怪物属性偏向!$E:$I,3,FALSE)/100*X116*$AB116)</f>
        <v>360</v>
      </c>
      <c r="AD116" s="1">
        <f>INT(VLOOKUP($V116,映射表!$B:$C,2,FALSE)*VLOOKUP($U116,怪物属性偏向!$E:$I,4,FALSE)/100*Y116*$AB116)</f>
        <v>200</v>
      </c>
      <c r="AE116" s="1">
        <f>INT(VLOOKUP($V116,映射表!$B:$C,2,FALSE)*VLOOKUP($U116,怪物属性偏向!$E:$I,5,FALSE)/100*Z116*AB116)</f>
        <v>67</v>
      </c>
      <c r="AF116" s="1">
        <f>INT(VLOOKUP($V116,映射表!$B:$D,3,FALSE)*AA116)</f>
        <v>0</v>
      </c>
      <c r="AG116">
        <f t="shared" si="68"/>
        <v>0.75</v>
      </c>
      <c r="AH116">
        <f>VLOOKUP(V116,映射表!B:C,2,FALSE)*0.25-AD116*0.05</f>
        <v>90</v>
      </c>
      <c r="AI116">
        <f t="shared" si="69"/>
        <v>67.5</v>
      </c>
      <c r="AJ116">
        <f>INT(VLOOKUP($V116,映射表!$B:$C,2,FALSE)*VLOOKUP($U116,怪物属性偏向!$E:$I,5,FALSE)/100)</f>
        <v>443</v>
      </c>
    </row>
    <row r="117" spans="1:36" x14ac:dyDescent="0.15">
      <c r="A117">
        <f t="shared" si="53"/>
        <v>2001026</v>
      </c>
      <c r="B117">
        <f t="shared" si="54"/>
        <v>2000115</v>
      </c>
      <c r="C117">
        <f t="shared" si="55"/>
        <v>2000115</v>
      </c>
      <c r="D117" t="str">
        <f t="shared" si="56"/>
        <v>2001026s5</v>
      </c>
      <c r="E117" t="str">
        <f t="shared" si="57"/>
        <v>2000115:10:1</v>
      </c>
      <c r="F117">
        <f t="shared" si="58"/>
        <v>115</v>
      </c>
      <c r="G117">
        <f t="shared" si="59"/>
        <v>2000115</v>
      </c>
      <c r="H117">
        <f t="shared" si="52"/>
        <v>115</v>
      </c>
      <c r="I117" t="str">
        <f>VLOOKUP(U117,怪物属性偏向!E:F,2,FALSE)</f>
        <v>小蘑菇</v>
      </c>
      <c r="J117">
        <f t="shared" si="60"/>
        <v>10</v>
      </c>
      <c r="K117">
        <f t="shared" si="61"/>
        <v>240</v>
      </c>
      <c r="L117">
        <f t="shared" si="62"/>
        <v>400</v>
      </c>
      <c r="M117">
        <f t="shared" si="63"/>
        <v>120</v>
      </c>
      <c r="N117">
        <f t="shared" si="64"/>
        <v>0</v>
      </c>
      <c r="O117">
        <f t="shared" si="65"/>
        <v>2000115</v>
      </c>
      <c r="P117" t="str">
        <f t="shared" si="66"/>
        <v>平均怪</v>
      </c>
      <c r="S117">
        <v>26</v>
      </c>
      <c r="T117">
        <v>5</v>
      </c>
      <c r="U117" t="s">
        <v>17</v>
      </c>
      <c r="V117">
        <f>VLOOKUP(S117,映射表!T:U,2,FALSE)</f>
        <v>10</v>
      </c>
      <c r="W117">
        <v>1</v>
      </c>
      <c r="X117" s="10">
        <v>0.6</v>
      </c>
      <c r="Y117" s="10">
        <v>1</v>
      </c>
      <c r="Z117" s="10">
        <f t="shared" si="67"/>
        <v>0.1875</v>
      </c>
      <c r="AA117" s="10">
        <v>0</v>
      </c>
      <c r="AB117" s="10">
        <v>1</v>
      </c>
      <c r="AC117" s="1">
        <f>INT(VLOOKUP($V117,映射表!$B:$C,2,FALSE)*VLOOKUP($U117,怪物属性偏向!$E:$I,3,FALSE)/100*X117*$AB117)</f>
        <v>240</v>
      </c>
      <c r="AD117" s="1">
        <f>INT(VLOOKUP($V117,映射表!$B:$C,2,FALSE)*VLOOKUP($U117,怪物属性偏向!$E:$I,4,FALSE)/100*Y117*$AB117)</f>
        <v>400</v>
      </c>
      <c r="AE117" s="1">
        <f>INT(VLOOKUP($V117,映射表!$B:$C,2,FALSE)*VLOOKUP($U117,怪物属性偏向!$E:$I,5,FALSE)/100*Z117*AB117)</f>
        <v>120</v>
      </c>
      <c r="AF117" s="1">
        <f>INT(VLOOKUP($V117,映射表!$B:$D,3,FALSE)*AA117)</f>
        <v>0</v>
      </c>
      <c r="AG117">
        <f t="shared" si="68"/>
        <v>1.5</v>
      </c>
      <c r="AH117">
        <f>VLOOKUP(V117,映射表!B:C,2,FALSE)*0.25-AD117*0.05</f>
        <v>80</v>
      </c>
      <c r="AI117">
        <f t="shared" si="69"/>
        <v>120</v>
      </c>
      <c r="AJ117">
        <f>INT(VLOOKUP($V117,映射表!$B:$C,2,FALSE)*VLOOKUP($U117,怪物属性偏向!$E:$I,5,FALSE)/100)</f>
        <v>640</v>
      </c>
    </row>
    <row r="118" spans="1:36" x14ac:dyDescent="0.15">
      <c r="A118">
        <f t="shared" si="53"/>
        <v>2001026</v>
      </c>
      <c r="B118">
        <f t="shared" si="54"/>
        <v>2000116</v>
      </c>
      <c r="C118">
        <f t="shared" si="55"/>
        <v>2000116</v>
      </c>
      <c r="D118" t="str">
        <f t="shared" si="56"/>
        <v>2001026s6</v>
      </c>
      <c r="E118" t="str">
        <f t="shared" si="57"/>
        <v>2000116:10:1</v>
      </c>
      <c r="F118">
        <f t="shared" si="58"/>
        <v>116</v>
      </c>
      <c r="G118">
        <f t="shared" si="59"/>
        <v>2000116</v>
      </c>
      <c r="H118">
        <f t="shared" si="52"/>
        <v>116</v>
      </c>
      <c r="I118" t="str">
        <f>VLOOKUP(U118,怪物属性偏向!E:F,2,FALSE)</f>
        <v>食人花</v>
      </c>
      <c r="J118">
        <f t="shared" si="60"/>
        <v>10</v>
      </c>
      <c r="K118">
        <f t="shared" si="61"/>
        <v>360</v>
      </c>
      <c r="L118">
        <f t="shared" si="62"/>
        <v>200</v>
      </c>
      <c r="M118">
        <f t="shared" si="63"/>
        <v>67</v>
      </c>
      <c r="N118">
        <f t="shared" si="64"/>
        <v>0</v>
      </c>
      <c r="O118">
        <f t="shared" si="65"/>
        <v>2000116</v>
      </c>
      <c r="P118" t="str">
        <f t="shared" si="66"/>
        <v>高攻低血</v>
      </c>
      <c r="S118">
        <v>26</v>
      </c>
      <c r="T118">
        <v>6</v>
      </c>
      <c r="U118" t="s">
        <v>19</v>
      </c>
      <c r="V118">
        <f>VLOOKUP(S118,映射表!T:U,2,FALSE)</f>
        <v>10</v>
      </c>
      <c r="W118">
        <v>1</v>
      </c>
      <c r="X118" s="10">
        <v>0.6</v>
      </c>
      <c r="Y118" s="10">
        <v>1</v>
      </c>
      <c r="Z118" s="10">
        <f t="shared" si="67"/>
        <v>0.15237020316027089</v>
      </c>
      <c r="AA118" s="10">
        <v>0</v>
      </c>
      <c r="AB118" s="10">
        <v>1</v>
      </c>
      <c r="AC118" s="1">
        <f>INT(VLOOKUP($V118,映射表!$B:$C,2,FALSE)*VLOOKUP($U118,怪物属性偏向!$E:$I,3,FALSE)/100*X118*$AB118)</f>
        <v>360</v>
      </c>
      <c r="AD118" s="1">
        <f>INT(VLOOKUP($V118,映射表!$B:$C,2,FALSE)*VLOOKUP($U118,怪物属性偏向!$E:$I,4,FALSE)/100*Y118*$AB118)</f>
        <v>200</v>
      </c>
      <c r="AE118" s="1">
        <f>INT(VLOOKUP($V118,映射表!$B:$C,2,FALSE)*VLOOKUP($U118,怪物属性偏向!$E:$I,5,FALSE)/100*Z118*AB118)</f>
        <v>67</v>
      </c>
      <c r="AF118" s="1">
        <f>INT(VLOOKUP($V118,映射表!$B:$D,3,FALSE)*AA118)</f>
        <v>0</v>
      </c>
      <c r="AG118">
        <f t="shared" si="68"/>
        <v>0.75</v>
      </c>
      <c r="AH118">
        <f>VLOOKUP(V118,映射表!B:C,2,FALSE)*0.25-AD118*0.05</f>
        <v>90</v>
      </c>
      <c r="AI118">
        <f t="shared" si="69"/>
        <v>67.5</v>
      </c>
      <c r="AJ118">
        <f>INT(VLOOKUP($V118,映射表!$B:$C,2,FALSE)*VLOOKUP($U118,怪物属性偏向!$E:$I,5,FALSE)/100)</f>
        <v>443</v>
      </c>
    </row>
    <row r="119" spans="1:36" x14ac:dyDescent="0.15">
      <c r="A119">
        <f t="shared" si="53"/>
        <v>2001026</v>
      </c>
      <c r="B119">
        <f t="shared" si="54"/>
        <v>2000117</v>
      </c>
      <c r="C119">
        <f t="shared" si="55"/>
        <v>2000117</v>
      </c>
      <c r="D119" t="str">
        <f t="shared" si="56"/>
        <v>2001026s9</v>
      </c>
      <c r="E119" t="str">
        <f t="shared" si="57"/>
        <v>2000117:10:1</v>
      </c>
      <c r="F119">
        <f t="shared" si="58"/>
        <v>117</v>
      </c>
      <c r="G119">
        <f t="shared" si="59"/>
        <v>2000117</v>
      </c>
      <c r="H119">
        <f t="shared" si="52"/>
        <v>117</v>
      </c>
      <c r="I119" t="str">
        <f>VLOOKUP(U119,怪物属性偏向!E:F,2,FALSE)</f>
        <v>食人花</v>
      </c>
      <c r="J119">
        <f t="shared" si="60"/>
        <v>10</v>
      </c>
      <c r="K119">
        <f t="shared" si="61"/>
        <v>360</v>
      </c>
      <c r="L119">
        <f t="shared" si="62"/>
        <v>200</v>
      </c>
      <c r="M119">
        <f t="shared" si="63"/>
        <v>67</v>
      </c>
      <c r="N119">
        <f t="shared" si="64"/>
        <v>0</v>
      </c>
      <c r="O119">
        <f t="shared" si="65"/>
        <v>2000117</v>
      </c>
      <c r="P119" t="str">
        <f t="shared" si="66"/>
        <v>高攻低血</v>
      </c>
      <c r="S119">
        <v>26</v>
      </c>
      <c r="T119">
        <v>9</v>
      </c>
      <c r="U119" t="s">
        <v>19</v>
      </c>
      <c r="V119">
        <f>VLOOKUP(S119,映射表!T:U,2,FALSE)</f>
        <v>10</v>
      </c>
      <c r="W119">
        <v>1</v>
      </c>
      <c r="X119" s="10">
        <v>0.6</v>
      </c>
      <c r="Y119" s="10">
        <v>1</v>
      </c>
      <c r="Z119" s="10">
        <f t="shared" si="67"/>
        <v>0.15237020316027089</v>
      </c>
      <c r="AA119" s="10">
        <v>0</v>
      </c>
      <c r="AB119" s="10">
        <v>1</v>
      </c>
      <c r="AC119" s="1">
        <f>INT(VLOOKUP($V119,映射表!$B:$C,2,FALSE)*VLOOKUP($U119,怪物属性偏向!$E:$I,3,FALSE)/100*X119*$AB119)</f>
        <v>360</v>
      </c>
      <c r="AD119" s="1">
        <f>INT(VLOOKUP($V119,映射表!$B:$C,2,FALSE)*VLOOKUP($U119,怪物属性偏向!$E:$I,4,FALSE)/100*Y119*$AB119)</f>
        <v>200</v>
      </c>
      <c r="AE119" s="1">
        <f>INT(VLOOKUP($V119,映射表!$B:$C,2,FALSE)*VLOOKUP($U119,怪物属性偏向!$E:$I,5,FALSE)/100*Z119*AB119)</f>
        <v>67</v>
      </c>
      <c r="AF119" s="1">
        <f>INT(VLOOKUP($V119,映射表!$B:$D,3,FALSE)*AA119)</f>
        <v>0</v>
      </c>
      <c r="AG119">
        <f t="shared" si="68"/>
        <v>0.75</v>
      </c>
      <c r="AH119">
        <f>VLOOKUP(V119,映射表!B:C,2,FALSE)*0.25-AD119*0.05</f>
        <v>90</v>
      </c>
      <c r="AI119">
        <f t="shared" si="69"/>
        <v>67.5</v>
      </c>
      <c r="AJ119">
        <f>INT(VLOOKUP($V119,映射表!$B:$C,2,FALSE)*VLOOKUP($U119,怪物属性偏向!$E:$I,5,FALSE)/100)</f>
        <v>443</v>
      </c>
    </row>
    <row r="120" spans="1:36" x14ac:dyDescent="0.15">
      <c r="A120">
        <f t="shared" si="53"/>
        <v>2001027</v>
      </c>
      <c r="B120">
        <f t="shared" si="54"/>
        <v>2000118</v>
      </c>
      <c r="C120">
        <f t="shared" si="55"/>
        <v>2000118</v>
      </c>
      <c r="D120" t="str">
        <f t="shared" si="56"/>
        <v>2001027s1</v>
      </c>
      <c r="E120" t="str">
        <f t="shared" si="57"/>
        <v>2000118:10:1</v>
      </c>
      <c r="F120">
        <f t="shared" si="58"/>
        <v>118</v>
      </c>
      <c r="G120">
        <f t="shared" si="59"/>
        <v>2000118</v>
      </c>
      <c r="H120">
        <f t="shared" si="52"/>
        <v>118</v>
      </c>
      <c r="I120" t="str">
        <f>VLOOKUP(U120,怪物属性偏向!E:F,2,FALSE)</f>
        <v>小蘑菇</v>
      </c>
      <c r="J120">
        <f t="shared" si="60"/>
        <v>10</v>
      </c>
      <c r="K120">
        <f t="shared" si="61"/>
        <v>240</v>
      </c>
      <c r="L120">
        <f t="shared" si="62"/>
        <v>400</v>
      </c>
      <c r="M120">
        <f t="shared" si="63"/>
        <v>120</v>
      </c>
      <c r="N120">
        <f t="shared" si="64"/>
        <v>0</v>
      </c>
      <c r="O120">
        <f t="shared" si="65"/>
        <v>2000118</v>
      </c>
      <c r="P120" t="str">
        <f t="shared" si="66"/>
        <v>平均怪</v>
      </c>
      <c r="S120">
        <v>27</v>
      </c>
      <c r="T120">
        <v>1</v>
      </c>
      <c r="U120" t="s">
        <v>17</v>
      </c>
      <c r="V120">
        <f>VLOOKUP(S120,映射表!T:U,2,FALSE)</f>
        <v>10</v>
      </c>
      <c r="W120">
        <v>1</v>
      </c>
      <c r="X120" s="10">
        <v>0.6</v>
      </c>
      <c r="Y120" s="10">
        <v>1</v>
      </c>
      <c r="Z120" s="10">
        <f t="shared" si="67"/>
        <v>0.1875</v>
      </c>
      <c r="AA120" s="10">
        <v>0</v>
      </c>
      <c r="AB120" s="10">
        <v>1</v>
      </c>
      <c r="AC120" s="1">
        <f>INT(VLOOKUP($V120,映射表!$B:$C,2,FALSE)*VLOOKUP($U120,怪物属性偏向!$E:$I,3,FALSE)/100*X120*$AB120)</f>
        <v>240</v>
      </c>
      <c r="AD120" s="1">
        <f>INT(VLOOKUP($V120,映射表!$B:$C,2,FALSE)*VLOOKUP($U120,怪物属性偏向!$E:$I,4,FALSE)/100*Y120*$AB120)</f>
        <v>400</v>
      </c>
      <c r="AE120" s="1">
        <f>INT(VLOOKUP($V120,映射表!$B:$C,2,FALSE)*VLOOKUP($U120,怪物属性偏向!$E:$I,5,FALSE)/100*Z120*AB120)</f>
        <v>120</v>
      </c>
      <c r="AF120" s="1">
        <f>INT(VLOOKUP($V120,映射表!$B:$D,3,FALSE)*AA120)</f>
        <v>0</v>
      </c>
      <c r="AG120">
        <f t="shared" si="68"/>
        <v>1.5</v>
      </c>
      <c r="AH120">
        <f>VLOOKUP(V120,映射表!B:C,2,FALSE)*0.25-AD120*0.05</f>
        <v>80</v>
      </c>
      <c r="AI120">
        <f t="shared" si="69"/>
        <v>120</v>
      </c>
      <c r="AJ120">
        <f>INT(VLOOKUP($V120,映射表!$B:$C,2,FALSE)*VLOOKUP($U120,怪物属性偏向!$E:$I,5,FALSE)/100)</f>
        <v>640</v>
      </c>
    </row>
    <row r="121" spans="1:36" x14ac:dyDescent="0.15">
      <c r="A121">
        <f t="shared" si="53"/>
        <v>2001027</v>
      </c>
      <c r="B121">
        <f t="shared" si="54"/>
        <v>2000119</v>
      </c>
      <c r="C121">
        <f t="shared" si="55"/>
        <v>2000119</v>
      </c>
      <c r="D121" t="str">
        <f t="shared" si="56"/>
        <v>2001027s4</v>
      </c>
      <c r="E121" t="str">
        <f t="shared" si="57"/>
        <v>2000119:10:1</v>
      </c>
      <c r="F121">
        <f t="shared" si="58"/>
        <v>119</v>
      </c>
      <c r="G121">
        <f t="shared" si="59"/>
        <v>2000119</v>
      </c>
      <c r="H121">
        <f t="shared" si="52"/>
        <v>119</v>
      </c>
      <c r="I121" t="str">
        <f>VLOOKUP(U121,怪物属性偏向!E:F,2,FALSE)</f>
        <v>小蘑菇</v>
      </c>
      <c r="J121">
        <f t="shared" si="60"/>
        <v>10</v>
      </c>
      <c r="K121">
        <f t="shared" si="61"/>
        <v>240</v>
      </c>
      <c r="L121">
        <f t="shared" si="62"/>
        <v>400</v>
      </c>
      <c r="M121">
        <f t="shared" si="63"/>
        <v>120</v>
      </c>
      <c r="N121">
        <f t="shared" si="64"/>
        <v>0</v>
      </c>
      <c r="O121">
        <f t="shared" si="65"/>
        <v>2000119</v>
      </c>
      <c r="P121" t="str">
        <f t="shared" si="66"/>
        <v>平均怪</v>
      </c>
      <c r="S121">
        <v>27</v>
      </c>
      <c r="T121">
        <v>4</v>
      </c>
      <c r="U121" t="s">
        <v>17</v>
      </c>
      <c r="V121">
        <f>VLOOKUP(S121,映射表!T:U,2,FALSE)</f>
        <v>10</v>
      </c>
      <c r="W121">
        <v>1</v>
      </c>
      <c r="X121" s="10">
        <v>0.6</v>
      </c>
      <c r="Y121" s="10">
        <v>1</v>
      </c>
      <c r="Z121" s="10">
        <f t="shared" si="67"/>
        <v>0.1875</v>
      </c>
      <c r="AA121" s="10">
        <v>0</v>
      </c>
      <c r="AB121" s="10">
        <v>1</v>
      </c>
      <c r="AC121" s="1">
        <f>INT(VLOOKUP($V121,映射表!$B:$C,2,FALSE)*VLOOKUP($U121,怪物属性偏向!$E:$I,3,FALSE)/100*X121*$AB121)</f>
        <v>240</v>
      </c>
      <c r="AD121" s="1">
        <f>INT(VLOOKUP($V121,映射表!$B:$C,2,FALSE)*VLOOKUP($U121,怪物属性偏向!$E:$I,4,FALSE)/100*Y121*$AB121)</f>
        <v>400</v>
      </c>
      <c r="AE121" s="1">
        <f>INT(VLOOKUP($V121,映射表!$B:$C,2,FALSE)*VLOOKUP($U121,怪物属性偏向!$E:$I,5,FALSE)/100*Z121*AB121)</f>
        <v>120</v>
      </c>
      <c r="AF121" s="1">
        <f>INT(VLOOKUP($V121,映射表!$B:$D,3,FALSE)*AA121)</f>
        <v>0</v>
      </c>
      <c r="AG121">
        <f t="shared" si="68"/>
        <v>1.5</v>
      </c>
      <c r="AH121">
        <f>VLOOKUP(V121,映射表!B:C,2,FALSE)*0.25-AD121*0.05</f>
        <v>80</v>
      </c>
      <c r="AI121">
        <f t="shared" si="69"/>
        <v>120</v>
      </c>
      <c r="AJ121">
        <f>INT(VLOOKUP($V121,映射表!$B:$C,2,FALSE)*VLOOKUP($U121,怪物属性偏向!$E:$I,5,FALSE)/100)</f>
        <v>640</v>
      </c>
    </row>
    <row r="122" spans="1:36" x14ac:dyDescent="0.15">
      <c r="A122">
        <f t="shared" si="53"/>
        <v>2001027</v>
      </c>
      <c r="B122">
        <f t="shared" si="54"/>
        <v>2000120</v>
      </c>
      <c r="C122">
        <f t="shared" si="55"/>
        <v>2000120</v>
      </c>
      <c r="D122" t="str">
        <f t="shared" si="56"/>
        <v>2001027s5</v>
      </c>
      <c r="E122" t="str">
        <f t="shared" si="57"/>
        <v>2000120:10:1</v>
      </c>
      <c r="F122">
        <f t="shared" si="58"/>
        <v>120</v>
      </c>
      <c r="G122">
        <f t="shared" si="59"/>
        <v>2000120</v>
      </c>
      <c r="H122">
        <f t="shared" si="52"/>
        <v>120</v>
      </c>
      <c r="I122" t="str">
        <f>VLOOKUP(U122,怪物属性偏向!E:F,2,FALSE)</f>
        <v>小蘑菇</v>
      </c>
      <c r="J122">
        <f t="shared" si="60"/>
        <v>10</v>
      </c>
      <c r="K122">
        <f t="shared" si="61"/>
        <v>240</v>
      </c>
      <c r="L122">
        <f t="shared" si="62"/>
        <v>400</v>
      </c>
      <c r="M122">
        <f t="shared" si="63"/>
        <v>120</v>
      </c>
      <c r="N122">
        <f t="shared" si="64"/>
        <v>0</v>
      </c>
      <c r="O122">
        <f t="shared" si="65"/>
        <v>2000120</v>
      </c>
      <c r="P122" t="str">
        <f t="shared" si="66"/>
        <v>平均怪</v>
      </c>
      <c r="S122">
        <v>27</v>
      </c>
      <c r="T122">
        <v>5</v>
      </c>
      <c r="U122" t="s">
        <v>17</v>
      </c>
      <c r="V122">
        <f>VLOOKUP(S122,映射表!T:U,2,FALSE)</f>
        <v>10</v>
      </c>
      <c r="W122">
        <v>1</v>
      </c>
      <c r="X122" s="10">
        <v>0.6</v>
      </c>
      <c r="Y122" s="10">
        <v>1</v>
      </c>
      <c r="Z122" s="10">
        <f t="shared" si="67"/>
        <v>0.1875</v>
      </c>
      <c r="AA122" s="10">
        <v>0</v>
      </c>
      <c r="AB122" s="10">
        <v>1</v>
      </c>
      <c r="AC122" s="1">
        <f>INT(VLOOKUP($V122,映射表!$B:$C,2,FALSE)*VLOOKUP($U122,怪物属性偏向!$E:$I,3,FALSE)/100*X122*$AB122)</f>
        <v>240</v>
      </c>
      <c r="AD122" s="1">
        <f>INT(VLOOKUP($V122,映射表!$B:$C,2,FALSE)*VLOOKUP($U122,怪物属性偏向!$E:$I,4,FALSE)/100*Y122*$AB122)</f>
        <v>400</v>
      </c>
      <c r="AE122" s="1">
        <f>INT(VLOOKUP($V122,映射表!$B:$C,2,FALSE)*VLOOKUP($U122,怪物属性偏向!$E:$I,5,FALSE)/100*Z122*AB122)</f>
        <v>120</v>
      </c>
      <c r="AF122" s="1">
        <f>INT(VLOOKUP($V122,映射表!$B:$D,3,FALSE)*AA122)</f>
        <v>0</v>
      </c>
      <c r="AG122">
        <f t="shared" si="68"/>
        <v>1.5</v>
      </c>
      <c r="AH122">
        <f>VLOOKUP(V122,映射表!B:C,2,FALSE)*0.25-AD122*0.05</f>
        <v>80</v>
      </c>
      <c r="AI122">
        <f t="shared" si="69"/>
        <v>120</v>
      </c>
      <c r="AJ122">
        <f>INT(VLOOKUP($V122,映射表!$B:$C,2,FALSE)*VLOOKUP($U122,怪物属性偏向!$E:$I,5,FALSE)/100)</f>
        <v>640</v>
      </c>
    </row>
    <row r="123" spans="1:36" x14ac:dyDescent="0.15">
      <c r="A123">
        <f t="shared" si="53"/>
        <v>2001027</v>
      </c>
      <c r="B123">
        <f t="shared" si="54"/>
        <v>2000121</v>
      </c>
      <c r="C123">
        <f t="shared" si="55"/>
        <v>2000121</v>
      </c>
      <c r="D123" t="str">
        <f t="shared" si="56"/>
        <v>2001027s8</v>
      </c>
      <c r="E123" t="str">
        <f t="shared" si="57"/>
        <v>2000121:10:1</v>
      </c>
      <c r="F123">
        <f t="shared" si="58"/>
        <v>121</v>
      </c>
      <c r="G123">
        <f t="shared" si="59"/>
        <v>2000121</v>
      </c>
      <c r="H123">
        <f t="shared" si="52"/>
        <v>121</v>
      </c>
      <c r="I123" t="str">
        <f>VLOOKUP(U123,怪物属性偏向!E:F,2,FALSE)</f>
        <v>小蘑菇</v>
      </c>
      <c r="J123">
        <f t="shared" si="60"/>
        <v>10</v>
      </c>
      <c r="K123">
        <f t="shared" si="61"/>
        <v>240</v>
      </c>
      <c r="L123">
        <f t="shared" si="62"/>
        <v>400</v>
      </c>
      <c r="M123">
        <f t="shared" si="63"/>
        <v>120</v>
      </c>
      <c r="N123">
        <f t="shared" si="64"/>
        <v>0</v>
      </c>
      <c r="O123">
        <f t="shared" si="65"/>
        <v>2000121</v>
      </c>
      <c r="P123" t="str">
        <f t="shared" si="66"/>
        <v>平均怪</v>
      </c>
      <c r="S123">
        <v>27</v>
      </c>
      <c r="T123">
        <v>8</v>
      </c>
      <c r="U123" t="s">
        <v>17</v>
      </c>
      <c r="V123">
        <f>VLOOKUP(S123,映射表!T:U,2,FALSE)</f>
        <v>10</v>
      </c>
      <c r="W123">
        <v>1</v>
      </c>
      <c r="X123" s="10">
        <v>0.6</v>
      </c>
      <c r="Y123" s="10">
        <v>1</v>
      </c>
      <c r="Z123" s="10">
        <f t="shared" si="67"/>
        <v>0.1875</v>
      </c>
      <c r="AA123" s="10">
        <v>0</v>
      </c>
      <c r="AB123" s="10">
        <v>1</v>
      </c>
      <c r="AC123" s="1">
        <f>INT(VLOOKUP($V123,映射表!$B:$C,2,FALSE)*VLOOKUP($U123,怪物属性偏向!$E:$I,3,FALSE)/100*X123*$AB123)</f>
        <v>240</v>
      </c>
      <c r="AD123" s="1">
        <f>INT(VLOOKUP($V123,映射表!$B:$C,2,FALSE)*VLOOKUP($U123,怪物属性偏向!$E:$I,4,FALSE)/100*Y123*$AB123)</f>
        <v>400</v>
      </c>
      <c r="AE123" s="1">
        <f>INT(VLOOKUP($V123,映射表!$B:$C,2,FALSE)*VLOOKUP($U123,怪物属性偏向!$E:$I,5,FALSE)/100*Z123*AB123)</f>
        <v>120</v>
      </c>
      <c r="AF123" s="1">
        <f>INT(VLOOKUP($V123,映射表!$B:$D,3,FALSE)*AA123)</f>
        <v>0</v>
      </c>
      <c r="AG123">
        <f t="shared" si="68"/>
        <v>1.5</v>
      </c>
      <c r="AH123">
        <f>VLOOKUP(V123,映射表!B:C,2,FALSE)*0.25-AD123*0.05</f>
        <v>80</v>
      </c>
      <c r="AI123">
        <f t="shared" si="69"/>
        <v>120</v>
      </c>
      <c r="AJ123">
        <f>INT(VLOOKUP($V123,映射表!$B:$C,2,FALSE)*VLOOKUP($U123,怪物属性偏向!$E:$I,5,FALSE)/100)</f>
        <v>640</v>
      </c>
    </row>
    <row r="124" spans="1:36" x14ac:dyDescent="0.15">
      <c r="A124">
        <f t="shared" si="53"/>
        <v>2001027</v>
      </c>
      <c r="B124">
        <f t="shared" si="54"/>
        <v>2000122</v>
      </c>
      <c r="C124">
        <f t="shared" si="55"/>
        <v>2000122</v>
      </c>
      <c r="D124" t="str">
        <f t="shared" si="56"/>
        <v>2001027s9</v>
      </c>
      <c r="E124" t="str">
        <f t="shared" si="57"/>
        <v>2000122:10:1</v>
      </c>
      <c r="F124">
        <f t="shared" si="58"/>
        <v>122</v>
      </c>
      <c r="G124">
        <f t="shared" si="59"/>
        <v>2000122</v>
      </c>
      <c r="H124">
        <f t="shared" si="52"/>
        <v>122</v>
      </c>
      <c r="I124" t="str">
        <f>VLOOKUP(U124,怪物属性偏向!E:F,2,FALSE)</f>
        <v>小花精</v>
      </c>
      <c r="J124">
        <f t="shared" si="60"/>
        <v>10</v>
      </c>
      <c r="K124">
        <f t="shared" si="61"/>
        <v>240</v>
      </c>
      <c r="L124">
        <f t="shared" si="62"/>
        <v>400</v>
      </c>
      <c r="M124">
        <f t="shared" si="63"/>
        <v>80</v>
      </c>
      <c r="N124">
        <f t="shared" si="64"/>
        <v>0</v>
      </c>
      <c r="O124">
        <f t="shared" si="65"/>
        <v>2000122</v>
      </c>
      <c r="P124" t="str">
        <f t="shared" si="66"/>
        <v>群体治疗怪</v>
      </c>
      <c r="S124">
        <v>27</v>
      </c>
      <c r="T124">
        <v>9</v>
      </c>
      <c r="U124" t="s">
        <v>23</v>
      </c>
      <c r="V124">
        <f>VLOOKUP(S124,映射表!T:U,2,FALSE)</f>
        <v>10</v>
      </c>
      <c r="W124">
        <v>1</v>
      </c>
      <c r="X124" s="10">
        <v>0.6</v>
      </c>
      <c r="Y124" s="10">
        <v>1</v>
      </c>
      <c r="Z124" s="10">
        <f t="shared" si="67"/>
        <v>0.125</v>
      </c>
      <c r="AA124" s="10">
        <v>0</v>
      </c>
      <c r="AB124" s="10">
        <v>1</v>
      </c>
      <c r="AC124" s="1">
        <f>INT(VLOOKUP($V124,映射表!$B:$C,2,FALSE)*VLOOKUP($U124,怪物属性偏向!$E:$I,3,FALSE)/100*X124*$AB124)</f>
        <v>240</v>
      </c>
      <c r="AD124" s="1">
        <f>INT(VLOOKUP($V124,映射表!$B:$C,2,FALSE)*VLOOKUP($U124,怪物属性偏向!$E:$I,4,FALSE)/100*Y124*$AB124)</f>
        <v>400</v>
      </c>
      <c r="AE124" s="1">
        <f>INT(VLOOKUP($V124,映射表!$B:$C,2,FALSE)*VLOOKUP($U124,怪物属性偏向!$E:$I,5,FALSE)/100*Z124*AB124)</f>
        <v>80</v>
      </c>
      <c r="AF124" s="1">
        <f>INT(VLOOKUP($V124,映射表!$B:$D,3,FALSE)*AA124)</f>
        <v>0</v>
      </c>
      <c r="AG124">
        <f t="shared" si="68"/>
        <v>1</v>
      </c>
      <c r="AH124">
        <f>VLOOKUP(V124,映射表!B:C,2,FALSE)*0.25-AD124*0.05</f>
        <v>80</v>
      </c>
      <c r="AI124">
        <f t="shared" si="69"/>
        <v>80</v>
      </c>
      <c r="AJ124">
        <f>INT(VLOOKUP($V124,映射表!$B:$C,2,FALSE)*VLOOKUP($U124,怪物属性偏向!$E:$I,5,FALSE)/100)</f>
        <v>640</v>
      </c>
    </row>
    <row r="125" spans="1:36" x14ac:dyDescent="0.15">
      <c r="A125">
        <f t="shared" si="53"/>
        <v>2001028</v>
      </c>
      <c r="B125">
        <f t="shared" si="54"/>
        <v>2000123</v>
      </c>
      <c r="C125">
        <f t="shared" si="55"/>
        <v>2000123</v>
      </c>
      <c r="D125" t="str">
        <f t="shared" si="56"/>
        <v>2001028s3</v>
      </c>
      <c r="E125" t="str">
        <f t="shared" si="57"/>
        <v>2000123:10:1</v>
      </c>
      <c r="F125">
        <f t="shared" si="58"/>
        <v>123</v>
      </c>
      <c r="G125">
        <f t="shared" si="59"/>
        <v>2000123</v>
      </c>
      <c r="H125">
        <f t="shared" si="52"/>
        <v>123</v>
      </c>
      <c r="I125" t="str">
        <f>VLOOKUP(U125,怪物属性偏向!E:F,2,FALSE)</f>
        <v>小蘑菇</v>
      </c>
      <c r="J125">
        <f t="shared" si="60"/>
        <v>10</v>
      </c>
      <c r="K125">
        <f t="shared" si="61"/>
        <v>240</v>
      </c>
      <c r="L125">
        <f t="shared" si="62"/>
        <v>400</v>
      </c>
      <c r="M125">
        <f t="shared" si="63"/>
        <v>120</v>
      </c>
      <c r="N125">
        <f t="shared" si="64"/>
        <v>0</v>
      </c>
      <c r="O125">
        <f t="shared" si="65"/>
        <v>2000123</v>
      </c>
      <c r="P125" t="str">
        <f t="shared" si="66"/>
        <v>平均怪</v>
      </c>
      <c r="S125">
        <v>28</v>
      </c>
      <c r="T125">
        <v>3</v>
      </c>
      <c r="U125" t="s">
        <v>17</v>
      </c>
      <c r="V125">
        <f>VLOOKUP(S125,映射表!T:U,2,FALSE)</f>
        <v>10</v>
      </c>
      <c r="W125">
        <v>1</v>
      </c>
      <c r="X125" s="10">
        <v>0.6</v>
      </c>
      <c r="Y125" s="10">
        <v>1</v>
      </c>
      <c r="Z125" s="10">
        <f t="shared" si="67"/>
        <v>0.1875</v>
      </c>
      <c r="AA125" s="10">
        <v>0</v>
      </c>
      <c r="AB125" s="10">
        <v>1</v>
      </c>
      <c r="AC125" s="1">
        <f>INT(VLOOKUP($V125,映射表!$B:$C,2,FALSE)*VLOOKUP($U125,怪物属性偏向!$E:$I,3,FALSE)/100*X125*$AB125)</f>
        <v>240</v>
      </c>
      <c r="AD125" s="1">
        <f>INT(VLOOKUP($V125,映射表!$B:$C,2,FALSE)*VLOOKUP($U125,怪物属性偏向!$E:$I,4,FALSE)/100*Y125*$AB125)</f>
        <v>400</v>
      </c>
      <c r="AE125" s="1">
        <f>INT(VLOOKUP($V125,映射表!$B:$C,2,FALSE)*VLOOKUP($U125,怪物属性偏向!$E:$I,5,FALSE)/100*Z125*AB125)</f>
        <v>120</v>
      </c>
      <c r="AF125" s="1">
        <f>INT(VLOOKUP($V125,映射表!$B:$D,3,FALSE)*AA125)</f>
        <v>0</v>
      </c>
      <c r="AG125">
        <f t="shared" si="68"/>
        <v>1.5</v>
      </c>
      <c r="AH125">
        <f>VLOOKUP(V125,映射表!B:C,2,FALSE)*0.25-AD125*0.05</f>
        <v>80</v>
      </c>
      <c r="AI125">
        <f t="shared" si="69"/>
        <v>120</v>
      </c>
      <c r="AJ125">
        <f>INT(VLOOKUP($V125,映射表!$B:$C,2,FALSE)*VLOOKUP($U125,怪物属性偏向!$E:$I,5,FALSE)/100)</f>
        <v>640</v>
      </c>
    </row>
    <row r="126" spans="1:36" x14ac:dyDescent="0.15">
      <c r="A126">
        <f t="shared" si="53"/>
        <v>2001028</v>
      </c>
      <c r="B126">
        <f t="shared" si="54"/>
        <v>2000124</v>
      </c>
      <c r="C126">
        <f t="shared" si="55"/>
        <v>2000124</v>
      </c>
      <c r="D126" t="str">
        <f t="shared" si="56"/>
        <v>2001028s5</v>
      </c>
      <c r="E126" t="str">
        <f t="shared" si="57"/>
        <v>2000124:10:1</v>
      </c>
      <c r="F126">
        <f t="shared" si="58"/>
        <v>124</v>
      </c>
      <c r="G126">
        <f t="shared" si="59"/>
        <v>2000124</v>
      </c>
      <c r="H126">
        <f t="shared" si="52"/>
        <v>124</v>
      </c>
      <c r="I126" t="str">
        <f>VLOOKUP(U126,怪物属性偏向!E:F,2,FALSE)</f>
        <v>小蘑菇</v>
      </c>
      <c r="J126">
        <f t="shared" si="60"/>
        <v>10</v>
      </c>
      <c r="K126">
        <f t="shared" si="61"/>
        <v>240</v>
      </c>
      <c r="L126">
        <f t="shared" si="62"/>
        <v>400</v>
      </c>
      <c r="M126">
        <f t="shared" si="63"/>
        <v>120</v>
      </c>
      <c r="N126">
        <f t="shared" si="64"/>
        <v>0</v>
      </c>
      <c r="O126">
        <f t="shared" si="65"/>
        <v>2000124</v>
      </c>
      <c r="P126" t="str">
        <f t="shared" si="66"/>
        <v>平均怪</v>
      </c>
      <c r="S126">
        <v>28</v>
      </c>
      <c r="T126">
        <v>5</v>
      </c>
      <c r="U126" t="s">
        <v>17</v>
      </c>
      <c r="V126">
        <f>VLOOKUP(S126,映射表!T:U,2,FALSE)</f>
        <v>10</v>
      </c>
      <c r="W126">
        <v>1</v>
      </c>
      <c r="X126" s="10">
        <v>0.6</v>
      </c>
      <c r="Y126" s="10">
        <v>1</v>
      </c>
      <c r="Z126" s="10">
        <f t="shared" si="67"/>
        <v>0.1875</v>
      </c>
      <c r="AA126" s="10">
        <v>0</v>
      </c>
      <c r="AB126" s="10">
        <v>1</v>
      </c>
      <c r="AC126" s="1">
        <f>INT(VLOOKUP($V126,映射表!$B:$C,2,FALSE)*VLOOKUP($U126,怪物属性偏向!$E:$I,3,FALSE)/100*X126*$AB126)</f>
        <v>240</v>
      </c>
      <c r="AD126" s="1">
        <f>INT(VLOOKUP($V126,映射表!$B:$C,2,FALSE)*VLOOKUP($U126,怪物属性偏向!$E:$I,4,FALSE)/100*Y126*$AB126)</f>
        <v>400</v>
      </c>
      <c r="AE126" s="1">
        <f>INT(VLOOKUP($V126,映射表!$B:$C,2,FALSE)*VLOOKUP($U126,怪物属性偏向!$E:$I,5,FALSE)/100*Z126*AB126)</f>
        <v>120</v>
      </c>
      <c r="AF126" s="1">
        <f>INT(VLOOKUP($V126,映射表!$B:$D,3,FALSE)*AA126)</f>
        <v>0</v>
      </c>
      <c r="AG126">
        <f t="shared" si="68"/>
        <v>1.5</v>
      </c>
      <c r="AH126">
        <f>VLOOKUP(V126,映射表!B:C,2,FALSE)*0.25-AD126*0.05</f>
        <v>80</v>
      </c>
      <c r="AI126">
        <f t="shared" si="69"/>
        <v>120</v>
      </c>
      <c r="AJ126">
        <f>INT(VLOOKUP($V126,映射表!$B:$C,2,FALSE)*VLOOKUP($U126,怪物属性偏向!$E:$I,5,FALSE)/100)</f>
        <v>640</v>
      </c>
    </row>
    <row r="127" spans="1:36" x14ac:dyDescent="0.15">
      <c r="A127">
        <f t="shared" si="53"/>
        <v>2001028</v>
      </c>
      <c r="B127">
        <f t="shared" si="54"/>
        <v>2000125</v>
      </c>
      <c r="C127">
        <f t="shared" si="55"/>
        <v>2000125</v>
      </c>
      <c r="D127" t="str">
        <f t="shared" si="56"/>
        <v>2001028s6</v>
      </c>
      <c r="E127" t="str">
        <f t="shared" si="57"/>
        <v>2000125:10:1</v>
      </c>
      <c r="F127">
        <f t="shared" si="58"/>
        <v>125</v>
      </c>
      <c r="G127">
        <f t="shared" si="59"/>
        <v>2000125</v>
      </c>
      <c r="H127">
        <f t="shared" si="52"/>
        <v>125</v>
      </c>
      <c r="I127" t="str">
        <f>VLOOKUP(U127,怪物属性偏向!E:F,2,FALSE)</f>
        <v>食人花</v>
      </c>
      <c r="J127">
        <f t="shared" si="60"/>
        <v>10</v>
      </c>
      <c r="K127">
        <f t="shared" si="61"/>
        <v>360</v>
      </c>
      <c r="L127">
        <f t="shared" si="62"/>
        <v>200</v>
      </c>
      <c r="M127">
        <f t="shared" si="63"/>
        <v>67</v>
      </c>
      <c r="N127">
        <f t="shared" si="64"/>
        <v>0</v>
      </c>
      <c r="O127">
        <f t="shared" si="65"/>
        <v>2000125</v>
      </c>
      <c r="P127" t="str">
        <f t="shared" si="66"/>
        <v>高攻低血</v>
      </c>
      <c r="S127">
        <v>28</v>
      </c>
      <c r="T127">
        <v>6</v>
      </c>
      <c r="U127" t="s">
        <v>19</v>
      </c>
      <c r="V127">
        <f>VLOOKUP(S127,映射表!T:U,2,FALSE)</f>
        <v>10</v>
      </c>
      <c r="W127">
        <v>1</v>
      </c>
      <c r="X127" s="10">
        <v>0.6</v>
      </c>
      <c r="Y127" s="10">
        <v>1</v>
      </c>
      <c r="Z127" s="10">
        <f t="shared" si="67"/>
        <v>0.15237020316027089</v>
      </c>
      <c r="AA127" s="10">
        <v>0</v>
      </c>
      <c r="AB127" s="10">
        <v>1</v>
      </c>
      <c r="AC127" s="1">
        <f>INT(VLOOKUP($V127,映射表!$B:$C,2,FALSE)*VLOOKUP($U127,怪物属性偏向!$E:$I,3,FALSE)/100*X127*$AB127)</f>
        <v>360</v>
      </c>
      <c r="AD127" s="1">
        <f>INT(VLOOKUP($V127,映射表!$B:$C,2,FALSE)*VLOOKUP($U127,怪物属性偏向!$E:$I,4,FALSE)/100*Y127*$AB127)</f>
        <v>200</v>
      </c>
      <c r="AE127" s="1">
        <f>INT(VLOOKUP($V127,映射表!$B:$C,2,FALSE)*VLOOKUP($U127,怪物属性偏向!$E:$I,5,FALSE)/100*Z127*AB127)</f>
        <v>67</v>
      </c>
      <c r="AF127" s="1">
        <f>INT(VLOOKUP($V127,映射表!$B:$D,3,FALSE)*AA127)</f>
        <v>0</v>
      </c>
      <c r="AG127">
        <f t="shared" si="68"/>
        <v>0.75</v>
      </c>
      <c r="AH127">
        <f>VLOOKUP(V127,映射表!B:C,2,FALSE)*0.25-AD127*0.05</f>
        <v>90</v>
      </c>
      <c r="AI127">
        <f t="shared" si="69"/>
        <v>67.5</v>
      </c>
      <c r="AJ127">
        <f>INT(VLOOKUP($V127,映射表!$B:$C,2,FALSE)*VLOOKUP($U127,怪物属性偏向!$E:$I,5,FALSE)/100)</f>
        <v>443</v>
      </c>
    </row>
    <row r="128" spans="1:36" x14ac:dyDescent="0.15">
      <c r="A128">
        <f t="shared" si="53"/>
        <v>2001028</v>
      </c>
      <c r="B128">
        <f t="shared" si="54"/>
        <v>2000126</v>
      </c>
      <c r="C128">
        <f t="shared" si="55"/>
        <v>2000126</v>
      </c>
      <c r="D128" t="str">
        <f t="shared" si="56"/>
        <v>2001028s9</v>
      </c>
      <c r="E128" t="str">
        <f t="shared" si="57"/>
        <v>2000126:10:1</v>
      </c>
      <c r="F128">
        <f t="shared" si="58"/>
        <v>126</v>
      </c>
      <c r="G128">
        <f t="shared" si="59"/>
        <v>2000126</v>
      </c>
      <c r="H128">
        <f t="shared" si="52"/>
        <v>126</v>
      </c>
      <c r="I128" t="str">
        <f>VLOOKUP(U128,怪物属性偏向!E:F,2,FALSE)</f>
        <v>小蘑菇</v>
      </c>
      <c r="J128">
        <f t="shared" si="60"/>
        <v>10</v>
      </c>
      <c r="K128">
        <f t="shared" si="61"/>
        <v>240</v>
      </c>
      <c r="L128">
        <f t="shared" si="62"/>
        <v>400</v>
      </c>
      <c r="M128">
        <f t="shared" si="63"/>
        <v>120</v>
      </c>
      <c r="N128">
        <f t="shared" si="64"/>
        <v>0</v>
      </c>
      <c r="O128">
        <f t="shared" si="65"/>
        <v>2000126</v>
      </c>
      <c r="P128" t="str">
        <f t="shared" si="66"/>
        <v>平均怪</v>
      </c>
      <c r="S128">
        <v>28</v>
      </c>
      <c r="T128">
        <v>9</v>
      </c>
      <c r="U128" t="s">
        <v>17</v>
      </c>
      <c r="V128">
        <f>VLOOKUP(S128,映射表!T:U,2,FALSE)</f>
        <v>10</v>
      </c>
      <c r="W128">
        <v>1</v>
      </c>
      <c r="X128" s="10">
        <v>0.6</v>
      </c>
      <c r="Y128" s="10">
        <v>1</v>
      </c>
      <c r="Z128" s="10">
        <f t="shared" si="67"/>
        <v>0.1875</v>
      </c>
      <c r="AA128" s="10">
        <v>0</v>
      </c>
      <c r="AB128" s="10">
        <v>1</v>
      </c>
      <c r="AC128" s="1">
        <f>INT(VLOOKUP($V128,映射表!$B:$C,2,FALSE)*VLOOKUP($U128,怪物属性偏向!$E:$I,3,FALSE)/100*X128*$AB128)</f>
        <v>240</v>
      </c>
      <c r="AD128" s="1">
        <f>INT(VLOOKUP($V128,映射表!$B:$C,2,FALSE)*VLOOKUP($U128,怪物属性偏向!$E:$I,4,FALSE)/100*Y128*$AB128)</f>
        <v>400</v>
      </c>
      <c r="AE128" s="1">
        <f>INT(VLOOKUP($V128,映射表!$B:$C,2,FALSE)*VLOOKUP($U128,怪物属性偏向!$E:$I,5,FALSE)/100*Z128*AB128)</f>
        <v>120</v>
      </c>
      <c r="AF128" s="1">
        <f>INT(VLOOKUP($V128,映射表!$B:$D,3,FALSE)*AA128)</f>
        <v>0</v>
      </c>
      <c r="AG128">
        <f t="shared" si="68"/>
        <v>1.5</v>
      </c>
      <c r="AH128">
        <f>VLOOKUP(V128,映射表!B:C,2,FALSE)*0.25-AD128*0.05</f>
        <v>80</v>
      </c>
      <c r="AI128">
        <f t="shared" si="69"/>
        <v>120</v>
      </c>
      <c r="AJ128">
        <f>INT(VLOOKUP($V128,映射表!$B:$C,2,FALSE)*VLOOKUP($U128,怪物属性偏向!$E:$I,5,FALSE)/100)</f>
        <v>640</v>
      </c>
    </row>
    <row r="129" spans="1:36" x14ac:dyDescent="0.15">
      <c r="A129">
        <f t="shared" si="53"/>
        <v>2001029</v>
      </c>
      <c r="B129">
        <f t="shared" si="54"/>
        <v>2000127</v>
      </c>
      <c r="C129">
        <f t="shared" si="55"/>
        <v>2000127</v>
      </c>
      <c r="D129" t="str">
        <f t="shared" si="56"/>
        <v>2001029s1</v>
      </c>
      <c r="E129" t="str">
        <f t="shared" si="57"/>
        <v>2000127:10:1</v>
      </c>
      <c r="F129">
        <f t="shared" si="58"/>
        <v>127</v>
      </c>
      <c r="G129">
        <f t="shared" si="59"/>
        <v>2000127</v>
      </c>
      <c r="H129">
        <f t="shared" si="52"/>
        <v>127</v>
      </c>
      <c r="I129" t="str">
        <f>VLOOKUP(U129,怪物属性偏向!E:F,2,FALSE)</f>
        <v>小蘑菇</v>
      </c>
      <c r="J129">
        <f t="shared" si="60"/>
        <v>10</v>
      </c>
      <c r="K129">
        <f t="shared" si="61"/>
        <v>240</v>
      </c>
      <c r="L129">
        <f t="shared" si="62"/>
        <v>400</v>
      </c>
      <c r="M129">
        <f t="shared" si="63"/>
        <v>120</v>
      </c>
      <c r="N129">
        <f t="shared" si="64"/>
        <v>0</v>
      </c>
      <c r="O129">
        <f t="shared" si="65"/>
        <v>2000127</v>
      </c>
      <c r="P129" t="str">
        <f t="shared" si="66"/>
        <v>平均怪</v>
      </c>
      <c r="S129">
        <v>29</v>
      </c>
      <c r="T129">
        <v>1</v>
      </c>
      <c r="U129" t="s">
        <v>17</v>
      </c>
      <c r="V129">
        <f>VLOOKUP(S129,映射表!T:U,2,FALSE)</f>
        <v>10</v>
      </c>
      <c r="W129">
        <v>1</v>
      </c>
      <c r="X129" s="10">
        <v>0.6</v>
      </c>
      <c r="Y129" s="10">
        <v>1</v>
      </c>
      <c r="Z129" s="10">
        <f t="shared" si="67"/>
        <v>0.1875</v>
      </c>
      <c r="AA129" s="10">
        <v>0</v>
      </c>
      <c r="AB129" s="10">
        <v>1</v>
      </c>
      <c r="AC129" s="1">
        <f>INT(VLOOKUP($V129,映射表!$B:$C,2,FALSE)*VLOOKUP($U129,怪物属性偏向!$E:$I,3,FALSE)/100*X129*$AB129)</f>
        <v>240</v>
      </c>
      <c r="AD129" s="1">
        <f>INT(VLOOKUP($V129,映射表!$B:$C,2,FALSE)*VLOOKUP($U129,怪物属性偏向!$E:$I,4,FALSE)/100*Y129*$AB129)</f>
        <v>400</v>
      </c>
      <c r="AE129" s="1">
        <f>INT(VLOOKUP($V129,映射表!$B:$C,2,FALSE)*VLOOKUP($U129,怪物属性偏向!$E:$I,5,FALSE)/100*Z129*AB129)</f>
        <v>120</v>
      </c>
      <c r="AF129" s="1">
        <f>INT(VLOOKUP($V129,映射表!$B:$D,3,FALSE)*AA129)</f>
        <v>0</v>
      </c>
      <c r="AG129">
        <f t="shared" si="68"/>
        <v>1.5</v>
      </c>
      <c r="AH129">
        <f>VLOOKUP(V129,映射表!B:C,2,FALSE)*0.25-AD129*0.05</f>
        <v>80</v>
      </c>
      <c r="AI129">
        <f t="shared" si="69"/>
        <v>120</v>
      </c>
      <c r="AJ129">
        <f>INT(VLOOKUP($V129,映射表!$B:$C,2,FALSE)*VLOOKUP($U129,怪物属性偏向!$E:$I,5,FALSE)/100)</f>
        <v>640</v>
      </c>
    </row>
    <row r="130" spans="1:36" x14ac:dyDescent="0.15">
      <c r="A130">
        <f t="shared" si="53"/>
        <v>2001029</v>
      </c>
      <c r="B130">
        <f t="shared" si="54"/>
        <v>2000128</v>
      </c>
      <c r="C130">
        <f t="shared" si="55"/>
        <v>2000128</v>
      </c>
      <c r="D130" t="str">
        <f t="shared" si="56"/>
        <v>2001029s2</v>
      </c>
      <c r="E130" t="str">
        <f t="shared" si="57"/>
        <v>2000128:10:1</v>
      </c>
      <c r="F130">
        <f t="shared" si="58"/>
        <v>128</v>
      </c>
      <c r="G130">
        <f t="shared" si="59"/>
        <v>2000128</v>
      </c>
      <c r="H130">
        <f t="shared" si="52"/>
        <v>128</v>
      </c>
      <c r="I130" t="str">
        <f>VLOOKUP(U130,怪物属性偏向!E:F,2,FALSE)</f>
        <v>食人花</v>
      </c>
      <c r="J130">
        <f t="shared" si="60"/>
        <v>10</v>
      </c>
      <c r="K130">
        <f t="shared" si="61"/>
        <v>360</v>
      </c>
      <c r="L130">
        <f t="shared" si="62"/>
        <v>200</v>
      </c>
      <c r="M130">
        <f t="shared" si="63"/>
        <v>67</v>
      </c>
      <c r="N130">
        <f t="shared" si="64"/>
        <v>0</v>
      </c>
      <c r="O130">
        <f t="shared" si="65"/>
        <v>2000128</v>
      </c>
      <c r="P130" t="str">
        <f t="shared" si="66"/>
        <v>高攻低血</v>
      </c>
      <c r="S130">
        <v>29</v>
      </c>
      <c r="T130">
        <v>2</v>
      </c>
      <c r="U130" t="s">
        <v>19</v>
      </c>
      <c r="V130">
        <f>VLOOKUP(S130,映射表!T:U,2,FALSE)</f>
        <v>10</v>
      </c>
      <c r="W130">
        <v>1</v>
      </c>
      <c r="X130" s="10">
        <v>0.6</v>
      </c>
      <c r="Y130" s="10">
        <v>1</v>
      </c>
      <c r="Z130" s="10">
        <f t="shared" si="67"/>
        <v>0.15237020316027089</v>
      </c>
      <c r="AA130" s="10">
        <v>0</v>
      </c>
      <c r="AB130" s="10">
        <v>1</v>
      </c>
      <c r="AC130" s="1">
        <f>INT(VLOOKUP($V130,映射表!$B:$C,2,FALSE)*VLOOKUP($U130,怪物属性偏向!$E:$I,3,FALSE)/100*X130*$AB130)</f>
        <v>360</v>
      </c>
      <c r="AD130" s="1">
        <f>INT(VLOOKUP($V130,映射表!$B:$C,2,FALSE)*VLOOKUP($U130,怪物属性偏向!$E:$I,4,FALSE)/100*Y130*$AB130)</f>
        <v>200</v>
      </c>
      <c r="AE130" s="1">
        <f>INT(VLOOKUP($V130,映射表!$B:$C,2,FALSE)*VLOOKUP($U130,怪物属性偏向!$E:$I,5,FALSE)/100*Z130*AB130)</f>
        <v>67</v>
      </c>
      <c r="AF130" s="1">
        <f>INT(VLOOKUP($V130,映射表!$B:$D,3,FALSE)*AA130)</f>
        <v>0</v>
      </c>
      <c r="AG130">
        <f t="shared" si="68"/>
        <v>0.75</v>
      </c>
      <c r="AH130">
        <f>VLOOKUP(V130,映射表!B:C,2,FALSE)*0.25-AD130*0.05</f>
        <v>90</v>
      </c>
      <c r="AI130">
        <f t="shared" si="69"/>
        <v>67.5</v>
      </c>
      <c r="AJ130">
        <f>INT(VLOOKUP($V130,映射表!$B:$C,2,FALSE)*VLOOKUP($U130,怪物属性偏向!$E:$I,5,FALSE)/100)</f>
        <v>443</v>
      </c>
    </row>
    <row r="131" spans="1:36" x14ac:dyDescent="0.15">
      <c r="A131">
        <f t="shared" si="53"/>
        <v>2001029</v>
      </c>
      <c r="B131">
        <f t="shared" si="54"/>
        <v>2000129</v>
      </c>
      <c r="C131">
        <f t="shared" si="55"/>
        <v>2000129</v>
      </c>
      <c r="D131" t="str">
        <f t="shared" si="56"/>
        <v>2001029s4</v>
      </c>
      <c r="E131" t="str">
        <f t="shared" si="57"/>
        <v>2000129:10:1</v>
      </c>
      <c r="F131">
        <f t="shared" si="58"/>
        <v>129</v>
      </c>
      <c r="G131">
        <f t="shared" si="59"/>
        <v>2000129</v>
      </c>
      <c r="H131">
        <f t="shared" si="52"/>
        <v>129</v>
      </c>
      <c r="I131" t="str">
        <f>VLOOKUP(U131,怪物属性偏向!E:F,2,FALSE)</f>
        <v>小蘑菇</v>
      </c>
      <c r="J131">
        <f t="shared" si="60"/>
        <v>10</v>
      </c>
      <c r="K131">
        <f t="shared" si="61"/>
        <v>240</v>
      </c>
      <c r="L131">
        <f t="shared" si="62"/>
        <v>400</v>
      </c>
      <c r="M131">
        <f t="shared" si="63"/>
        <v>120</v>
      </c>
      <c r="N131">
        <f t="shared" si="64"/>
        <v>0</v>
      </c>
      <c r="O131">
        <f t="shared" si="65"/>
        <v>2000129</v>
      </c>
      <c r="P131" t="str">
        <f t="shared" si="66"/>
        <v>平均怪</v>
      </c>
      <c r="S131">
        <v>29</v>
      </c>
      <c r="T131">
        <v>4</v>
      </c>
      <c r="U131" t="s">
        <v>17</v>
      </c>
      <c r="V131">
        <f>VLOOKUP(S131,映射表!T:U,2,FALSE)</f>
        <v>10</v>
      </c>
      <c r="W131">
        <v>1</v>
      </c>
      <c r="X131" s="10">
        <v>0.6</v>
      </c>
      <c r="Y131" s="10">
        <v>1</v>
      </c>
      <c r="Z131" s="10">
        <f t="shared" si="67"/>
        <v>0.1875</v>
      </c>
      <c r="AA131" s="10">
        <v>0</v>
      </c>
      <c r="AB131" s="10">
        <v>1</v>
      </c>
      <c r="AC131" s="1">
        <f>INT(VLOOKUP($V131,映射表!$B:$C,2,FALSE)*VLOOKUP($U131,怪物属性偏向!$E:$I,3,FALSE)/100*X131*$AB131)</f>
        <v>240</v>
      </c>
      <c r="AD131" s="1">
        <f>INT(VLOOKUP($V131,映射表!$B:$C,2,FALSE)*VLOOKUP($U131,怪物属性偏向!$E:$I,4,FALSE)/100*Y131*$AB131)</f>
        <v>400</v>
      </c>
      <c r="AE131" s="1">
        <f>INT(VLOOKUP($V131,映射表!$B:$C,2,FALSE)*VLOOKUP($U131,怪物属性偏向!$E:$I,5,FALSE)/100*Z131*AB131)</f>
        <v>120</v>
      </c>
      <c r="AF131" s="1">
        <f>INT(VLOOKUP($V131,映射表!$B:$D,3,FALSE)*AA131)</f>
        <v>0</v>
      </c>
      <c r="AG131">
        <f t="shared" si="68"/>
        <v>1.5</v>
      </c>
      <c r="AH131">
        <f>VLOOKUP(V131,映射表!B:C,2,FALSE)*0.25-AD131*0.05</f>
        <v>80</v>
      </c>
      <c r="AI131">
        <f t="shared" si="69"/>
        <v>120</v>
      </c>
      <c r="AJ131">
        <f>INT(VLOOKUP($V131,映射表!$B:$C,2,FALSE)*VLOOKUP($U131,怪物属性偏向!$E:$I,5,FALSE)/100)</f>
        <v>640</v>
      </c>
    </row>
    <row r="132" spans="1:36" x14ac:dyDescent="0.15">
      <c r="A132">
        <f t="shared" si="53"/>
        <v>2001029</v>
      </c>
      <c r="B132">
        <f t="shared" si="54"/>
        <v>2000130</v>
      </c>
      <c r="C132">
        <f t="shared" si="55"/>
        <v>2000130</v>
      </c>
      <c r="D132" t="str">
        <f t="shared" si="56"/>
        <v>2001029s8</v>
      </c>
      <c r="E132" t="str">
        <f t="shared" si="57"/>
        <v>2000130:10:1</v>
      </c>
      <c r="F132">
        <f t="shared" si="58"/>
        <v>130</v>
      </c>
      <c r="G132">
        <f t="shared" si="59"/>
        <v>2000130</v>
      </c>
      <c r="H132">
        <f t="shared" si="52"/>
        <v>130</v>
      </c>
      <c r="I132" t="str">
        <f>VLOOKUP(U132,怪物属性偏向!E:F,2,FALSE)</f>
        <v>食人花</v>
      </c>
      <c r="J132">
        <f t="shared" si="60"/>
        <v>10</v>
      </c>
      <c r="K132">
        <f t="shared" si="61"/>
        <v>360</v>
      </c>
      <c r="L132">
        <f t="shared" si="62"/>
        <v>200</v>
      </c>
      <c r="M132">
        <f t="shared" si="63"/>
        <v>67</v>
      </c>
      <c r="N132">
        <f t="shared" si="64"/>
        <v>0</v>
      </c>
      <c r="O132">
        <f t="shared" si="65"/>
        <v>2000130</v>
      </c>
      <c r="P132" t="str">
        <f t="shared" si="66"/>
        <v>高攻低血</v>
      </c>
      <c r="S132">
        <v>29</v>
      </c>
      <c r="T132">
        <v>8</v>
      </c>
      <c r="U132" t="s">
        <v>19</v>
      </c>
      <c r="V132">
        <f>VLOOKUP(S132,映射表!T:U,2,FALSE)</f>
        <v>10</v>
      </c>
      <c r="W132">
        <v>1</v>
      </c>
      <c r="X132" s="10">
        <v>0.6</v>
      </c>
      <c r="Y132" s="10">
        <v>1</v>
      </c>
      <c r="Z132" s="10">
        <f t="shared" si="67"/>
        <v>0.15237020316027089</v>
      </c>
      <c r="AA132" s="10">
        <v>0</v>
      </c>
      <c r="AB132" s="10">
        <v>1</v>
      </c>
      <c r="AC132" s="1">
        <f>INT(VLOOKUP($V132,映射表!$B:$C,2,FALSE)*VLOOKUP($U132,怪物属性偏向!$E:$I,3,FALSE)/100*X132*$AB132)</f>
        <v>360</v>
      </c>
      <c r="AD132" s="1">
        <f>INT(VLOOKUP($V132,映射表!$B:$C,2,FALSE)*VLOOKUP($U132,怪物属性偏向!$E:$I,4,FALSE)/100*Y132*$AB132)</f>
        <v>200</v>
      </c>
      <c r="AE132" s="1">
        <f>INT(VLOOKUP($V132,映射表!$B:$C,2,FALSE)*VLOOKUP($U132,怪物属性偏向!$E:$I,5,FALSE)/100*Z132*AB132)</f>
        <v>67</v>
      </c>
      <c r="AF132" s="1">
        <f>INT(VLOOKUP($V132,映射表!$B:$D,3,FALSE)*AA132)</f>
        <v>0</v>
      </c>
      <c r="AG132">
        <f t="shared" si="68"/>
        <v>0.75</v>
      </c>
      <c r="AH132">
        <f>VLOOKUP(V132,映射表!B:C,2,FALSE)*0.25-AD132*0.05</f>
        <v>90</v>
      </c>
      <c r="AI132">
        <f t="shared" si="69"/>
        <v>67.5</v>
      </c>
      <c r="AJ132">
        <f>INT(VLOOKUP($V132,映射表!$B:$C,2,FALSE)*VLOOKUP($U132,怪物属性偏向!$E:$I,5,FALSE)/100)</f>
        <v>443</v>
      </c>
    </row>
    <row r="133" spans="1:36" x14ac:dyDescent="0.15">
      <c r="A133">
        <f t="shared" si="53"/>
        <v>2001029</v>
      </c>
      <c r="B133">
        <f t="shared" si="54"/>
        <v>2000131</v>
      </c>
      <c r="C133">
        <f t="shared" si="55"/>
        <v>2000131</v>
      </c>
      <c r="D133" t="str">
        <f t="shared" si="56"/>
        <v>2001029s9</v>
      </c>
      <c r="E133" t="str">
        <f t="shared" si="57"/>
        <v>2000131:10:1</v>
      </c>
      <c r="F133">
        <f t="shared" si="58"/>
        <v>131</v>
      </c>
      <c r="G133">
        <f t="shared" si="59"/>
        <v>2000131</v>
      </c>
      <c r="H133">
        <f t="shared" ref="H133:H196" si="70">H132+1</f>
        <v>131</v>
      </c>
      <c r="I133" t="str">
        <f>VLOOKUP(U133,怪物属性偏向!E:F,2,FALSE)</f>
        <v>食人花</v>
      </c>
      <c r="J133">
        <f t="shared" si="60"/>
        <v>10</v>
      </c>
      <c r="K133">
        <f t="shared" si="61"/>
        <v>360</v>
      </c>
      <c r="L133">
        <f t="shared" si="62"/>
        <v>200</v>
      </c>
      <c r="M133">
        <f t="shared" si="63"/>
        <v>67</v>
      </c>
      <c r="N133">
        <f t="shared" si="64"/>
        <v>0</v>
      </c>
      <c r="O133">
        <f t="shared" si="65"/>
        <v>2000131</v>
      </c>
      <c r="P133" t="str">
        <f t="shared" si="66"/>
        <v>高攻低血</v>
      </c>
      <c r="S133">
        <v>29</v>
      </c>
      <c r="T133">
        <v>9</v>
      </c>
      <c r="U133" t="s">
        <v>19</v>
      </c>
      <c r="V133">
        <f>VLOOKUP(S133,映射表!T:U,2,FALSE)</f>
        <v>10</v>
      </c>
      <c r="W133">
        <v>1</v>
      </c>
      <c r="X133" s="10">
        <v>0.6</v>
      </c>
      <c r="Y133" s="10">
        <v>1</v>
      </c>
      <c r="Z133" s="10">
        <f t="shared" si="67"/>
        <v>0.15237020316027089</v>
      </c>
      <c r="AA133" s="10">
        <v>0</v>
      </c>
      <c r="AB133" s="10">
        <v>1</v>
      </c>
      <c r="AC133" s="1">
        <f>INT(VLOOKUP($V133,映射表!$B:$C,2,FALSE)*VLOOKUP($U133,怪物属性偏向!$E:$I,3,FALSE)/100*X133*$AB133)</f>
        <v>360</v>
      </c>
      <c r="AD133" s="1">
        <f>INT(VLOOKUP($V133,映射表!$B:$C,2,FALSE)*VLOOKUP($U133,怪物属性偏向!$E:$I,4,FALSE)/100*Y133*$AB133)</f>
        <v>200</v>
      </c>
      <c r="AE133" s="1">
        <f>INT(VLOOKUP($V133,映射表!$B:$C,2,FALSE)*VLOOKUP($U133,怪物属性偏向!$E:$I,5,FALSE)/100*Z133*AB133)</f>
        <v>67</v>
      </c>
      <c r="AF133" s="1">
        <f>INT(VLOOKUP($V133,映射表!$B:$D,3,FALSE)*AA133)</f>
        <v>0</v>
      </c>
      <c r="AG133">
        <f t="shared" si="68"/>
        <v>0.75</v>
      </c>
      <c r="AH133">
        <f>VLOOKUP(V133,映射表!B:C,2,FALSE)*0.25-AD133*0.05</f>
        <v>90</v>
      </c>
      <c r="AI133">
        <f t="shared" si="69"/>
        <v>67.5</v>
      </c>
      <c r="AJ133">
        <f>INT(VLOOKUP($V133,映射表!$B:$C,2,FALSE)*VLOOKUP($U133,怪物属性偏向!$E:$I,5,FALSE)/100)</f>
        <v>443</v>
      </c>
    </row>
    <row r="134" spans="1:36" x14ac:dyDescent="0.15">
      <c r="A134">
        <f t="shared" si="53"/>
        <v>2001030</v>
      </c>
      <c r="B134">
        <f t="shared" si="54"/>
        <v>2000132</v>
      </c>
      <c r="C134">
        <f t="shared" si="55"/>
        <v>2000132</v>
      </c>
      <c r="D134" t="str">
        <f t="shared" si="56"/>
        <v>2001030s1</v>
      </c>
      <c r="E134" t="str">
        <f t="shared" si="57"/>
        <v>2000132:10:1</v>
      </c>
      <c r="F134">
        <f t="shared" si="58"/>
        <v>132</v>
      </c>
      <c r="G134">
        <f t="shared" si="59"/>
        <v>2000132</v>
      </c>
      <c r="H134">
        <f t="shared" si="70"/>
        <v>132</v>
      </c>
      <c r="I134" t="str">
        <f>VLOOKUP(U134,怪物属性偏向!E:F,2,FALSE)</f>
        <v>小蘑菇</v>
      </c>
      <c r="J134">
        <f t="shared" si="60"/>
        <v>10</v>
      </c>
      <c r="K134">
        <f t="shared" si="61"/>
        <v>240</v>
      </c>
      <c r="L134">
        <f t="shared" si="62"/>
        <v>400</v>
      </c>
      <c r="M134">
        <f t="shared" si="63"/>
        <v>120</v>
      </c>
      <c r="N134">
        <f t="shared" si="64"/>
        <v>0</v>
      </c>
      <c r="O134">
        <f t="shared" si="65"/>
        <v>2000132</v>
      </c>
      <c r="P134" t="str">
        <f t="shared" si="66"/>
        <v>平均怪</v>
      </c>
      <c r="S134">
        <v>30</v>
      </c>
      <c r="T134">
        <v>1</v>
      </c>
      <c r="U134" t="s">
        <v>17</v>
      </c>
      <c r="V134">
        <f>VLOOKUP(S134,映射表!T:U,2,FALSE)</f>
        <v>10</v>
      </c>
      <c r="W134">
        <v>1</v>
      </c>
      <c r="X134" s="10">
        <v>0.6</v>
      </c>
      <c r="Y134" s="10">
        <v>1</v>
      </c>
      <c r="Z134" s="10">
        <f t="shared" si="67"/>
        <v>0.1875</v>
      </c>
      <c r="AA134" s="10">
        <v>0</v>
      </c>
      <c r="AB134" s="10">
        <v>1</v>
      </c>
      <c r="AC134" s="1">
        <f>INT(VLOOKUP($V134,映射表!$B:$C,2,FALSE)*VLOOKUP($U134,怪物属性偏向!$E:$I,3,FALSE)/100*X134*$AB134)</f>
        <v>240</v>
      </c>
      <c r="AD134" s="1">
        <f>INT(VLOOKUP($V134,映射表!$B:$C,2,FALSE)*VLOOKUP($U134,怪物属性偏向!$E:$I,4,FALSE)/100*Y134*$AB134)</f>
        <v>400</v>
      </c>
      <c r="AE134" s="1">
        <f>INT(VLOOKUP($V134,映射表!$B:$C,2,FALSE)*VLOOKUP($U134,怪物属性偏向!$E:$I,5,FALSE)/100*Z134*AB134)</f>
        <v>120</v>
      </c>
      <c r="AF134" s="1">
        <f>INT(VLOOKUP($V134,映射表!$B:$D,3,FALSE)*AA134)</f>
        <v>0</v>
      </c>
      <c r="AG134">
        <f t="shared" si="68"/>
        <v>1.5</v>
      </c>
      <c r="AH134">
        <f>VLOOKUP(V134,映射表!B:C,2,FALSE)*0.25-AD134*0.05</f>
        <v>80</v>
      </c>
      <c r="AI134">
        <f t="shared" si="69"/>
        <v>120</v>
      </c>
      <c r="AJ134">
        <f>INT(VLOOKUP($V134,映射表!$B:$C,2,FALSE)*VLOOKUP($U134,怪物属性偏向!$E:$I,5,FALSE)/100)</f>
        <v>640</v>
      </c>
    </row>
    <row r="135" spans="1:36" x14ac:dyDescent="0.15">
      <c r="A135">
        <f t="shared" si="53"/>
        <v>2001030</v>
      </c>
      <c r="B135">
        <f t="shared" si="54"/>
        <v>2000133</v>
      </c>
      <c r="C135">
        <f t="shared" si="55"/>
        <v>2000133</v>
      </c>
      <c r="D135" t="str">
        <f t="shared" si="56"/>
        <v>2001030s3</v>
      </c>
      <c r="E135" t="str">
        <f t="shared" si="57"/>
        <v>2000133:10:1</v>
      </c>
      <c r="F135">
        <f t="shared" si="58"/>
        <v>133</v>
      </c>
      <c r="G135">
        <f t="shared" si="59"/>
        <v>2000133</v>
      </c>
      <c r="H135">
        <f t="shared" si="70"/>
        <v>133</v>
      </c>
      <c r="I135" t="str">
        <f>VLOOKUP(U135,怪物属性偏向!E:F,2,FALSE)</f>
        <v>小蘑菇</v>
      </c>
      <c r="J135">
        <f t="shared" si="60"/>
        <v>10</v>
      </c>
      <c r="K135">
        <f t="shared" si="61"/>
        <v>240</v>
      </c>
      <c r="L135">
        <f t="shared" si="62"/>
        <v>400</v>
      </c>
      <c r="M135">
        <f t="shared" si="63"/>
        <v>120</v>
      </c>
      <c r="N135">
        <f t="shared" si="64"/>
        <v>0</v>
      </c>
      <c r="O135">
        <f t="shared" si="65"/>
        <v>2000133</v>
      </c>
      <c r="P135" t="str">
        <f t="shared" si="66"/>
        <v>平均怪</v>
      </c>
      <c r="S135">
        <v>30</v>
      </c>
      <c r="T135">
        <v>3</v>
      </c>
      <c r="U135" t="s">
        <v>17</v>
      </c>
      <c r="V135">
        <f>VLOOKUP(S135,映射表!T:U,2,FALSE)</f>
        <v>10</v>
      </c>
      <c r="W135">
        <v>1</v>
      </c>
      <c r="X135" s="10">
        <v>0.6</v>
      </c>
      <c r="Y135" s="10">
        <v>1</v>
      </c>
      <c r="Z135" s="10">
        <f t="shared" si="67"/>
        <v>0.1875</v>
      </c>
      <c r="AA135" s="10">
        <v>0</v>
      </c>
      <c r="AB135" s="10">
        <v>1</v>
      </c>
      <c r="AC135" s="1">
        <f>INT(VLOOKUP($V135,映射表!$B:$C,2,FALSE)*VLOOKUP($U135,怪物属性偏向!$E:$I,3,FALSE)/100*X135*$AB135)</f>
        <v>240</v>
      </c>
      <c r="AD135" s="1">
        <f>INT(VLOOKUP($V135,映射表!$B:$C,2,FALSE)*VLOOKUP($U135,怪物属性偏向!$E:$I,4,FALSE)/100*Y135*$AB135)</f>
        <v>400</v>
      </c>
      <c r="AE135" s="1">
        <f>INT(VLOOKUP($V135,映射表!$B:$C,2,FALSE)*VLOOKUP($U135,怪物属性偏向!$E:$I,5,FALSE)/100*Z135*AB135)</f>
        <v>120</v>
      </c>
      <c r="AF135" s="1">
        <f>INT(VLOOKUP($V135,映射表!$B:$D,3,FALSE)*AA135)</f>
        <v>0</v>
      </c>
      <c r="AG135">
        <f t="shared" si="68"/>
        <v>1.5</v>
      </c>
      <c r="AH135">
        <f>VLOOKUP(V135,映射表!B:C,2,FALSE)*0.25-AD135*0.05</f>
        <v>80</v>
      </c>
      <c r="AI135">
        <f t="shared" si="69"/>
        <v>120</v>
      </c>
      <c r="AJ135">
        <f>INT(VLOOKUP($V135,映射表!$B:$C,2,FALSE)*VLOOKUP($U135,怪物属性偏向!$E:$I,5,FALSE)/100)</f>
        <v>640</v>
      </c>
    </row>
    <row r="136" spans="1:36" x14ac:dyDescent="0.15">
      <c r="A136">
        <f t="shared" si="53"/>
        <v>2001030</v>
      </c>
      <c r="B136">
        <f t="shared" si="54"/>
        <v>2000134</v>
      </c>
      <c r="C136">
        <f t="shared" si="55"/>
        <v>2000134</v>
      </c>
      <c r="D136" t="str">
        <f t="shared" si="56"/>
        <v>2001030s5</v>
      </c>
      <c r="E136" t="str">
        <f t="shared" si="57"/>
        <v>2000134:10:1</v>
      </c>
      <c r="F136">
        <f t="shared" si="58"/>
        <v>134</v>
      </c>
      <c r="G136">
        <f t="shared" si="59"/>
        <v>2000134</v>
      </c>
      <c r="H136">
        <f t="shared" si="70"/>
        <v>134</v>
      </c>
      <c r="I136" t="str">
        <f>VLOOKUP(U136,怪物属性偏向!E:F,2,FALSE)</f>
        <v>小花精</v>
      </c>
      <c r="J136">
        <f t="shared" si="60"/>
        <v>10</v>
      </c>
      <c r="K136">
        <f t="shared" si="61"/>
        <v>240</v>
      </c>
      <c r="L136">
        <f t="shared" si="62"/>
        <v>400</v>
      </c>
      <c r="M136">
        <f t="shared" si="63"/>
        <v>80</v>
      </c>
      <c r="N136">
        <f t="shared" si="64"/>
        <v>0</v>
      </c>
      <c r="O136">
        <f t="shared" si="65"/>
        <v>2000134</v>
      </c>
      <c r="P136" t="str">
        <f t="shared" si="66"/>
        <v>群体治疗怪</v>
      </c>
      <c r="S136">
        <v>30</v>
      </c>
      <c r="T136">
        <v>5</v>
      </c>
      <c r="U136" t="s">
        <v>23</v>
      </c>
      <c r="V136">
        <f>VLOOKUP(S136,映射表!T:U,2,FALSE)</f>
        <v>10</v>
      </c>
      <c r="W136">
        <v>1</v>
      </c>
      <c r="X136" s="10">
        <v>0.6</v>
      </c>
      <c r="Y136" s="10">
        <v>1</v>
      </c>
      <c r="Z136" s="10">
        <f t="shared" si="67"/>
        <v>0.125</v>
      </c>
      <c r="AA136" s="10">
        <v>0</v>
      </c>
      <c r="AB136" s="10">
        <v>1</v>
      </c>
      <c r="AC136" s="1">
        <f>INT(VLOOKUP($V136,映射表!$B:$C,2,FALSE)*VLOOKUP($U136,怪物属性偏向!$E:$I,3,FALSE)/100*X136*$AB136)</f>
        <v>240</v>
      </c>
      <c r="AD136" s="1">
        <f>INT(VLOOKUP($V136,映射表!$B:$C,2,FALSE)*VLOOKUP($U136,怪物属性偏向!$E:$I,4,FALSE)/100*Y136*$AB136)</f>
        <v>400</v>
      </c>
      <c r="AE136" s="1">
        <f>INT(VLOOKUP($V136,映射表!$B:$C,2,FALSE)*VLOOKUP($U136,怪物属性偏向!$E:$I,5,FALSE)/100*Z136*AB136)</f>
        <v>80</v>
      </c>
      <c r="AF136" s="1">
        <f>INT(VLOOKUP($V136,映射表!$B:$D,3,FALSE)*AA136)</f>
        <v>0</v>
      </c>
      <c r="AG136">
        <f t="shared" si="68"/>
        <v>1</v>
      </c>
      <c r="AH136">
        <f>VLOOKUP(V136,映射表!B:C,2,FALSE)*0.25-AD136*0.05</f>
        <v>80</v>
      </c>
      <c r="AI136">
        <f t="shared" si="69"/>
        <v>80</v>
      </c>
      <c r="AJ136">
        <f>INT(VLOOKUP($V136,映射表!$B:$C,2,FALSE)*VLOOKUP($U136,怪物属性偏向!$E:$I,5,FALSE)/100)</f>
        <v>640</v>
      </c>
    </row>
    <row r="137" spans="1:36" x14ac:dyDescent="0.15">
      <c r="A137">
        <f t="shared" si="53"/>
        <v>2001030</v>
      </c>
      <c r="B137">
        <f t="shared" si="54"/>
        <v>2000135</v>
      </c>
      <c r="C137">
        <f t="shared" si="55"/>
        <v>2000135</v>
      </c>
      <c r="D137" t="str">
        <f t="shared" si="56"/>
        <v>2001030s7</v>
      </c>
      <c r="E137" t="str">
        <f t="shared" si="57"/>
        <v>2000135:10:1</v>
      </c>
      <c r="F137">
        <f t="shared" si="58"/>
        <v>135</v>
      </c>
      <c r="G137">
        <f t="shared" si="59"/>
        <v>2000135</v>
      </c>
      <c r="H137">
        <f t="shared" si="70"/>
        <v>135</v>
      </c>
      <c r="I137" t="str">
        <f>VLOOKUP(U137,怪物属性偏向!E:F,2,FALSE)</f>
        <v>小蘑菇</v>
      </c>
      <c r="J137">
        <f t="shared" si="60"/>
        <v>10</v>
      </c>
      <c r="K137">
        <f t="shared" si="61"/>
        <v>240</v>
      </c>
      <c r="L137">
        <f t="shared" si="62"/>
        <v>400</v>
      </c>
      <c r="M137">
        <f t="shared" si="63"/>
        <v>120</v>
      </c>
      <c r="N137">
        <f t="shared" si="64"/>
        <v>0</v>
      </c>
      <c r="O137">
        <f t="shared" si="65"/>
        <v>2000135</v>
      </c>
      <c r="P137" t="str">
        <f t="shared" si="66"/>
        <v>平均怪</v>
      </c>
      <c r="S137">
        <v>30</v>
      </c>
      <c r="T137">
        <v>7</v>
      </c>
      <c r="U137" t="s">
        <v>17</v>
      </c>
      <c r="V137">
        <f>VLOOKUP(S137,映射表!T:U,2,FALSE)</f>
        <v>10</v>
      </c>
      <c r="W137">
        <v>1</v>
      </c>
      <c r="X137" s="10">
        <v>0.6</v>
      </c>
      <c r="Y137" s="10">
        <v>1</v>
      </c>
      <c r="Z137" s="10">
        <f t="shared" si="67"/>
        <v>0.1875</v>
      </c>
      <c r="AA137" s="10">
        <v>0</v>
      </c>
      <c r="AB137" s="10">
        <v>1</v>
      </c>
      <c r="AC137" s="1">
        <f>INT(VLOOKUP($V137,映射表!$B:$C,2,FALSE)*VLOOKUP($U137,怪物属性偏向!$E:$I,3,FALSE)/100*X137*$AB137)</f>
        <v>240</v>
      </c>
      <c r="AD137" s="1">
        <f>INT(VLOOKUP($V137,映射表!$B:$C,2,FALSE)*VLOOKUP($U137,怪物属性偏向!$E:$I,4,FALSE)/100*Y137*$AB137)</f>
        <v>400</v>
      </c>
      <c r="AE137" s="1">
        <f>INT(VLOOKUP($V137,映射表!$B:$C,2,FALSE)*VLOOKUP($U137,怪物属性偏向!$E:$I,5,FALSE)/100*Z137*AB137)</f>
        <v>120</v>
      </c>
      <c r="AF137" s="1">
        <f>INT(VLOOKUP($V137,映射表!$B:$D,3,FALSE)*AA137)</f>
        <v>0</v>
      </c>
      <c r="AG137">
        <f t="shared" si="68"/>
        <v>1.5</v>
      </c>
      <c r="AH137">
        <f>VLOOKUP(V137,映射表!B:C,2,FALSE)*0.25-AD137*0.05</f>
        <v>80</v>
      </c>
      <c r="AI137">
        <f t="shared" si="69"/>
        <v>120</v>
      </c>
      <c r="AJ137">
        <f>INT(VLOOKUP($V137,映射表!$B:$C,2,FALSE)*VLOOKUP($U137,怪物属性偏向!$E:$I,5,FALSE)/100)</f>
        <v>640</v>
      </c>
    </row>
    <row r="138" spans="1:36" x14ac:dyDescent="0.15">
      <c r="A138">
        <f t="shared" si="53"/>
        <v>2001030</v>
      </c>
      <c r="B138">
        <f t="shared" si="54"/>
        <v>2000136</v>
      </c>
      <c r="C138">
        <f t="shared" si="55"/>
        <v>2000136</v>
      </c>
      <c r="D138" t="str">
        <f t="shared" si="56"/>
        <v>2001030s9</v>
      </c>
      <c r="E138" t="str">
        <f t="shared" si="57"/>
        <v>2000136:10:1</v>
      </c>
      <c r="F138">
        <f t="shared" si="58"/>
        <v>136</v>
      </c>
      <c r="G138">
        <f t="shared" si="59"/>
        <v>2000136</v>
      </c>
      <c r="H138">
        <f t="shared" si="70"/>
        <v>136</v>
      </c>
      <c r="I138" t="str">
        <f>VLOOKUP(U138,怪物属性偏向!E:F,2,FALSE)</f>
        <v>小蘑菇</v>
      </c>
      <c r="J138">
        <f t="shared" si="60"/>
        <v>10</v>
      </c>
      <c r="K138">
        <f t="shared" si="61"/>
        <v>240</v>
      </c>
      <c r="L138">
        <f t="shared" si="62"/>
        <v>400</v>
      </c>
      <c r="M138">
        <f t="shared" si="63"/>
        <v>120</v>
      </c>
      <c r="N138">
        <f t="shared" si="64"/>
        <v>0</v>
      </c>
      <c r="O138">
        <f t="shared" si="65"/>
        <v>2000136</v>
      </c>
      <c r="P138" t="str">
        <f t="shared" si="66"/>
        <v>平均怪</v>
      </c>
      <c r="S138">
        <v>30</v>
      </c>
      <c r="T138">
        <v>9</v>
      </c>
      <c r="U138" t="s">
        <v>17</v>
      </c>
      <c r="V138">
        <f>VLOOKUP(S138,映射表!T:U,2,FALSE)</f>
        <v>10</v>
      </c>
      <c r="W138">
        <v>1</v>
      </c>
      <c r="X138" s="10">
        <v>0.6</v>
      </c>
      <c r="Y138" s="10">
        <v>1</v>
      </c>
      <c r="Z138" s="10">
        <f t="shared" si="67"/>
        <v>0.1875</v>
      </c>
      <c r="AA138" s="10">
        <v>0</v>
      </c>
      <c r="AB138" s="10">
        <v>1</v>
      </c>
      <c r="AC138" s="1">
        <f>INT(VLOOKUP($V138,映射表!$B:$C,2,FALSE)*VLOOKUP($U138,怪物属性偏向!$E:$I,3,FALSE)/100*X138*$AB138)</f>
        <v>240</v>
      </c>
      <c r="AD138" s="1">
        <f>INT(VLOOKUP($V138,映射表!$B:$C,2,FALSE)*VLOOKUP($U138,怪物属性偏向!$E:$I,4,FALSE)/100*Y138*$AB138)</f>
        <v>400</v>
      </c>
      <c r="AE138" s="1">
        <f>INT(VLOOKUP($V138,映射表!$B:$C,2,FALSE)*VLOOKUP($U138,怪物属性偏向!$E:$I,5,FALSE)/100*Z138*AB138)</f>
        <v>120</v>
      </c>
      <c r="AF138" s="1">
        <f>INT(VLOOKUP($V138,映射表!$B:$D,3,FALSE)*AA138)</f>
        <v>0</v>
      </c>
      <c r="AG138">
        <f t="shared" si="68"/>
        <v>1.5</v>
      </c>
      <c r="AH138">
        <f>VLOOKUP(V138,映射表!B:C,2,FALSE)*0.25-AD138*0.05</f>
        <v>80</v>
      </c>
      <c r="AI138">
        <f t="shared" si="69"/>
        <v>120</v>
      </c>
      <c r="AJ138">
        <f>INT(VLOOKUP($V138,映射表!$B:$C,2,FALSE)*VLOOKUP($U138,怪物属性偏向!$E:$I,5,FALSE)/100)</f>
        <v>640</v>
      </c>
    </row>
    <row r="139" spans="1:36" x14ac:dyDescent="0.15">
      <c r="A139">
        <f t="shared" si="53"/>
        <v>2001031</v>
      </c>
      <c r="B139">
        <f t="shared" si="54"/>
        <v>2000137</v>
      </c>
      <c r="C139">
        <f t="shared" si="55"/>
        <v>2000137</v>
      </c>
      <c r="D139" t="str">
        <f t="shared" si="56"/>
        <v>2001031s2</v>
      </c>
      <c r="E139" t="str">
        <f t="shared" si="57"/>
        <v>2000137:10:1</v>
      </c>
      <c r="F139">
        <f t="shared" si="58"/>
        <v>137</v>
      </c>
      <c r="G139">
        <f t="shared" si="59"/>
        <v>2000137</v>
      </c>
      <c r="H139">
        <f t="shared" si="70"/>
        <v>137</v>
      </c>
      <c r="I139" t="str">
        <f>VLOOKUP(U139,怪物属性偏向!E:F,2,FALSE)</f>
        <v>食人花</v>
      </c>
      <c r="J139">
        <f t="shared" si="60"/>
        <v>10</v>
      </c>
      <c r="K139">
        <f t="shared" si="61"/>
        <v>360</v>
      </c>
      <c r="L139">
        <f t="shared" si="62"/>
        <v>200</v>
      </c>
      <c r="M139">
        <f t="shared" si="63"/>
        <v>67</v>
      </c>
      <c r="N139">
        <f t="shared" si="64"/>
        <v>0</v>
      </c>
      <c r="O139">
        <f t="shared" si="65"/>
        <v>2000137</v>
      </c>
      <c r="P139" t="str">
        <f t="shared" si="66"/>
        <v>高攻低血</v>
      </c>
      <c r="S139">
        <v>31</v>
      </c>
      <c r="T139">
        <v>2</v>
      </c>
      <c r="U139" t="s">
        <v>19</v>
      </c>
      <c r="V139">
        <f>VLOOKUP(S139,映射表!T:U,2,FALSE)</f>
        <v>10</v>
      </c>
      <c r="W139">
        <v>1</v>
      </c>
      <c r="X139" s="10">
        <v>0.6</v>
      </c>
      <c r="Y139" s="10">
        <v>1</v>
      </c>
      <c r="Z139" s="10">
        <f t="shared" si="67"/>
        <v>0.15237020316027089</v>
      </c>
      <c r="AA139" s="10">
        <v>0</v>
      </c>
      <c r="AB139" s="10">
        <v>1</v>
      </c>
      <c r="AC139" s="1">
        <f>INT(VLOOKUP($V139,映射表!$B:$C,2,FALSE)*VLOOKUP($U139,怪物属性偏向!$E:$I,3,FALSE)/100*X139*$AB139)</f>
        <v>360</v>
      </c>
      <c r="AD139" s="1">
        <f>INT(VLOOKUP($V139,映射表!$B:$C,2,FALSE)*VLOOKUP($U139,怪物属性偏向!$E:$I,4,FALSE)/100*Y139*$AB139)</f>
        <v>200</v>
      </c>
      <c r="AE139" s="1">
        <f>INT(VLOOKUP($V139,映射表!$B:$C,2,FALSE)*VLOOKUP($U139,怪物属性偏向!$E:$I,5,FALSE)/100*Z139*AB139)</f>
        <v>67</v>
      </c>
      <c r="AF139" s="1">
        <f>INT(VLOOKUP($V139,映射表!$B:$D,3,FALSE)*AA139)</f>
        <v>0</v>
      </c>
      <c r="AG139">
        <f t="shared" si="68"/>
        <v>0.75</v>
      </c>
      <c r="AH139">
        <f>VLOOKUP(V139,映射表!B:C,2,FALSE)*0.25-AD139*0.05</f>
        <v>90</v>
      </c>
      <c r="AI139">
        <f t="shared" si="69"/>
        <v>67.5</v>
      </c>
      <c r="AJ139">
        <f>INT(VLOOKUP($V139,映射表!$B:$C,2,FALSE)*VLOOKUP($U139,怪物属性偏向!$E:$I,5,FALSE)/100)</f>
        <v>443</v>
      </c>
    </row>
    <row r="140" spans="1:36" x14ac:dyDescent="0.15">
      <c r="A140">
        <f t="shared" si="53"/>
        <v>2001031</v>
      </c>
      <c r="B140">
        <f t="shared" si="54"/>
        <v>2000138</v>
      </c>
      <c r="C140">
        <f t="shared" si="55"/>
        <v>2000138</v>
      </c>
      <c r="D140" t="str">
        <f t="shared" si="56"/>
        <v>2001031s4</v>
      </c>
      <c r="E140" t="str">
        <f t="shared" si="57"/>
        <v>2000138:10:1</v>
      </c>
      <c r="F140">
        <f t="shared" si="58"/>
        <v>138</v>
      </c>
      <c r="G140">
        <f t="shared" si="59"/>
        <v>2000138</v>
      </c>
      <c r="H140">
        <f t="shared" si="70"/>
        <v>138</v>
      </c>
      <c r="I140" t="str">
        <f>VLOOKUP(U140,怪物属性偏向!E:F,2,FALSE)</f>
        <v>食人花</v>
      </c>
      <c r="J140">
        <f t="shared" si="60"/>
        <v>10</v>
      </c>
      <c r="K140">
        <f t="shared" si="61"/>
        <v>360</v>
      </c>
      <c r="L140">
        <f t="shared" si="62"/>
        <v>200</v>
      </c>
      <c r="M140">
        <f t="shared" si="63"/>
        <v>67</v>
      </c>
      <c r="N140">
        <f t="shared" si="64"/>
        <v>0</v>
      </c>
      <c r="O140">
        <f t="shared" si="65"/>
        <v>2000138</v>
      </c>
      <c r="P140" t="str">
        <f t="shared" si="66"/>
        <v>高攻低血</v>
      </c>
      <c r="S140">
        <v>31</v>
      </c>
      <c r="T140">
        <v>4</v>
      </c>
      <c r="U140" t="s">
        <v>19</v>
      </c>
      <c r="V140">
        <f>VLOOKUP(S140,映射表!T:U,2,FALSE)</f>
        <v>10</v>
      </c>
      <c r="W140">
        <v>1</v>
      </c>
      <c r="X140" s="10">
        <v>0.6</v>
      </c>
      <c r="Y140" s="10">
        <v>1</v>
      </c>
      <c r="Z140" s="10">
        <f t="shared" si="67"/>
        <v>0.15237020316027089</v>
      </c>
      <c r="AA140" s="10">
        <v>0</v>
      </c>
      <c r="AB140" s="10">
        <v>1</v>
      </c>
      <c r="AC140" s="1">
        <f>INT(VLOOKUP($V140,映射表!$B:$C,2,FALSE)*VLOOKUP($U140,怪物属性偏向!$E:$I,3,FALSE)/100*X140*$AB140)</f>
        <v>360</v>
      </c>
      <c r="AD140" s="1">
        <f>INT(VLOOKUP($V140,映射表!$B:$C,2,FALSE)*VLOOKUP($U140,怪物属性偏向!$E:$I,4,FALSE)/100*Y140*$AB140)</f>
        <v>200</v>
      </c>
      <c r="AE140" s="1">
        <f>INT(VLOOKUP($V140,映射表!$B:$C,2,FALSE)*VLOOKUP($U140,怪物属性偏向!$E:$I,5,FALSE)/100*Z140*AB140)</f>
        <v>67</v>
      </c>
      <c r="AF140" s="1">
        <f>INT(VLOOKUP($V140,映射表!$B:$D,3,FALSE)*AA140)</f>
        <v>0</v>
      </c>
      <c r="AG140">
        <f t="shared" si="68"/>
        <v>0.75</v>
      </c>
      <c r="AH140">
        <f>VLOOKUP(V140,映射表!B:C,2,FALSE)*0.25-AD140*0.05</f>
        <v>90</v>
      </c>
      <c r="AI140">
        <f t="shared" si="69"/>
        <v>67.5</v>
      </c>
      <c r="AJ140">
        <f>INT(VLOOKUP($V140,映射表!$B:$C,2,FALSE)*VLOOKUP($U140,怪物属性偏向!$E:$I,5,FALSE)/100)</f>
        <v>443</v>
      </c>
    </row>
    <row r="141" spans="1:36" x14ac:dyDescent="0.15">
      <c r="A141">
        <f t="shared" si="53"/>
        <v>2001031</v>
      </c>
      <c r="B141">
        <f t="shared" si="54"/>
        <v>2000139</v>
      </c>
      <c r="C141">
        <f t="shared" si="55"/>
        <v>2000139</v>
      </c>
      <c r="D141" t="str">
        <f t="shared" si="56"/>
        <v>2001031s7</v>
      </c>
      <c r="E141" t="str">
        <f t="shared" si="57"/>
        <v>2000139:10:1</v>
      </c>
      <c r="F141">
        <f t="shared" si="58"/>
        <v>139</v>
      </c>
      <c r="G141">
        <f t="shared" si="59"/>
        <v>2000139</v>
      </c>
      <c r="H141">
        <f t="shared" si="70"/>
        <v>139</v>
      </c>
      <c r="I141" t="str">
        <f>VLOOKUP(U141,怪物属性偏向!E:F,2,FALSE)</f>
        <v>食人花</v>
      </c>
      <c r="J141">
        <f t="shared" si="60"/>
        <v>10</v>
      </c>
      <c r="K141">
        <f t="shared" si="61"/>
        <v>360</v>
      </c>
      <c r="L141">
        <f t="shared" si="62"/>
        <v>200</v>
      </c>
      <c r="M141">
        <f t="shared" si="63"/>
        <v>67</v>
      </c>
      <c r="N141">
        <f t="shared" si="64"/>
        <v>0</v>
      </c>
      <c r="O141">
        <f t="shared" si="65"/>
        <v>2000139</v>
      </c>
      <c r="P141" t="str">
        <f t="shared" si="66"/>
        <v>高攻低血</v>
      </c>
      <c r="S141">
        <v>31</v>
      </c>
      <c r="T141">
        <v>7</v>
      </c>
      <c r="U141" t="s">
        <v>19</v>
      </c>
      <c r="V141">
        <f>VLOOKUP(S141,映射表!T:U,2,FALSE)</f>
        <v>10</v>
      </c>
      <c r="W141">
        <v>1</v>
      </c>
      <c r="X141" s="10">
        <v>0.6</v>
      </c>
      <c r="Y141" s="10">
        <v>1</v>
      </c>
      <c r="Z141" s="10">
        <f t="shared" si="67"/>
        <v>0.15237020316027089</v>
      </c>
      <c r="AA141" s="10">
        <v>0</v>
      </c>
      <c r="AB141" s="10">
        <v>1</v>
      </c>
      <c r="AC141" s="1">
        <f>INT(VLOOKUP($V141,映射表!$B:$C,2,FALSE)*VLOOKUP($U141,怪物属性偏向!$E:$I,3,FALSE)/100*X141*$AB141)</f>
        <v>360</v>
      </c>
      <c r="AD141" s="1">
        <f>INT(VLOOKUP($V141,映射表!$B:$C,2,FALSE)*VLOOKUP($U141,怪物属性偏向!$E:$I,4,FALSE)/100*Y141*$AB141)</f>
        <v>200</v>
      </c>
      <c r="AE141" s="1">
        <f>INT(VLOOKUP($V141,映射表!$B:$C,2,FALSE)*VLOOKUP($U141,怪物属性偏向!$E:$I,5,FALSE)/100*Z141*AB141)</f>
        <v>67</v>
      </c>
      <c r="AF141" s="1">
        <f>INT(VLOOKUP($V141,映射表!$B:$D,3,FALSE)*AA141)</f>
        <v>0</v>
      </c>
      <c r="AG141">
        <f t="shared" si="68"/>
        <v>0.75</v>
      </c>
      <c r="AH141">
        <f>VLOOKUP(V141,映射表!B:C,2,FALSE)*0.25-AD141*0.05</f>
        <v>90</v>
      </c>
      <c r="AI141">
        <f t="shared" si="69"/>
        <v>67.5</v>
      </c>
      <c r="AJ141">
        <f>INT(VLOOKUP($V141,映射表!$B:$C,2,FALSE)*VLOOKUP($U141,怪物属性偏向!$E:$I,5,FALSE)/100)</f>
        <v>443</v>
      </c>
    </row>
    <row r="142" spans="1:36" x14ac:dyDescent="0.15">
      <c r="A142">
        <f t="shared" si="53"/>
        <v>2001031</v>
      </c>
      <c r="B142">
        <f t="shared" si="54"/>
        <v>2000140</v>
      </c>
      <c r="C142">
        <f t="shared" si="55"/>
        <v>2000140</v>
      </c>
      <c r="D142" t="str">
        <f t="shared" si="56"/>
        <v>2001031s8</v>
      </c>
      <c r="E142" t="str">
        <f t="shared" si="57"/>
        <v>2000140:10:1</v>
      </c>
      <c r="F142">
        <f t="shared" si="58"/>
        <v>140</v>
      </c>
      <c r="G142">
        <f t="shared" si="59"/>
        <v>2000140</v>
      </c>
      <c r="H142">
        <f t="shared" si="70"/>
        <v>140</v>
      </c>
      <c r="I142" t="str">
        <f>VLOOKUP(U142,怪物属性偏向!E:F,2,FALSE)</f>
        <v>食人花</v>
      </c>
      <c r="J142">
        <f t="shared" si="60"/>
        <v>10</v>
      </c>
      <c r="K142">
        <f t="shared" si="61"/>
        <v>360</v>
      </c>
      <c r="L142">
        <f t="shared" si="62"/>
        <v>200</v>
      </c>
      <c r="M142">
        <f t="shared" si="63"/>
        <v>67</v>
      </c>
      <c r="N142">
        <f t="shared" si="64"/>
        <v>0</v>
      </c>
      <c r="O142">
        <f t="shared" si="65"/>
        <v>2000140</v>
      </c>
      <c r="P142" t="str">
        <f t="shared" si="66"/>
        <v>高攻低血</v>
      </c>
      <c r="S142">
        <v>31</v>
      </c>
      <c r="T142">
        <v>8</v>
      </c>
      <c r="U142" t="s">
        <v>19</v>
      </c>
      <c r="V142">
        <f>VLOOKUP(S142,映射表!T:U,2,FALSE)</f>
        <v>10</v>
      </c>
      <c r="W142">
        <v>1</v>
      </c>
      <c r="X142" s="10">
        <v>0.6</v>
      </c>
      <c r="Y142" s="10">
        <v>1</v>
      </c>
      <c r="Z142" s="10">
        <f t="shared" si="67"/>
        <v>0.15237020316027089</v>
      </c>
      <c r="AA142" s="10">
        <v>0</v>
      </c>
      <c r="AB142" s="10">
        <v>1</v>
      </c>
      <c r="AC142" s="1">
        <f>INT(VLOOKUP($V142,映射表!$B:$C,2,FALSE)*VLOOKUP($U142,怪物属性偏向!$E:$I,3,FALSE)/100*X142*$AB142)</f>
        <v>360</v>
      </c>
      <c r="AD142" s="1">
        <f>INT(VLOOKUP($V142,映射表!$B:$C,2,FALSE)*VLOOKUP($U142,怪物属性偏向!$E:$I,4,FALSE)/100*Y142*$AB142)</f>
        <v>200</v>
      </c>
      <c r="AE142" s="1">
        <f>INT(VLOOKUP($V142,映射表!$B:$C,2,FALSE)*VLOOKUP($U142,怪物属性偏向!$E:$I,5,FALSE)/100*Z142*AB142)</f>
        <v>67</v>
      </c>
      <c r="AF142" s="1">
        <f>INT(VLOOKUP($V142,映射表!$B:$D,3,FALSE)*AA142)</f>
        <v>0</v>
      </c>
      <c r="AG142">
        <f t="shared" si="68"/>
        <v>0.75</v>
      </c>
      <c r="AH142">
        <f>VLOOKUP(V142,映射表!B:C,2,FALSE)*0.25-AD142*0.05</f>
        <v>90</v>
      </c>
      <c r="AI142">
        <f t="shared" si="69"/>
        <v>67.5</v>
      </c>
      <c r="AJ142">
        <f>INT(VLOOKUP($V142,映射表!$B:$C,2,FALSE)*VLOOKUP($U142,怪物属性偏向!$E:$I,5,FALSE)/100)</f>
        <v>443</v>
      </c>
    </row>
    <row r="143" spans="1:36" x14ac:dyDescent="0.15">
      <c r="A143">
        <f t="shared" si="53"/>
        <v>2001032</v>
      </c>
      <c r="B143">
        <f t="shared" si="54"/>
        <v>2000141</v>
      </c>
      <c r="C143">
        <f t="shared" si="55"/>
        <v>2000141</v>
      </c>
      <c r="D143" t="str">
        <f t="shared" si="56"/>
        <v>2001032s1</v>
      </c>
      <c r="E143" t="str">
        <f t="shared" si="57"/>
        <v>2000141:10:1</v>
      </c>
      <c r="F143">
        <f t="shared" si="58"/>
        <v>141</v>
      </c>
      <c r="G143">
        <f t="shared" si="59"/>
        <v>2000141</v>
      </c>
      <c r="H143">
        <f t="shared" si="70"/>
        <v>141</v>
      </c>
      <c r="I143" t="str">
        <f>VLOOKUP(U143,怪物属性偏向!E:F,2,FALSE)</f>
        <v>树妖</v>
      </c>
      <c r="J143">
        <f t="shared" si="60"/>
        <v>10</v>
      </c>
      <c r="K143">
        <f t="shared" si="61"/>
        <v>168</v>
      </c>
      <c r="L143">
        <f t="shared" si="62"/>
        <v>400</v>
      </c>
      <c r="M143">
        <f t="shared" si="63"/>
        <v>200</v>
      </c>
      <c r="N143">
        <f t="shared" si="64"/>
        <v>0</v>
      </c>
      <c r="O143">
        <f t="shared" si="65"/>
        <v>2000141</v>
      </c>
      <c r="P143" t="str">
        <f t="shared" si="66"/>
        <v>攻低血高</v>
      </c>
      <c r="S143">
        <v>32</v>
      </c>
      <c r="T143">
        <v>1</v>
      </c>
      <c r="U143" t="s">
        <v>20</v>
      </c>
      <c r="V143">
        <f>VLOOKUP(S143,映射表!T:U,2,FALSE)</f>
        <v>10</v>
      </c>
      <c r="W143">
        <v>1</v>
      </c>
      <c r="X143" s="10">
        <v>0.6</v>
      </c>
      <c r="Y143" s="10">
        <v>1</v>
      </c>
      <c r="Z143" s="10">
        <f t="shared" si="67"/>
        <v>0.1953125</v>
      </c>
      <c r="AA143" s="10">
        <v>0</v>
      </c>
      <c r="AB143" s="10">
        <v>1</v>
      </c>
      <c r="AC143" s="1">
        <f>INT(VLOOKUP($V143,映射表!$B:$C,2,FALSE)*VLOOKUP($U143,怪物属性偏向!$E:$I,3,FALSE)/100*X143*$AB143)</f>
        <v>168</v>
      </c>
      <c r="AD143" s="1">
        <f>INT(VLOOKUP($V143,映射表!$B:$C,2,FALSE)*VLOOKUP($U143,怪物属性偏向!$E:$I,4,FALSE)/100*Y143*$AB143)</f>
        <v>400</v>
      </c>
      <c r="AE143" s="1">
        <f>INT(VLOOKUP($V143,映射表!$B:$C,2,FALSE)*VLOOKUP($U143,怪物属性偏向!$E:$I,5,FALSE)/100*Z143*AB143)</f>
        <v>200</v>
      </c>
      <c r="AF143" s="1">
        <f>INT(VLOOKUP($V143,映射表!$B:$D,3,FALSE)*AA143)</f>
        <v>0</v>
      </c>
      <c r="AG143">
        <f t="shared" si="68"/>
        <v>2.5</v>
      </c>
      <c r="AH143">
        <f>VLOOKUP(V143,映射表!B:C,2,FALSE)*0.25-AD143*0.05</f>
        <v>80</v>
      </c>
      <c r="AI143">
        <f t="shared" si="69"/>
        <v>200</v>
      </c>
      <c r="AJ143">
        <f>INT(VLOOKUP($V143,映射表!$B:$C,2,FALSE)*VLOOKUP($U143,怪物属性偏向!$E:$I,5,FALSE)/100)</f>
        <v>1024</v>
      </c>
    </row>
    <row r="144" spans="1:36" x14ac:dyDescent="0.15">
      <c r="A144">
        <f t="shared" si="53"/>
        <v>2001032</v>
      </c>
      <c r="B144">
        <f t="shared" si="54"/>
        <v>2000142</v>
      </c>
      <c r="C144">
        <f t="shared" si="55"/>
        <v>2000142</v>
      </c>
      <c r="D144" t="str">
        <f t="shared" si="56"/>
        <v>2001032s4</v>
      </c>
      <c r="E144" t="str">
        <f t="shared" si="57"/>
        <v>2000142:10:1</v>
      </c>
      <c r="F144">
        <f t="shared" si="58"/>
        <v>142</v>
      </c>
      <c r="G144">
        <f t="shared" si="59"/>
        <v>2000142</v>
      </c>
      <c r="H144">
        <f t="shared" si="70"/>
        <v>142</v>
      </c>
      <c r="I144" t="str">
        <f>VLOOKUP(U144,怪物属性偏向!E:F,2,FALSE)</f>
        <v>树妖</v>
      </c>
      <c r="J144">
        <f t="shared" si="60"/>
        <v>10</v>
      </c>
      <c r="K144">
        <f t="shared" si="61"/>
        <v>168</v>
      </c>
      <c r="L144">
        <f t="shared" si="62"/>
        <v>400</v>
      </c>
      <c r="M144">
        <f t="shared" si="63"/>
        <v>200</v>
      </c>
      <c r="N144">
        <f t="shared" si="64"/>
        <v>0</v>
      </c>
      <c r="O144">
        <f t="shared" si="65"/>
        <v>2000142</v>
      </c>
      <c r="P144" t="str">
        <f t="shared" si="66"/>
        <v>攻低血高</v>
      </c>
      <c r="S144">
        <v>32</v>
      </c>
      <c r="T144">
        <v>4</v>
      </c>
      <c r="U144" t="s">
        <v>20</v>
      </c>
      <c r="V144">
        <f>VLOOKUP(S144,映射表!T:U,2,FALSE)</f>
        <v>10</v>
      </c>
      <c r="W144">
        <v>1</v>
      </c>
      <c r="X144" s="10">
        <v>0.6</v>
      </c>
      <c r="Y144" s="10">
        <v>1</v>
      </c>
      <c r="Z144" s="10">
        <f t="shared" si="67"/>
        <v>0.1953125</v>
      </c>
      <c r="AA144" s="10">
        <v>0</v>
      </c>
      <c r="AB144" s="10">
        <v>1</v>
      </c>
      <c r="AC144" s="1">
        <f>INT(VLOOKUP($V144,映射表!$B:$C,2,FALSE)*VLOOKUP($U144,怪物属性偏向!$E:$I,3,FALSE)/100*X144*$AB144)</f>
        <v>168</v>
      </c>
      <c r="AD144" s="1">
        <f>INT(VLOOKUP($V144,映射表!$B:$C,2,FALSE)*VLOOKUP($U144,怪物属性偏向!$E:$I,4,FALSE)/100*Y144*$AB144)</f>
        <v>400</v>
      </c>
      <c r="AE144" s="1">
        <f>INT(VLOOKUP($V144,映射表!$B:$C,2,FALSE)*VLOOKUP($U144,怪物属性偏向!$E:$I,5,FALSE)/100*Z144*AB144)</f>
        <v>200</v>
      </c>
      <c r="AF144" s="1">
        <f>INT(VLOOKUP($V144,映射表!$B:$D,3,FALSE)*AA144)</f>
        <v>0</v>
      </c>
      <c r="AG144">
        <f t="shared" si="68"/>
        <v>2.5</v>
      </c>
      <c r="AH144">
        <f>VLOOKUP(V144,映射表!B:C,2,FALSE)*0.25-AD144*0.05</f>
        <v>80</v>
      </c>
      <c r="AI144">
        <f t="shared" si="69"/>
        <v>200</v>
      </c>
      <c r="AJ144">
        <f>INT(VLOOKUP($V144,映射表!$B:$C,2,FALSE)*VLOOKUP($U144,怪物属性偏向!$E:$I,5,FALSE)/100)</f>
        <v>1024</v>
      </c>
    </row>
    <row r="145" spans="1:36" x14ac:dyDescent="0.15">
      <c r="A145">
        <f t="shared" si="53"/>
        <v>2001032</v>
      </c>
      <c r="B145">
        <f t="shared" si="54"/>
        <v>2000143</v>
      </c>
      <c r="C145">
        <f t="shared" si="55"/>
        <v>2000143</v>
      </c>
      <c r="D145" t="str">
        <f t="shared" si="56"/>
        <v>2001032s5</v>
      </c>
      <c r="E145" t="str">
        <f t="shared" si="57"/>
        <v>2000143:10:1</v>
      </c>
      <c r="F145">
        <f t="shared" si="58"/>
        <v>143</v>
      </c>
      <c r="G145">
        <f t="shared" si="59"/>
        <v>2000143</v>
      </c>
      <c r="H145">
        <f t="shared" si="70"/>
        <v>143</v>
      </c>
      <c r="I145" t="str">
        <f>VLOOKUP(U145,怪物属性偏向!E:F,2,FALSE)</f>
        <v>食人花</v>
      </c>
      <c r="J145">
        <f t="shared" si="60"/>
        <v>10</v>
      </c>
      <c r="K145">
        <f t="shared" si="61"/>
        <v>360</v>
      </c>
      <c r="L145">
        <f t="shared" si="62"/>
        <v>200</v>
      </c>
      <c r="M145">
        <f t="shared" si="63"/>
        <v>67</v>
      </c>
      <c r="N145">
        <f t="shared" si="64"/>
        <v>0</v>
      </c>
      <c r="O145">
        <f t="shared" si="65"/>
        <v>2000143</v>
      </c>
      <c r="P145" t="str">
        <f t="shared" si="66"/>
        <v>高攻低血</v>
      </c>
      <c r="S145">
        <v>32</v>
      </c>
      <c r="T145">
        <v>5</v>
      </c>
      <c r="U145" t="s">
        <v>19</v>
      </c>
      <c r="V145">
        <f>VLOOKUP(S145,映射表!T:U,2,FALSE)</f>
        <v>10</v>
      </c>
      <c r="W145">
        <v>1</v>
      </c>
      <c r="X145" s="10">
        <v>0.6</v>
      </c>
      <c r="Y145" s="10">
        <v>1</v>
      </c>
      <c r="Z145" s="10">
        <f t="shared" si="67"/>
        <v>0.15237020316027089</v>
      </c>
      <c r="AA145" s="10">
        <v>0</v>
      </c>
      <c r="AB145" s="10">
        <v>1</v>
      </c>
      <c r="AC145" s="1">
        <f>INT(VLOOKUP($V145,映射表!$B:$C,2,FALSE)*VLOOKUP($U145,怪物属性偏向!$E:$I,3,FALSE)/100*X145*$AB145)</f>
        <v>360</v>
      </c>
      <c r="AD145" s="1">
        <f>INT(VLOOKUP($V145,映射表!$B:$C,2,FALSE)*VLOOKUP($U145,怪物属性偏向!$E:$I,4,FALSE)/100*Y145*$AB145)</f>
        <v>200</v>
      </c>
      <c r="AE145" s="1">
        <f>INT(VLOOKUP($V145,映射表!$B:$C,2,FALSE)*VLOOKUP($U145,怪物属性偏向!$E:$I,5,FALSE)/100*Z145*AB145)</f>
        <v>67</v>
      </c>
      <c r="AF145" s="1">
        <f>INT(VLOOKUP($V145,映射表!$B:$D,3,FALSE)*AA145)</f>
        <v>0</v>
      </c>
      <c r="AG145">
        <f t="shared" si="68"/>
        <v>0.75</v>
      </c>
      <c r="AH145">
        <f>VLOOKUP(V145,映射表!B:C,2,FALSE)*0.25-AD145*0.05</f>
        <v>90</v>
      </c>
      <c r="AI145">
        <f t="shared" si="69"/>
        <v>67.5</v>
      </c>
      <c r="AJ145">
        <f>INT(VLOOKUP($V145,映射表!$B:$C,2,FALSE)*VLOOKUP($U145,怪物属性偏向!$E:$I,5,FALSE)/100)</f>
        <v>443</v>
      </c>
    </row>
    <row r="146" spans="1:36" x14ac:dyDescent="0.15">
      <c r="A146">
        <f t="shared" si="53"/>
        <v>2001032</v>
      </c>
      <c r="B146">
        <f t="shared" si="54"/>
        <v>2000144</v>
      </c>
      <c r="C146">
        <f t="shared" si="55"/>
        <v>2000144</v>
      </c>
      <c r="D146" t="str">
        <f t="shared" si="56"/>
        <v>2001032s8</v>
      </c>
      <c r="E146" t="str">
        <f t="shared" si="57"/>
        <v>2000144:10:1</v>
      </c>
      <c r="F146">
        <f t="shared" si="58"/>
        <v>144</v>
      </c>
      <c r="G146">
        <f t="shared" si="59"/>
        <v>2000144</v>
      </c>
      <c r="H146">
        <f t="shared" si="70"/>
        <v>144</v>
      </c>
      <c r="I146" t="str">
        <f>VLOOKUP(U146,怪物属性偏向!E:F,2,FALSE)</f>
        <v>食人花</v>
      </c>
      <c r="J146">
        <f t="shared" si="60"/>
        <v>10</v>
      </c>
      <c r="K146">
        <f t="shared" si="61"/>
        <v>360</v>
      </c>
      <c r="L146">
        <f t="shared" si="62"/>
        <v>200</v>
      </c>
      <c r="M146">
        <f t="shared" si="63"/>
        <v>67</v>
      </c>
      <c r="N146">
        <f t="shared" si="64"/>
        <v>0</v>
      </c>
      <c r="O146">
        <f t="shared" si="65"/>
        <v>2000144</v>
      </c>
      <c r="P146" t="str">
        <f t="shared" si="66"/>
        <v>高攻低血</v>
      </c>
      <c r="S146">
        <v>32</v>
      </c>
      <c r="T146">
        <v>8</v>
      </c>
      <c r="U146" t="s">
        <v>19</v>
      </c>
      <c r="V146">
        <f>VLOOKUP(S146,映射表!T:U,2,FALSE)</f>
        <v>10</v>
      </c>
      <c r="W146">
        <v>1</v>
      </c>
      <c r="X146" s="10">
        <v>0.6</v>
      </c>
      <c r="Y146" s="10">
        <v>1</v>
      </c>
      <c r="Z146" s="10">
        <f t="shared" si="67"/>
        <v>0.15237020316027089</v>
      </c>
      <c r="AA146" s="10">
        <v>0</v>
      </c>
      <c r="AB146" s="10">
        <v>1</v>
      </c>
      <c r="AC146" s="1">
        <f>INT(VLOOKUP($V146,映射表!$B:$C,2,FALSE)*VLOOKUP($U146,怪物属性偏向!$E:$I,3,FALSE)/100*X146*$AB146)</f>
        <v>360</v>
      </c>
      <c r="AD146" s="1">
        <f>INT(VLOOKUP($V146,映射表!$B:$C,2,FALSE)*VLOOKUP($U146,怪物属性偏向!$E:$I,4,FALSE)/100*Y146*$AB146)</f>
        <v>200</v>
      </c>
      <c r="AE146" s="1">
        <f>INT(VLOOKUP($V146,映射表!$B:$C,2,FALSE)*VLOOKUP($U146,怪物属性偏向!$E:$I,5,FALSE)/100*Z146*AB146)</f>
        <v>67</v>
      </c>
      <c r="AF146" s="1">
        <f>INT(VLOOKUP($V146,映射表!$B:$D,3,FALSE)*AA146)</f>
        <v>0</v>
      </c>
      <c r="AG146">
        <f t="shared" si="68"/>
        <v>0.75</v>
      </c>
      <c r="AH146">
        <f>VLOOKUP(V146,映射表!B:C,2,FALSE)*0.25-AD146*0.05</f>
        <v>90</v>
      </c>
      <c r="AI146">
        <f t="shared" si="69"/>
        <v>67.5</v>
      </c>
      <c r="AJ146">
        <f>INT(VLOOKUP($V146,映射表!$B:$C,2,FALSE)*VLOOKUP($U146,怪物属性偏向!$E:$I,5,FALSE)/100)</f>
        <v>443</v>
      </c>
    </row>
    <row r="147" spans="1:36" x14ac:dyDescent="0.15">
      <c r="A147">
        <f t="shared" si="53"/>
        <v>2001033</v>
      </c>
      <c r="B147">
        <f t="shared" si="54"/>
        <v>2000145</v>
      </c>
      <c r="C147">
        <f t="shared" si="55"/>
        <v>2000145</v>
      </c>
      <c r="D147" t="str">
        <f t="shared" si="56"/>
        <v>2001033s2</v>
      </c>
      <c r="E147" t="str">
        <f t="shared" si="57"/>
        <v>2000145:10:1</v>
      </c>
      <c r="F147">
        <f t="shared" si="58"/>
        <v>145</v>
      </c>
      <c r="G147">
        <f t="shared" si="59"/>
        <v>2000145</v>
      </c>
      <c r="H147">
        <f t="shared" si="70"/>
        <v>145</v>
      </c>
      <c r="I147" t="str">
        <f>VLOOKUP(U147,怪物属性偏向!E:F,2,FALSE)</f>
        <v>食人花</v>
      </c>
      <c r="J147">
        <f t="shared" si="60"/>
        <v>10</v>
      </c>
      <c r="K147">
        <f t="shared" si="61"/>
        <v>360</v>
      </c>
      <c r="L147">
        <f t="shared" si="62"/>
        <v>200</v>
      </c>
      <c r="M147">
        <f t="shared" si="63"/>
        <v>67</v>
      </c>
      <c r="N147">
        <f t="shared" si="64"/>
        <v>0</v>
      </c>
      <c r="O147">
        <f t="shared" si="65"/>
        <v>2000145</v>
      </c>
      <c r="P147" t="str">
        <f t="shared" si="66"/>
        <v>高攻低血</v>
      </c>
      <c r="S147">
        <v>33</v>
      </c>
      <c r="T147">
        <v>2</v>
      </c>
      <c r="U147" t="s">
        <v>19</v>
      </c>
      <c r="V147">
        <f>VLOOKUP(S147,映射表!T:U,2,FALSE)</f>
        <v>10</v>
      </c>
      <c r="W147">
        <v>1</v>
      </c>
      <c r="X147" s="10">
        <v>0.6</v>
      </c>
      <c r="Y147" s="10">
        <v>1</v>
      </c>
      <c r="Z147" s="10">
        <f t="shared" si="67"/>
        <v>0.15237020316027089</v>
      </c>
      <c r="AA147" s="10">
        <v>0</v>
      </c>
      <c r="AB147" s="10">
        <v>1</v>
      </c>
      <c r="AC147" s="1">
        <f>INT(VLOOKUP($V147,映射表!$B:$C,2,FALSE)*VLOOKUP($U147,怪物属性偏向!$E:$I,3,FALSE)/100*X147*$AB147)</f>
        <v>360</v>
      </c>
      <c r="AD147" s="1">
        <f>INT(VLOOKUP($V147,映射表!$B:$C,2,FALSE)*VLOOKUP($U147,怪物属性偏向!$E:$I,4,FALSE)/100*Y147*$AB147)</f>
        <v>200</v>
      </c>
      <c r="AE147" s="1">
        <f>INT(VLOOKUP($V147,映射表!$B:$C,2,FALSE)*VLOOKUP($U147,怪物属性偏向!$E:$I,5,FALSE)/100*Z147*AB147)</f>
        <v>67</v>
      </c>
      <c r="AF147" s="1">
        <f>INT(VLOOKUP($V147,映射表!$B:$D,3,FALSE)*AA147)</f>
        <v>0</v>
      </c>
      <c r="AG147">
        <f t="shared" si="68"/>
        <v>0.75</v>
      </c>
      <c r="AH147">
        <f>VLOOKUP(V147,映射表!B:C,2,FALSE)*0.25-AD147*0.05</f>
        <v>90</v>
      </c>
      <c r="AI147">
        <f t="shared" si="69"/>
        <v>67.5</v>
      </c>
      <c r="AJ147">
        <f>INT(VLOOKUP($V147,映射表!$B:$C,2,FALSE)*VLOOKUP($U147,怪物属性偏向!$E:$I,5,FALSE)/100)</f>
        <v>443</v>
      </c>
    </row>
    <row r="148" spans="1:36" x14ac:dyDescent="0.15">
      <c r="A148">
        <f t="shared" si="53"/>
        <v>2001033</v>
      </c>
      <c r="B148">
        <f t="shared" si="54"/>
        <v>2000146</v>
      </c>
      <c r="C148">
        <f t="shared" si="55"/>
        <v>2000146</v>
      </c>
      <c r="D148" t="str">
        <f t="shared" si="56"/>
        <v>2001033s5</v>
      </c>
      <c r="E148" t="str">
        <f t="shared" si="57"/>
        <v>2000146:10:1</v>
      </c>
      <c r="F148">
        <f t="shared" si="58"/>
        <v>146</v>
      </c>
      <c r="G148">
        <f t="shared" si="59"/>
        <v>2000146</v>
      </c>
      <c r="H148">
        <f t="shared" si="70"/>
        <v>146</v>
      </c>
      <c r="I148" t="str">
        <f>VLOOKUP(U148,怪物属性偏向!E:F,2,FALSE)</f>
        <v>食人花</v>
      </c>
      <c r="J148">
        <f t="shared" si="60"/>
        <v>10</v>
      </c>
      <c r="K148">
        <f t="shared" si="61"/>
        <v>360</v>
      </c>
      <c r="L148">
        <f t="shared" si="62"/>
        <v>200</v>
      </c>
      <c r="M148">
        <f t="shared" si="63"/>
        <v>67</v>
      </c>
      <c r="N148">
        <f t="shared" si="64"/>
        <v>0</v>
      </c>
      <c r="O148">
        <f t="shared" si="65"/>
        <v>2000146</v>
      </c>
      <c r="P148" t="str">
        <f t="shared" si="66"/>
        <v>高攻低血</v>
      </c>
      <c r="S148">
        <v>33</v>
      </c>
      <c r="T148">
        <v>5</v>
      </c>
      <c r="U148" t="s">
        <v>19</v>
      </c>
      <c r="V148">
        <f>VLOOKUP(S148,映射表!T:U,2,FALSE)</f>
        <v>10</v>
      </c>
      <c r="W148">
        <v>1</v>
      </c>
      <c r="X148" s="10">
        <v>0.6</v>
      </c>
      <c r="Y148" s="10">
        <v>1</v>
      </c>
      <c r="Z148" s="10">
        <f t="shared" si="67"/>
        <v>0.15237020316027089</v>
      </c>
      <c r="AA148" s="10">
        <v>0</v>
      </c>
      <c r="AB148" s="10">
        <v>1</v>
      </c>
      <c r="AC148" s="1">
        <f>INT(VLOOKUP($V148,映射表!$B:$C,2,FALSE)*VLOOKUP($U148,怪物属性偏向!$E:$I,3,FALSE)/100*X148*$AB148)</f>
        <v>360</v>
      </c>
      <c r="AD148" s="1">
        <f>INT(VLOOKUP($V148,映射表!$B:$C,2,FALSE)*VLOOKUP($U148,怪物属性偏向!$E:$I,4,FALSE)/100*Y148*$AB148)</f>
        <v>200</v>
      </c>
      <c r="AE148" s="1">
        <f>INT(VLOOKUP($V148,映射表!$B:$C,2,FALSE)*VLOOKUP($U148,怪物属性偏向!$E:$I,5,FALSE)/100*Z148*AB148)</f>
        <v>67</v>
      </c>
      <c r="AF148" s="1">
        <f>INT(VLOOKUP($V148,映射表!$B:$D,3,FALSE)*AA148)</f>
        <v>0</v>
      </c>
      <c r="AG148">
        <f t="shared" si="68"/>
        <v>0.75</v>
      </c>
      <c r="AH148">
        <f>VLOOKUP(V148,映射表!B:C,2,FALSE)*0.25-AD148*0.05</f>
        <v>90</v>
      </c>
      <c r="AI148">
        <f t="shared" si="69"/>
        <v>67.5</v>
      </c>
      <c r="AJ148">
        <f>INT(VLOOKUP($V148,映射表!$B:$C,2,FALSE)*VLOOKUP($U148,怪物属性偏向!$E:$I,5,FALSE)/100)</f>
        <v>443</v>
      </c>
    </row>
    <row r="149" spans="1:36" x14ac:dyDescent="0.15">
      <c r="A149">
        <f t="shared" si="53"/>
        <v>2001033</v>
      </c>
      <c r="B149">
        <f t="shared" si="54"/>
        <v>2000147</v>
      </c>
      <c r="C149">
        <f t="shared" si="55"/>
        <v>2000147</v>
      </c>
      <c r="D149" t="str">
        <f t="shared" si="56"/>
        <v>2001033s6</v>
      </c>
      <c r="E149" t="str">
        <f t="shared" si="57"/>
        <v>2000147:10:1</v>
      </c>
      <c r="F149">
        <f t="shared" si="58"/>
        <v>147</v>
      </c>
      <c r="G149">
        <f t="shared" si="59"/>
        <v>2000147</v>
      </c>
      <c r="H149">
        <f t="shared" si="70"/>
        <v>147</v>
      </c>
      <c r="I149" t="str">
        <f>VLOOKUP(U149,怪物属性偏向!E:F,2,FALSE)</f>
        <v>小花精</v>
      </c>
      <c r="J149">
        <f t="shared" si="60"/>
        <v>10</v>
      </c>
      <c r="K149">
        <f t="shared" si="61"/>
        <v>240</v>
      </c>
      <c r="L149">
        <f t="shared" si="62"/>
        <v>400</v>
      </c>
      <c r="M149">
        <f t="shared" si="63"/>
        <v>80</v>
      </c>
      <c r="N149">
        <f t="shared" si="64"/>
        <v>0</v>
      </c>
      <c r="O149">
        <f t="shared" si="65"/>
        <v>2000147</v>
      </c>
      <c r="P149" t="str">
        <f t="shared" si="66"/>
        <v>群体治疗怪</v>
      </c>
      <c r="S149">
        <v>33</v>
      </c>
      <c r="T149">
        <v>6</v>
      </c>
      <c r="U149" t="s">
        <v>23</v>
      </c>
      <c r="V149">
        <f>VLOOKUP(S149,映射表!T:U,2,FALSE)</f>
        <v>10</v>
      </c>
      <c r="W149">
        <v>1</v>
      </c>
      <c r="X149" s="10">
        <v>0.6</v>
      </c>
      <c r="Y149" s="10">
        <v>1</v>
      </c>
      <c r="Z149" s="10">
        <f t="shared" si="67"/>
        <v>0.125</v>
      </c>
      <c r="AA149" s="10">
        <v>0</v>
      </c>
      <c r="AB149" s="10">
        <v>1</v>
      </c>
      <c r="AC149" s="1">
        <f>INT(VLOOKUP($V149,映射表!$B:$C,2,FALSE)*VLOOKUP($U149,怪物属性偏向!$E:$I,3,FALSE)/100*X149*$AB149)</f>
        <v>240</v>
      </c>
      <c r="AD149" s="1">
        <f>INT(VLOOKUP($V149,映射表!$B:$C,2,FALSE)*VLOOKUP($U149,怪物属性偏向!$E:$I,4,FALSE)/100*Y149*$AB149)</f>
        <v>400</v>
      </c>
      <c r="AE149" s="1">
        <f>INT(VLOOKUP($V149,映射表!$B:$C,2,FALSE)*VLOOKUP($U149,怪物属性偏向!$E:$I,5,FALSE)/100*Z149*AB149)</f>
        <v>80</v>
      </c>
      <c r="AF149" s="1">
        <f>INT(VLOOKUP($V149,映射表!$B:$D,3,FALSE)*AA149)</f>
        <v>0</v>
      </c>
      <c r="AG149">
        <f t="shared" si="68"/>
        <v>1</v>
      </c>
      <c r="AH149">
        <f>VLOOKUP(V149,映射表!B:C,2,FALSE)*0.25-AD149*0.05</f>
        <v>80</v>
      </c>
      <c r="AI149">
        <f t="shared" si="69"/>
        <v>80</v>
      </c>
      <c r="AJ149">
        <f>INT(VLOOKUP($V149,映射表!$B:$C,2,FALSE)*VLOOKUP($U149,怪物属性偏向!$E:$I,5,FALSE)/100)</f>
        <v>640</v>
      </c>
    </row>
    <row r="150" spans="1:36" x14ac:dyDescent="0.15">
      <c r="A150">
        <f t="shared" si="53"/>
        <v>2001033</v>
      </c>
      <c r="B150">
        <f t="shared" si="54"/>
        <v>2000148</v>
      </c>
      <c r="C150">
        <f t="shared" si="55"/>
        <v>2000148</v>
      </c>
      <c r="D150" t="str">
        <f t="shared" si="56"/>
        <v>2001033s2</v>
      </c>
      <c r="E150" t="str">
        <f t="shared" si="57"/>
        <v>2000148:10:1</v>
      </c>
      <c r="F150">
        <f t="shared" si="58"/>
        <v>148</v>
      </c>
      <c r="G150">
        <f t="shared" si="59"/>
        <v>2000148</v>
      </c>
      <c r="H150">
        <f t="shared" si="70"/>
        <v>148</v>
      </c>
      <c r="I150" t="str">
        <f>VLOOKUP(U150,怪物属性偏向!E:F,2,FALSE)</f>
        <v>食人花</v>
      </c>
      <c r="J150">
        <f t="shared" si="60"/>
        <v>10</v>
      </c>
      <c r="K150">
        <f t="shared" si="61"/>
        <v>360</v>
      </c>
      <c r="L150">
        <f t="shared" si="62"/>
        <v>200</v>
      </c>
      <c r="M150">
        <f t="shared" si="63"/>
        <v>67</v>
      </c>
      <c r="N150">
        <f t="shared" si="64"/>
        <v>0</v>
      </c>
      <c r="O150">
        <f t="shared" si="65"/>
        <v>2000148</v>
      </c>
      <c r="P150" t="str">
        <f t="shared" si="66"/>
        <v>高攻低血</v>
      </c>
      <c r="S150">
        <v>33</v>
      </c>
      <c r="T150">
        <v>2</v>
      </c>
      <c r="U150" t="s">
        <v>19</v>
      </c>
      <c r="V150">
        <f>VLOOKUP(S150,映射表!T:U,2,FALSE)</f>
        <v>10</v>
      </c>
      <c r="W150">
        <v>1</v>
      </c>
      <c r="X150" s="10">
        <v>0.6</v>
      </c>
      <c r="Y150" s="10">
        <v>1</v>
      </c>
      <c r="Z150" s="10">
        <f t="shared" si="67"/>
        <v>0.15237020316027089</v>
      </c>
      <c r="AA150" s="10">
        <v>0</v>
      </c>
      <c r="AB150" s="10">
        <v>1</v>
      </c>
      <c r="AC150" s="1">
        <f>INT(VLOOKUP($V150,映射表!$B:$C,2,FALSE)*VLOOKUP($U150,怪物属性偏向!$E:$I,3,FALSE)/100*X150*$AB150)</f>
        <v>360</v>
      </c>
      <c r="AD150" s="1">
        <f>INT(VLOOKUP($V150,映射表!$B:$C,2,FALSE)*VLOOKUP($U150,怪物属性偏向!$E:$I,4,FALSE)/100*Y150*$AB150)</f>
        <v>200</v>
      </c>
      <c r="AE150" s="1">
        <f>INT(VLOOKUP($V150,映射表!$B:$C,2,FALSE)*VLOOKUP($U150,怪物属性偏向!$E:$I,5,FALSE)/100*Z150*AB150)</f>
        <v>67</v>
      </c>
      <c r="AF150" s="1">
        <f>INT(VLOOKUP($V150,映射表!$B:$D,3,FALSE)*AA150)</f>
        <v>0</v>
      </c>
      <c r="AG150">
        <f t="shared" si="68"/>
        <v>0.75</v>
      </c>
      <c r="AH150">
        <f>VLOOKUP(V150,映射表!B:C,2,FALSE)*0.25-AD150*0.05</f>
        <v>90</v>
      </c>
      <c r="AI150">
        <f t="shared" si="69"/>
        <v>67.5</v>
      </c>
      <c r="AJ150">
        <f>INT(VLOOKUP($V150,映射表!$B:$C,2,FALSE)*VLOOKUP($U150,怪物属性偏向!$E:$I,5,FALSE)/100)</f>
        <v>443</v>
      </c>
    </row>
    <row r="151" spans="1:36" x14ac:dyDescent="0.15">
      <c r="A151">
        <f t="shared" si="53"/>
        <v>2001034</v>
      </c>
      <c r="B151">
        <f t="shared" si="54"/>
        <v>2000149</v>
      </c>
      <c r="C151">
        <f t="shared" si="55"/>
        <v>2000149</v>
      </c>
      <c r="D151" t="str">
        <f t="shared" si="56"/>
        <v>2001034s1</v>
      </c>
      <c r="E151" t="str">
        <f t="shared" si="57"/>
        <v>2000149:10:1</v>
      </c>
      <c r="F151">
        <f t="shared" si="58"/>
        <v>149</v>
      </c>
      <c r="G151">
        <f t="shared" si="59"/>
        <v>2000149</v>
      </c>
      <c r="H151">
        <f t="shared" si="70"/>
        <v>149</v>
      </c>
      <c r="I151" t="str">
        <f>VLOOKUP(U151,怪物属性偏向!E:F,2,FALSE)</f>
        <v>树妖</v>
      </c>
      <c r="J151">
        <f t="shared" si="60"/>
        <v>10</v>
      </c>
      <c r="K151">
        <f t="shared" si="61"/>
        <v>168</v>
      </c>
      <c r="L151">
        <f t="shared" si="62"/>
        <v>400</v>
      </c>
      <c r="M151">
        <f t="shared" si="63"/>
        <v>200</v>
      </c>
      <c r="N151">
        <f t="shared" si="64"/>
        <v>0</v>
      </c>
      <c r="O151">
        <f t="shared" si="65"/>
        <v>2000149</v>
      </c>
      <c r="P151" t="str">
        <f t="shared" si="66"/>
        <v>攻低血高</v>
      </c>
      <c r="S151">
        <v>34</v>
      </c>
      <c r="T151">
        <v>1</v>
      </c>
      <c r="U151" t="s">
        <v>20</v>
      </c>
      <c r="V151">
        <f>VLOOKUP(S151,映射表!T:U,2,FALSE)</f>
        <v>10</v>
      </c>
      <c r="W151">
        <v>1</v>
      </c>
      <c r="X151" s="10">
        <v>0.6</v>
      </c>
      <c r="Y151" s="10">
        <v>1</v>
      </c>
      <c r="Z151" s="10">
        <f t="shared" si="67"/>
        <v>0.1953125</v>
      </c>
      <c r="AA151" s="10">
        <v>0</v>
      </c>
      <c r="AB151" s="10">
        <v>1</v>
      </c>
      <c r="AC151" s="1">
        <f>INT(VLOOKUP($V151,映射表!$B:$C,2,FALSE)*VLOOKUP($U151,怪物属性偏向!$E:$I,3,FALSE)/100*X151*$AB151)</f>
        <v>168</v>
      </c>
      <c r="AD151" s="1">
        <f>INT(VLOOKUP($V151,映射表!$B:$C,2,FALSE)*VLOOKUP($U151,怪物属性偏向!$E:$I,4,FALSE)/100*Y151*$AB151)</f>
        <v>400</v>
      </c>
      <c r="AE151" s="1">
        <f>INT(VLOOKUP($V151,映射表!$B:$C,2,FALSE)*VLOOKUP($U151,怪物属性偏向!$E:$I,5,FALSE)/100*Z151*AB151)</f>
        <v>200</v>
      </c>
      <c r="AF151" s="1">
        <f>INT(VLOOKUP($V151,映射表!$B:$D,3,FALSE)*AA151)</f>
        <v>0</v>
      </c>
      <c r="AG151">
        <f t="shared" si="68"/>
        <v>2.5</v>
      </c>
      <c r="AH151">
        <f>VLOOKUP(V151,映射表!B:C,2,FALSE)*0.25-AD151*0.05</f>
        <v>80</v>
      </c>
      <c r="AI151">
        <f t="shared" si="69"/>
        <v>200</v>
      </c>
      <c r="AJ151">
        <f>INT(VLOOKUP($V151,映射表!$B:$C,2,FALSE)*VLOOKUP($U151,怪物属性偏向!$E:$I,5,FALSE)/100)</f>
        <v>1024</v>
      </c>
    </row>
    <row r="152" spans="1:36" x14ac:dyDescent="0.15">
      <c r="A152">
        <f t="shared" si="53"/>
        <v>2001034</v>
      </c>
      <c r="B152">
        <f t="shared" si="54"/>
        <v>2000150</v>
      </c>
      <c r="C152">
        <f t="shared" si="55"/>
        <v>2000150</v>
      </c>
      <c r="D152" t="str">
        <f t="shared" si="56"/>
        <v>2001034s2</v>
      </c>
      <c r="E152" t="str">
        <f t="shared" si="57"/>
        <v>2000150:10:1</v>
      </c>
      <c r="F152">
        <f t="shared" si="58"/>
        <v>150</v>
      </c>
      <c r="G152">
        <f t="shared" si="59"/>
        <v>2000150</v>
      </c>
      <c r="H152">
        <f t="shared" si="70"/>
        <v>150</v>
      </c>
      <c r="I152" t="str">
        <f>VLOOKUP(U152,怪物属性偏向!E:F,2,FALSE)</f>
        <v>小蘑菇</v>
      </c>
      <c r="J152">
        <f t="shared" si="60"/>
        <v>10</v>
      </c>
      <c r="K152">
        <f t="shared" si="61"/>
        <v>240</v>
      </c>
      <c r="L152">
        <f t="shared" si="62"/>
        <v>400</v>
      </c>
      <c r="M152">
        <f t="shared" si="63"/>
        <v>120</v>
      </c>
      <c r="N152">
        <f t="shared" si="64"/>
        <v>0</v>
      </c>
      <c r="O152">
        <f t="shared" si="65"/>
        <v>2000150</v>
      </c>
      <c r="P152" t="str">
        <f t="shared" si="66"/>
        <v>平均怪</v>
      </c>
      <c r="S152">
        <v>34</v>
      </c>
      <c r="T152">
        <v>2</v>
      </c>
      <c r="U152" t="s">
        <v>17</v>
      </c>
      <c r="V152">
        <f>VLOOKUP(S152,映射表!T:U,2,FALSE)</f>
        <v>10</v>
      </c>
      <c r="W152">
        <v>1</v>
      </c>
      <c r="X152" s="10">
        <v>0.6</v>
      </c>
      <c r="Y152" s="10">
        <v>1</v>
      </c>
      <c r="Z152" s="10">
        <f t="shared" si="67"/>
        <v>0.1875</v>
      </c>
      <c r="AA152" s="10">
        <v>0</v>
      </c>
      <c r="AB152" s="10">
        <v>1</v>
      </c>
      <c r="AC152" s="1">
        <f>INT(VLOOKUP($V152,映射表!$B:$C,2,FALSE)*VLOOKUP($U152,怪物属性偏向!$E:$I,3,FALSE)/100*X152*$AB152)</f>
        <v>240</v>
      </c>
      <c r="AD152" s="1">
        <f>INT(VLOOKUP($V152,映射表!$B:$C,2,FALSE)*VLOOKUP($U152,怪物属性偏向!$E:$I,4,FALSE)/100*Y152*$AB152)</f>
        <v>400</v>
      </c>
      <c r="AE152" s="1">
        <f>INT(VLOOKUP($V152,映射表!$B:$C,2,FALSE)*VLOOKUP($U152,怪物属性偏向!$E:$I,5,FALSE)/100*Z152*AB152)</f>
        <v>120</v>
      </c>
      <c r="AF152" s="1">
        <f>INT(VLOOKUP($V152,映射表!$B:$D,3,FALSE)*AA152)</f>
        <v>0</v>
      </c>
      <c r="AG152">
        <f t="shared" si="68"/>
        <v>1.5</v>
      </c>
      <c r="AH152">
        <f>VLOOKUP(V152,映射表!B:C,2,FALSE)*0.25-AD152*0.05</f>
        <v>80</v>
      </c>
      <c r="AI152">
        <f t="shared" si="69"/>
        <v>120</v>
      </c>
      <c r="AJ152">
        <f>INT(VLOOKUP($V152,映射表!$B:$C,2,FALSE)*VLOOKUP($U152,怪物属性偏向!$E:$I,5,FALSE)/100)</f>
        <v>640</v>
      </c>
    </row>
    <row r="153" spans="1:36" x14ac:dyDescent="0.15">
      <c r="A153">
        <f t="shared" si="53"/>
        <v>2001034</v>
      </c>
      <c r="B153">
        <f t="shared" si="54"/>
        <v>2000151</v>
      </c>
      <c r="C153">
        <f t="shared" si="55"/>
        <v>2000151</v>
      </c>
      <c r="D153" t="str">
        <f t="shared" si="56"/>
        <v>2001034s3</v>
      </c>
      <c r="E153" t="str">
        <f t="shared" si="57"/>
        <v>2000151:10:1</v>
      </c>
      <c r="F153">
        <f t="shared" si="58"/>
        <v>151</v>
      </c>
      <c r="G153">
        <f t="shared" si="59"/>
        <v>2000151</v>
      </c>
      <c r="H153">
        <f t="shared" si="70"/>
        <v>151</v>
      </c>
      <c r="I153" t="str">
        <f>VLOOKUP(U153,怪物属性偏向!E:F,2,FALSE)</f>
        <v>小蘑菇</v>
      </c>
      <c r="J153">
        <f t="shared" si="60"/>
        <v>10</v>
      </c>
      <c r="K153">
        <f t="shared" si="61"/>
        <v>240</v>
      </c>
      <c r="L153">
        <f t="shared" si="62"/>
        <v>400</v>
      </c>
      <c r="M153">
        <f t="shared" si="63"/>
        <v>120</v>
      </c>
      <c r="N153">
        <f t="shared" si="64"/>
        <v>0</v>
      </c>
      <c r="O153">
        <f t="shared" si="65"/>
        <v>2000151</v>
      </c>
      <c r="P153" t="str">
        <f t="shared" si="66"/>
        <v>平均怪</v>
      </c>
      <c r="S153">
        <v>34</v>
      </c>
      <c r="T153">
        <v>3</v>
      </c>
      <c r="U153" t="s">
        <v>17</v>
      </c>
      <c r="V153">
        <f>VLOOKUP(S153,映射表!T:U,2,FALSE)</f>
        <v>10</v>
      </c>
      <c r="W153">
        <v>1</v>
      </c>
      <c r="X153" s="10">
        <v>0.6</v>
      </c>
      <c r="Y153" s="10">
        <v>1</v>
      </c>
      <c r="Z153" s="10">
        <f t="shared" si="67"/>
        <v>0.1875</v>
      </c>
      <c r="AA153" s="10">
        <v>0</v>
      </c>
      <c r="AB153" s="10">
        <v>1</v>
      </c>
      <c r="AC153" s="1">
        <f>INT(VLOOKUP($V153,映射表!$B:$C,2,FALSE)*VLOOKUP($U153,怪物属性偏向!$E:$I,3,FALSE)/100*X153*$AB153)</f>
        <v>240</v>
      </c>
      <c r="AD153" s="1">
        <f>INT(VLOOKUP($V153,映射表!$B:$C,2,FALSE)*VLOOKUP($U153,怪物属性偏向!$E:$I,4,FALSE)/100*Y153*$AB153)</f>
        <v>400</v>
      </c>
      <c r="AE153" s="1">
        <f>INT(VLOOKUP($V153,映射表!$B:$C,2,FALSE)*VLOOKUP($U153,怪物属性偏向!$E:$I,5,FALSE)/100*Z153*AB153)</f>
        <v>120</v>
      </c>
      <c r="AF153" s="1">
        <f>INT(VLOOKUP($V153,映射表!$B:$D,3,FALSE)*AA153)</f>
        <v>0</v>
      </c>
      <c r="AG153">
        <f t="shared" si="68"/>
        <v>1.5</v>
      </c>
      <c r="AH153">
        <f>VLOOKUP(V153,映射表!B:C,2,FALSE)*0.25-AD153*0.05</f>
        <v>80</v>
      </c>
      <c r="AI153">
        <f t="shared" si="69"/>
        <v>120</v>
      </c>
      <c r="AJ153">
        <f>INT(VLOOKUP($V153,映射表!$B:$C,2,FALSE)*VLOOKUP($U153,怪物属性偏向!$E:$I,5,FALSE)/100)</f>
        <v>640</v>
      </c>
    </row>
    <row r="154" spans="1:36" x14ac:dyDescent="0.15">
      <c r="A154">
        <f t="shared" si="53"/>
        <v>2001034</v>
      </c>
      <c r="B154">
        <f t="shared" si="54"/>
        <v>2000152</v>
      </c>
      <c r="C154">
        <f t="shared" si="55"/>
        <v>2000152</v>
      </c>
      <c r="D154" t="str">
        <f t="shared" si="56"/>
        <v>2001034s5</v>
      </c>
      <c r="E154" t="str">
        <f t="shared" si="57"/>
        <v>2000152:10:1</v>
      </c>
      <c r="F154">
        <f t="shared" si="58"/>
        <v>152</v>
      </c>
      <c r="G154">
        <f t="shared" si="59"/>
        <v>2000152</v>
      </c>
      <c r="H154">
        <f t="shared" si="70"/>
        <v>152</v>
      </c>
      <c r="I154" t="str">
        <f>VLOOKUP(U154,怪物属性偏向!E:F,2,FALSE)</f>
        <v>小蘑菇</v>
      </c>
      <c r="J154">
        <f t="shared" si="60"/>
        <v>10</v>
      </c>
      <c r="K154">
        <f t="shared" si="61"/>
        <v>240</v>
      </c>
      <c r="L154">
        <f t="shared" si="62"/>
        <v>400</v>
      </c>
      <c r="M154">
        <f t="shared" si="63"/>
        <v>120</v>
      </c>
      <c r="N154">
        <f t="shared" si="64"/>
        <v>0</v>
      </c>
      <c r="O154">
        <f t="shared" si="65"/>
        <v>2000152</v>
      </c>
      <c r="P154" t="str">
        <f t="shared" si="66"/>
        <v>平均怪</v>
      </c>
      <c r="S154">
        <v>34</v>
      </c>
      <c r="T154">
        <v>5</v>
      </c>
      <c r="U154" t="s">
        <v>17</v>
      </c>
      <c r="V154">
        <f>VLOOKUP(S154,映射表!T:U,2,FALSE)</f>
        <v>10</v>
      </c>
      <c r="W154">
        <v>1</v>
      </c>
      <c r="X154" s="10">
        <v>0.6</v>
      </c>
      <c r="Y154" s="10">
        <v>1</v>
      </c>
      <c r="Z154" s="10">
        <f t="shared" si="67"/>
        <v>0.1875</v>
      </c>
      <c r="AA154" s="10">
        <v>0</v>
      </c>
      <c r="AB154" s="10">
        <v>1</v>
      </c>
      <c r="AC154" s="1">
        <f>INT(VLOOKUP($V154,映射表!$B:$C,2,FALSE)*VLOOKUP($U154,怪物属性偏向!$E:$I,3,FALSE)/100*X154*$AB154)</f>
        <v>240</v>
      </c>
      <c r="AD154" s="1">
        <f>INT(VLOOKUP($V154,映射表!$B:$C,2,FALSE)*VLOOKUP($U154,怪物属性偏向!$E:$I,4,FALSE)/100*Y154*$AB154)</f>
        <v>400</v>
      </c>
      <c r="AE154" s="1">
        <f>INT(VLOOKUP($V154,映射表!$B:$C,2,FALSE)*VLOOKUP($U154,怪物属性偏向!$E:$I,5,FALSE)/100*Z154*AB154)</f>
        <v>120</v>
      </c>
      <c r="AF154" s="1">
        <f>INT(VLOOKUP($V154,映射表!$B:$D,3,FALSE)*AA154)</f>
        <v>0</v>
      </c>
      <c r="AG154">
        <f t="shared" si="68"/>
        <v>1.5</v>
      </c>
      <c r="AH154">
        <f>VLOOKUP(V154,映射表!B:C,2,FALSE)*0.25-AD154*0.05</f>
        <v>80</v>
      </c>
      <c r="AI154">
        <f t="shared" si="69"/>
        <v>120</v>
      </c>
      <c r="AJ154">
        <f>INT(VLOOKUP($V154,映射表!$B:$C,2,FALSE)*VLOOKUP($U154,怪物属性偏向!$E:$I,5,FALSE)/100)</f>
        <v>640</v>
      </c>
    </row>
    <row r="155" spans="1:36" x14ac:dyDescent="0.15">
      <c r="A155">
        <f t="shared" si="53"/>
        <v>2001034</v>
      </c>
      <c r="B155">
        <f t="shared" si="54"/>
        <v>2000153</v>
      </c>
      <c r="C155">
        <f t="shared" si="55"/>
        <v>2000153</v>
      </c>
      <c r="D155" t="str">
        <f t="shared" si="56"/>
        <v>2001034s8</v>
      </c>
      <c r="E155" t="str">
        <f t="shared" si="57"/>
        <v>2000153:10:1</v>
      </c>
      <c r="F155">
        <f t="shared" si="58"/>
        <v>153</v>
      </c>
      <c r="G155">
        <f t="shared" si="59"/>
        <v>2000153</v>
      </c>
      <c r="H155">
        <f t="shared" si="70"/>
        <v>153</v>
      </c>
      <c r="I155" t="str">
        <f>VLOOKUP(U155,怪物属性偏向!E:F,2,FALSE)</f>
        <v>树妖</v>
      </c>
      <c r="J155">
        <f t="shared" si="60"/>
        <v>10</v>
      </c>
      <c r="K155">
        <f t="shared" si="61"/>
        <v>168</v>
      </c>
      <c r="L155">
        <f t="shared" si="62"/>
        <v>400</v>
      </c>
      <c r="M155">
        <f t="shared" si="63"/>
        <v>200</v>
      </c>
      <c r="N155">
        <f t="shared" si="64"/>
        <v>0</v>
      </c>
      <c r="O155">
        <f t="shared" si="65"/>
        <v>2000153</v>
      </c>
      <c r="P155" t="str">
        <f t="shared" si="66"/>
        <v>攻低血高</v>
      </c>
      <c r="S155">
        <v>34</v>
      </c>
      <c r="T155">
        <v>8</v>
      </c>
      <c r="U155" t="s">
        <v>20</v>
      </c>
      <c r="V155">
        <f>VLOOKUP(S155,映射表!T:U,2,FALSE)</f>
        <v>10</v>
      </c>
      <c r="W155">
        <v>1</v>
      </c>
      <c r="X155" s="10">
        <v>0.6</v>
      </c>
      <c r="Y155" s="10">
        <v>1</v>
      </c>
      <c r="Z155" s="10">
        <f t="shared" si="67"/>
        <v>0.1953125</v>
      </c>
      <c r="AA155" s="10">
        <v>0</v>
      </c>
      <c r="AB155" s="10">
        <v>1</v>
      </c>
      <c r="AC155" s="1">
        <f>INT(VLOOKUP($V155,映射表!$B:$C,2,FALSE)*VLOOKUP($U155,怪物属性偏向!$E:$I,3,FALSE)/100*X155*$AB155)</f>
        <v>168</v>
      </c>
      <c r="AD155" s="1">
        <f>INT(VLOOKUP($V155,映射表!$B:$C,2,FALSE)*VLOOKUP($U155,怪物属性偏向!$E:$I,4,FALSE)/100*Y155*$AB155)</f>
        <v>400</v>
      </c>
      <c r="AE155" s="1">
        <f>INT(VLOOKUP($V155,映射表!$B:$C,2,FALSE)*VLOOKUP($U155,怪物属性偏向!$E:$I,5,FALSE)/100*Z155*AB155)</f>
        <v>200</v>
      </c>
      <c r="AF155" s="1">
        <f>INT(VLOOKUP($V155,映射表!$B:$D,3,FALSE)*AA155)</f>
        <v>0</v>
      </c>
      <c r="AG155">
        <f t="shared" si="68"/>
        <v>2.5</v>
      </c>
      <c r="AH155">
        <f>VLOOKUP(V155,映射表!B:C,2,FALSE)*0.25-AD155*0.05</f>
        <v>80</v>
      </c>
      <c r="AI155">
        <f t="shared" si="69"/>
        <v>200</v>
      </c>
      <c r="AJ155">
        <f>INT(VLOOKUP($V155,映射表!$B:$C,2,FALSE)*VLOOKUP($U155,怪物属性偏向!$E:$I,5,FALSE)/100)</f>
        <v>1024</v>
      </c>
    </row>
    <row r="156" spans="1:36" x14ac:dyDescent="0.15">
      <c r="A156">
        <f t="shared" si="53"/>
        <v>2001035</v>
      </c>
      <c r="B156">
        <f t="shared" si="54"/>
        <v>2000154</v>
      </c>
      <c r="C156">
        <f t="shared" si="55"/>
        <v>2000154</v>
      </c>
      <c r="D156" t="str">
        <f t="shared" si="56"/>
        <v>2001035s1</v>
      </c>
      <c r="E156" t="str">
        <f t="shared" si="57"/>
        <v>2000154:10:1</v>
      </c>
      <c r="F156">
        <f t="shared" si="58"/>
        <v>154</v>
      </c>
      <c r="G156">
        <f t="shared" si="59"/>
        <v>2000154</v>
      </c>
      <c r="H156">
        <f t="shared" si="70"/>
        <v>154</v>
      </c>
      <c r="I156" t="str">
        <f>VLOOKUP(U156,怪物属性偏向!E:F,2,FALSE)</f>
        <v>树妖</v>
      </c>
      <c r="J156">
        <f t="shared" si="60"/>
        <v>10</v>
      </c>
      <c r="K156">
        <f t="shared" si="61"/>
        <v>168</v>
      </c>
      <c r="L156">
        <f t="shared" si="62"/>
        <v>400</v>
      </c>
      <c r="M156">
        <f t="shared" si="63"/>
        <v>200</v>
      </c>
      <c r="N156">
        <f t="shared" si="64"/>
        <v>0</v>
      </c>
      <c r="O156">
        <f t="shared" si="65"/>
        <v>2000154</v>
      </c>
      <c r="P156" t="str">
        <f t="shared" si="66"/>
        <v>攻低血高</v>
      </c>
      <c r="S156">
        <v>35</v>
      </c>
      <c r="T156">
        <v>1</v>
      </c>
      <c r="U156" t="s">
        <v>20</v>
      </c>
      <c r="V156">
        <f>VLOOKUP(S156,映射表!T:U,2,FALSE)</f>
        <v>10</v>
      </c>
      <c r="W156">
        <v>1</v>
      </c>
      <c r="X156" s="10">
        <v>0.6</v>
      </c>
      <c r="Y156" s="10">
        <v>1</v>
      </c>
      <c r="Z156" s="10">
        <f t="shared" si="67"/>
        <v>0.1953125</v>
      </c>
      <c r="AA156" s="10">
        <v>0</v>
      </c>
      <c r="AB156" s="10">
        <v>1</v>
      </c>
      <c r="AC156" s="1">
        <f>INT(VLOOKUP($V156,映射表!$B:$C,2,FALSE)*VLOOKUP($U156,怪物属性偏向!$E:$I,3,FALSE)/100*X156*$AB156)</f>
        <v>168</v>
      </c>
      <c r="AD156" s="1">
        <f>INT(VLOOKUP($V156,映射表!$B:$C,2,FALSE)*VLOOKUP($U156,怪物属性偏向!$E:$I,4,FALSE)/100*Y156*$AB156)</f>
        <v>400</v>
      </c>
      <c r="AE156" s="1">
        <f>INT(VLOOKUP($V156,映射表!$B:$C,2,FALSE)*VLOOKUP($U156,怪物属性偏向!$E:$I,5,FALSE)/100*Z156*AB156)</f>
        <v>200</v>
      </c>
      <c r="AF156" s="1">
        <f>INT(VLOOKUP($V156,映射表!$B:$D,3,FALSE)*AA156)</f>
        <v>0</v>
      </c>
      <c r="AG156">
        <f t="shared" si="68"/>
        <v>2.5</v>
      </c>
      <c r="AH156">
        <f>VLOOKUP(V156,映射表!B:C,2,FALSE)*0.25-AD156*0.05</f>
        <v>80</v>
      </c>
      <c r="AI156">
        <f t="shared" si="69"/>
        <v>200</v>
      </c>
      <c r="AJ156">
        <f>INT(VLOOKUP($V156,映射表!$B:$C,2,FALSE)*VLOOKUP($U156,怪物属性偏向!$E:$I,5,FALSE)/100)</f>
        <v>1024</v>
      </c>
    </row>
    <row r="157" spans="1:36" x14ac:dyDescent="0.15">
      <c r="A157">
        <f t="shared" si="53"/>
        <v>2001035</v>
      </c>
      <c r="B157">
        <f t="shared" si="54"/>
        <v>2000155</v>
      </c>
      <c r="C157">
        <f t="shared" si="55"/>
        <v>2000155</v>
      </c>
      <c r="D157" t="str">
        <f t="shared" si="56"/>
        <v>2001035s7</v>
      </c>
      <c r="E157" t="str">
        <f t="shared" si="57"/>
        <v>2000155:10:1</v>
      </c>
      <c r="F157">
        <f t="shared" si="58"/>
        <v>155</v>
      </c>
      <c r="G157">
        <f t="shared" si="59"/>
        <v>2000155</v>
      </c>
      <c r="H157">
        <f t="shared" si="70"/>
        <v>155</v>
      </c>
      <c r="I157" t="str">
        <f>VLOOKUP(U157,怪物属性偏向!E:F,2,FALSE)</f>
        <v>食人花</v>
      </c>
      <c r="J157">
        <f t="shared" si="60"/>
        <v>10</v>
      </c>
      <c r="K157">
        <f t="shared" si="61"/>
        <v>360</v>
      </c>
      <c r="L157">
        <f t="shared" si="62"/>
        <v>200</v>
      </c>
      <c r="M157">
        <f t="shared" si="63"/>
        <v>67</v>
      </c>
      <c r="N157">
        <f t="shared" si="64"/>
        <v>0</v>
      </c>
      <c r="O157">
        <f t="shared" si="65"/>
        <v>2000155</v>
      </c>
      <c r="P157" t="str">
        <f t="shared" si="66"/>
        <v>高攻低血</v>
      </c>
      <c r="S157">
        <v>35</v>
      </c>
      <c r="T157">
        <v>7</v>
      </c>
      <c r="U157" t="s">
        <v>19</v>
      </c>
      <c r="V157">
        <f>VLOOKUP(S157,映射表!T:U,2,FALSE)</f>
        <v>10</v>
      </c>
      <c r="W157">
        <v>1</v>
      </c>
      <c r="X157" s="10">
        <v>0.6</v>
      </c>
      <c r="Y157" s="10">
        <v>1</v>
      </c>
      <c r="Z157" s="10">
        <f t="shared" si="67"/>
        <v>0.15237020316027089</v>
      </c>
      <c r="AA157" s="10">
        <v>0</v>
      </c>
      <c r="AB157" s="10">
        <v>1</v>
      </c>
      <c r="AC157" s="1">
        <f>INT(VLOOKUP($V157,映射表!$B:$C,2,FALSE)*VLOOKUP($U157,怪物属性偏向!$E:$I,3,FALSE)/100*X157*$AB157)</f>
        <v>360</v>
      </c>
      <c r="AD157" s="1">
        <f>INT(VLOOKUP($V157,映射表!$B:$C,2,FALSE)*VLOOKUP($U157,怪物属性偏向!$E:$I,4,FALSE)/100*Y157*$AB157)</f>
        <v>200</v>
      </c>
      <c r="AE157" s="1">
        <f>INT(VLOOKUP($V157,映射表!$B:$C,2,FALSE)*VLOOKUP($U157,怪物属性偏向!$E:$I,5,FALSE)/100*Z157*AB157)</f>
        <v>67</v>
      </c>
      <c r="AF157" s="1">
        <f>INT(VLOOKUP($V157,映射表!$B:$D,3,FALSE)*AA157)</f>
        <v>0</v>
      </c>
      <c r="AG157">
        <f t="shared" si="68"/>
        <v>0.75</v>
      </c>
      <c r="AH157">
        <f>VLOOKUP(V157,映射表!B:C,2,FALSE)*0.25-AD157*0.05</f>
        <v>90</v>
      </c>
      <c r="AI157">
        <f t="shared" si="69"/>
        <v>67.5</v>
      </c>
      <c r="AJ157">
        <f>INT(VLOOKUP($V157,映射表!$B:$C,2,FALSE)*VLOOKUP($U157,怪物属性偏向!$E:$I,5,FALSE)/100)</f>
        <v>443</v>
      </c>
    </row>
    <row r="158" spans="1:36" x14ac:dyDescent="0.15">
      <c r="A158">
        <f t="shared" si="53"/>
        <v>2001035</v>
      </c>
      <c r="B158">
        <f t="shared" si="54"/>
        <v>2000156</v>
      </c>
      <c r="C158">
        <f t="shared" si="55"/>
        <v>2000156</v>
      </c>
      <c r="D158" t="str">
        <f t="shared" si="56"/>
        <v>2001035s8</v>
      </c>
      <c r="E158" t="str">
        <f t="shared" si="57"/>
        <v>2000156:10:1</v>
      </c>
      <c r="F158">
        <f t="shared" si="58"/>
        <v>156</v>
      </c>
      <c r="G158">
        <f t="shared" si="59"/>
        <v>2000156</v>
      </c>
      <c r="H158">
        <f t="shared" si="70"/>
        <v>156</v>
      </c>
      <c r="I158" t="str">
        <f>VLOOKUP(U158,怪物属性偏向!E:F,2,FALSE)</f>
        <v>食人花</v>
      </c>
      <c r="J158">
        <f t="shared" si="60"/>
        <v>10</v>
      </c>
      <c r="K158">
        <f t="shared" si="61"/>
        <v>360</v>
      </c>
      <c r="L158">
        <f t="shared" si="62"/>
        <v>200</v>
      </c>
      <c r="M158">
        <f t="shared" si="63"/>
        <v>67</v>
      </c>
      <c r="N158">
        <f t="shared" si="64"/>
        <v>0</v>
      </c>
      <c r="O158">
        <f t="shared" si="65"/>
        <v>2000156</v>
      </c>
      <c r="P158" t="str">
        <f t="shared" si="66"/>
        <v>高攻低血</v>
      </c>
      <c r="S158">
        <v>35</v>
      </c>
      <c r="T158">
        <v>8</v>
      </c>
      <c r="U158" t="s">
        <v>19</v>
      </c>
      <c r="V158">
        <f>VLOOKUP(S158,映射表!T:U,2,FALSE)</f>
        <v>10</v>
      </c>
      <c r="W158">
        <v>1</v>
      </c>
      <c r="X158" s="10">
        <v>0.6</v>
      </c>
      <c r="Y158" s="10">
        <v>1</v>
      </c>
      <c r="Z158" s="10">
        <f t="shared" si="67"/>
        <v>0.15237020316027089</v>
      </c>
      <c r="AA158" s="10">
        <v>0</v>
      </c>
      <c r="AB158" s="10">
        <v>1</v>
      </c>
      <c r="AC158" s="1">
        <f>INT(VLOOKUP($V158,映射表!$B:$C,2,FALSE)*VLOOKUP($U158,怪物属性偏向!$E:$I,3,FALSE)/100*X158*$AB158)</f>
        <v>360</v>
      </c>
      <c r="AD158" s="1">
        <f>INT(VLOOKUP($V158,映射表!$B:$C,2,FALSE)*VLOOKUP($U158,怪物属性偏向!$E:$I,4,FALSE)/100*Y158*$AB158)</f>
        <v>200</v>
      </c>
      <c r="AE158" s="1">
        <f>INT(VLOOKUP($V158,映射表!$B:$C,2,FALSE)*VLOOKUP($U158,怪物属性偏向!$E:$I,5,FALSE)/100*Z158*AB158)</f>
        <v>67</v>
      </c>
      <c r="AF158" s="1">
        <f>INT(VLOOKUP($V158,映射表!$B:$D,3,FALSE)*AA158)</f>
        <v>0</v>
      </c>
      <c r="AG158">
        <f t="shared" si="68"/>
        <v>0.75</v>
      </c>
      <c r="AH158">
        <f>VLOOKUP(V158,映射表!B:C,2,FALSE)*0.25-AD158*0.05</f>
        <v>90</v>
      </c>
      <c r="AI158">
        <f t="shared" si="69"/>
        <v>67.5</v>
      </c>
      <c r="AJ158">
        <f>INT(VLOOKUP($V158,映射表!$B:$C,2,FALSE)*VLOOKUP($U158,怪物属性偏向!$E:$I,5,FALSE)/100)</f>
        <v>443</v>
      </c>
    </row>
    <row r="159" spans="1:36" x14ac:dyDescent="0.15">
      <c r="A159">
        <f t="shared" si="53"/>
        <v>2001035</v>
      </c>
      <c r="B159">
        <f t="shared" si="54"/>
        <v>2000157</v>
      </c>
      <c r="C159">
        <f t="shared" si="55"/>
        <v>2000157</v>
      </c>
      <c r="D159" t="str">
        <f t="shared" si="56"/>
        <v>2001035s9</v>
      </c>
      <c r="E159" t="str">
        <f t="shared" si="57"/>
        <v>2000157:10:1</v>
      </c>
      <c r="F159">
        <f t="shared" si="58"/>
        <v>157</v>
      </c>
      <c r="G159">
        <f t="shared" si="59"/>
        <v>2000157</v>
      </c>
      <c r="H159">
        <f t="shared" si="70"/>
        <v>157</v>
      </c>
      <c r="I159" t="str">
        <f>VLOOKUP(U159,怪物属性偏向!E:F,2,FALSE)</f>
        <v>食人花</v>
      </c>
      <c r="J159">
        <f t="shared" si="60"/>
        <v>10</v>
      </c>
      <c r="K159">
        <f t="shared" si="61"/>
        <v>360</v>
      </c>
      <c r="L159">
        <f t="shared" si="62"/>
        <v>200</v>
      </c>
      <c r="M159">
        <f t="shared" si="63"/>
        <v>67</v>
      </c>
      <c r="N159">
        <f t="shared" si="64"/>
        <v>0</v>
      </c>
      <c r="O159">
        <f t="shared" si="65"/>
        <v>2000157</v>
      </c>
      <c r="P159" t="str">
        <f t="shared" si="66"/>
        <v>高攻低血</v>
      </c>
      <c r="S159">
        <v>35</v>
      </c>
      <c r="T159">
        <v>9</v>
      </c>
      <c r="U159" t="s">
        <v>19</v>
      </c>
      <c r="V159">
        <f>VLOOKUP(S159,映射表!T:U,2,FALSE)</f>
        <v>10</v>
      </c>
      <c r="W159">
        <v>1</v>
      </c>
      <c r="X159" s="10">
        <v>0.6</v>
      </c>
      <c r="Y159" s="10">
        <v>1</v>
      </c>
      <c r="Z159" s="10">
        <f t="shared" si="67"/>
        <v>0.15237020316027089</v>
      </c>
      <c r="AA159" s="10">
        <v>0</v>
      </c>
      <c r="AB159" s="10">
        <v>1</v>
      </c>
      <c r="AC159" s="1">
        <f>INT(VLOOKUP($V159,映射表!$B:$C,2,FALSE)*VLOOKUP($U159,怪物属性偏向!$E:$I,3,FALSE)/100*X159*$AB159)</f>
        <v>360</v>
      </c>
      <c r="AD159" s="1">
        <f>INT(VLOOKUP($V159,映射表!$B:$C,2,FALSE)*VLOOKUP($U159,怪物属性偏向!$E:$I,4,FALSE)/100*Y159*$AB159)</f>
        <v>200</v>
      </c>
      <c r="AE159" s="1">
        <f>INT(VLOOKUP($V159,映射表!$B:$C,2,FALSE)*VLOOKUP($U159,怪物属性偏向!$E:$I,5,FALSE)/100*Z159*AB159)</f>
        <v>67</v>
      </c>
      <c r="AF159" s="1">
        <f>INT(VLOOKUP($V159,映射表!$B:$D,3,FALSE)*AA159)</f>
        <v>0</v>
      </c>
      <c r="AG159">
        <f t="shared" si="68"/>
        <v>0.75</v>
      </c>
      <c r="AH159">
        <f>VLOOKUP(V159,映射表!B:C,2,FALSE)*0.25-AD159*0.05</f>
        <v>90</v>
      </c>
      <c r="AI159">
        <f t="shared" si="69"/>
        <v>67.5</v>
      </c>
      <c r="AJ159">
        <f>INT(VLOOKUP($V159,映射表!$B:$C,2,FALSE)*VLOOKUP($U159,怪物属性偏向!$E:$I,5,FALSE)/100)</f>
        <v>443</v>
      </c>
    </row>
    <row r="160" spans="1:36" x14ac:dyDescent="0.15">
      <c r="A160">
        <f t="shared" si="53"/>
        <v>2001036</v>
      </c>
      <c r="B160">
        <f t="shared" si="54"/>
        <v>2000158</v>
      </c>
      <c r="C160">
        <f t="shared" si="55"/>
        <v>2000158</v>
      </c>
      <c r="D160" t="str">
        <f t="shared" si="56"/>
        <v>2001036s1</v>
      </c>
      <c r="E160" t="str">
        <f t="shared" si="57"/>
        <v>2000158:10:1</v>
      </c>
      <c r="F160">
        <f t="shared" si="58"/>
        <v>158</v>
      </c>
      <c r="G160">
        <f t="shared" si="59"/>
        <v>2000158</v>
      </c>
      <c r="H160">
        <f t="shared" si="70"/>
        <v>158</v>
      </c>
      <c r="I160" t="str">
        <f>VLOOKUP(U160,怪物属性偏向!E:F,2,FALSE)</f>
        <v>树妖</v>
      </c>
      <c r="J160">
        <f t="shared" si="60"/>
        <v>10</v>
      </c>
      <c r="K160">
        <f t="shared" si="61"/>
        <v>168</v>
      </c>
      <c r="L160">
        <f t="shared" si="62"/>
        <v>400</v>
      </c>
      <c r="M160">
        <f t="shared" si="63"/>
        <v>200</v>
      </c>
      <c r="N160">
        <f t="shared" si="64"/>
        <v>0</v>
      </c>
      <c r="O160">
        <f t="shared" si="65"/>
        <v>2000158</v>
      </c>
      <c r="P160" t="str">
        <f t="shared" si="66"/>
        <v>攻低血高</v>
      </c>
      <c r="S160">
        <v>36</v>
      </c>
      <c r="T160">
        <v>1</v>
      </c>
      <c r="U160" t="s">
        <v>20</v>
      </c>
      <c r="V160">
        <f>VLOOKUP(S160,映射表!T:U,2,FALSE)</f>
        <v>10</v>
      </c>
      <c r="W160">
        <v>1</v>
      </c>
      <c r="X160" s="10">
        <v>0.6</v>
      </c>
      <c r="Y160" s="10">
        <v>1</v>
      </c>
      <c r="Z160" s="10">
        <f t="shared" si="67"/>
        <v>0.1953125</v>
      </c>
      <c r="AA160" s="10">
        <v>0</v>
      </c>
      <c r="AB160" s="10">
        <v>1</v>
      </c>
      <c r="AC160" s="1">
        <f>INT(VLOOKUP($V160,映射表!$B:$C,2,FALSE)*VLOOKUP($U160,怪物属性偏向!$E:$I,3,FALSE)/100*X160*$AB160)</f>
        <v>168</v>
      </c>
      <c r="AD160" s="1">
        <f>INT(VLOOKUP($V160,映射表!$B:$C,2,FALSE)*VLOOKUP($U160,怪物属性偏向!$E:$I,4,FALSE)/100*Y160*$AB160)</f>
        <v>400</v>
      </c>
      <c r="AE160" s="1">
        <f>INT(VLOOKUP($V160,映射表!$B:$C,2,FALSE)*VLOOKUP($U160,怪物属性偏向!$E:$I,5,FALSE)/100*Z160*AB160)</f>
        <v>200</v>
      </c>
      <c r="AF160" s="1">
        <f>INT(VLOOKUP($V160,映射表!$B:$D,3,FALSE)*AA160)</f>
        <v>0</v>
      </c>
      <c r="AG160">
        <f t="shared" si="68"/>
        <v>2.5</v>
      </c>
      <c r="AH160">
        <f>VLOOKUP(V160,映射表!B:C,2,FALSE)*0.25-AD160*0.05</f>
        <v>80</v>
      </c>
      <c r="AI160">
        <f t="shared" si="69"/>
        <v>200</v>
      </c>
      <c r="AJ160">
        <f>INT(VLOOKUP($V160,映射表!$B:$C,2,FALSE)*VLOOKUP($U160,怪物属性偏向!$E:$I,5,FALSE)/100)</f>
        <v>1024</v>
      </c>
    </row>
    <row r="161" spans="1:36" x14ac:dyDescent="0.15">
      <c r="A161">
        <f t="shared" si="53"/>
        <v>2001036</v>
      </c>
      <c r="B161">
        <f t="shared" si="54"/>
        <v>2000159</v>
      </c>
      <c r="C161">
        <f t="shared" si="55"/>
        <v>2000159</v>
      </c>
      <c r="D161" t="str">
        <f t="shared" si="56"/>
        <v>2001036s4</v>
      </c>
      <c r="E161" t="str">
        <f t="shared" si="57"/>
        <v>2000159:10:1</v>
      </c>
      <c r="F161">
        <f t="shared" si="58"/>
        <v>159</v>
      </c>
      <c r="G161">
        <f t="shared" si="59"/>
        <v>2000159</v>
      </c>
      <c r="H161">
        <f t="shared" si="70"/>
        <v>159</v>
      </c>
      <c r="I161" t="str">
        <f>VLOOKUP(U161,怪物属性偏向!E:F,2,FALSE)</f>
        <v>树妖</v>
      </c>
      <c r="J161">
        <f t="shared" si="60"/>
        <v>10</v>
      </c>
      <c r="K161">
        <f t="shared" si="61"/>
        <v>168</v>
      </c>
      <c r="L161">
        <f t="shared" si="62"/>
        <v>400</v>
      </c>
      <c r="M161">
        <f t="shared" si="63"/>
        <v>200</v>
      </c>
      <c r="N161">
        <f t="shared" si="64"/>
        <v>0</v>
      </c>
      <c r="O161">
        <f t="shared" si="65"/>
        <v>2000159</v>
      </c>
      <c r="P161" t="str">
        <f t="shared" si="66"/>
        <v>攻低血高</v>
      </c>
      <c r="S161">
        <v>36</v>
      </c>
      <c r="T161">
        <v>4</v>
      </c>
      <c r="U161" t="s">
        <v>20</v>
      </c>
      <c r="V161">
        <f>VLOOKUP(S161,映射表!T:U,2,FALSE)</f>
        <v>10</v>
      </c>
      <c r="W161">
        <v>1</v>
      </c>
      <c r="X161" s="10">
        <v>0.6</v>
      </c>
      <c r="Y161" s="10">
        <v>1</v>
      </c>
      <c r="Z161" s="10">
        <f t="shared" si="67"/>
        <v>0.1953125</v>
      </c>
      <c r="AA161" s="10">
        <v>0</v>
      </c>
      <c r="AB161" s="10">
        <v>1</v>
      </c>
      <c r="AC161" s="1">
        <f>INT(VLOOKUP($V161,映射表!$B:$C,2,FALSE)*VLOOKUP($U161,怪物属性偏向!$E:$I,3,FALSE)/100*X161*$AB161)</f>
        <v>168</v>
      </c>
      <c r="AD161" s="1">
        <f>INT(VLOOKUP($V161,映射表!$B:$C,2,FALSE)*VLOOKUP($U161,怪物属性偏向!$E:$I,4,FALSE)/100*Y161*$AB161)</f>
        <v>400</v>
      </c>
      <c r="AE161" s="1">
        <f>INT(VLOOKUP($V161,映射表!$B:$C,2,FALSE)*VLOOKUP($U161,怪物属性偏向!$E:$I,5,FALSE)/100*Z161*AB161)</f>
        <v>200</v>
      </c>
      <c r="AF161" s="1">
        <f>INT(VLOOKUP($V161,映射表!$B:$D,3,FALSE)*AA161)</f>
        <v>0</v>
      </c>
      <c r="AG161">
        <f t="shared" si="68"/>
        <v>2.5</v>
      </c>
      <c r="AH161">
        <f>VLOOKUP(V161,映射表!B:C,2,FALSE)*0.25-AD161*0.05</f>
        <v>80</v>
      </c>
      <c r="AI161">
        <f t="shared" si="69"/>
        <v>200</v>
      </c>
      <c r="AJ161">
        <f>INT(VLOOKUP($V161,映射表!$B:$C,2,FALSE)*VLOOKUP($U161,怪物属性偏向!$E:$I,5,FALSE)/100)</f>
        <v>1024</v>
      </c>
    </row>
    <row r="162" spans="1:36" x14ac:dyDescent="0.15">
      <c r="A162">
        <f t="shared" si="53"/>
        <v>2001036</v>
      </c>
      <c r="B162">
        <f t="shared" si="54"/>
        <v>2000160</v>
      </c>
      <c r="C162">
        <f t="shared" si="55"/>
        <v>2000160</v>
      </c>
      <c r="D162" t="str">
        <f t="shared" si="56"/>
        <v>2001036s8</v>
      </c>
      <c r="E162" t="str">
        <f t="shared" si="57"/>
        <v>2000160:10:1</v>
      </c>
      <c r="F162">
        <f t="shared" si="58"/>
        <v>160</v>
      </c>
      <c r="G162">
        <f t="shared" si="59"/>
        <v>2000160</v>
      </c>
      <c r="H162">
        <f t="shared" si="70"/>
        <v>160</v>
      </c>
      <c r="I162" t="str">
        <f>VLOOKUP(U162,怪物属性偏向!E:F,2,FALSE)</f>
        <v>小花精</v>
      </c>
      <c r="J162">
        <f t="shared" si="60"/>
        <v>10</v>
      </c>
      <c r="K162">
        <f t="shared" si="61"/>
        <v>240</v>
      </c>
      <c r="L162">
        <f t="shared" si="62"/>
        <v>400</v>
      </c>
      <c r="M162">
        <f t="shared" si="63"/>
        <v>80</v>
      </c>
      <c r="N162">
        <f t="shared" si="64"/>
        <v>0</v>
      </c>
      <c r="O162">
        <f t="shared" si="65"/>
        <v>2000160</v>
      </c>
      <c r="P162" t="str">
        <f t="shared" si="66"/>
        <v>群体治疗怪</v>
      </c>
      <c r="S162">
        <v>36</v>
      </c>
      <c r="T162">
        <v>8</v>
      </c>
      <c r="U162" t="s">
        <v>23</v>
      </c>
      <c r="V162">
        <f>VLOOKUP(S162,映射表!T:U,2,FALSE)</f>
        <v>10</v>
      </c>
      <c r="W162">
        <v>1</v>
      </c>
      <c r="X162" s="10">
        <v>0.6</v>
      </c>
      <c r="Y162" s="10">
        <v>1</v>
      </c>
      <c r="Z162" s="10">
        <f t="shared" si="67"/>
        <v>0.125</v>
      </c>
      <c r="AA162" s="10">
        <v>0</v>
      </c>
      <c r="AB162" s="10">
        <v>1</v>
      </c>
      <c r="AC162" s="1">
        <f>INT(VLOOKUP($V162,映射表!$B:$C,2,FALSE)*VLOOKUP($U162,怪物属性偏向!$E:$I,3,FALSE)/100*X162*$AB162)</f>
        <v>240</v>
      </c>
      <c r="AD162" s="1">
        <f>INT(VLOOKUP($V162,映射表!$B:$C,2,FALSE)*VLOOKUP($U162,怪物属性偏向!$E:$I,4,FALSE)/100*Y162*$AB162)</f>
        <v>400</v>
      </c>
      <c r="AE162" s="1">
        <f>INT(VLOOKUP($V162,映射表!$B:$C,2,FALSE)*VLOOKUP($U162,怪物属性偏向!$E:$I,5,FALSE)/100*Z162*AB162)</f>
        <v>80</v>
      </c>
      <c r="AF162" s="1">
        <f>INT(VLOOKUP($V162,映射表!$B:$D,3,FALSE)*AA162)</f>
        <v>0</v>
      </c>
      <c r="AG162">
        <f t="shared" si="68"/>
        <v>1</v>
      </c>
      <c r="AH162">
        <f>VLOOKUP(V162,映射表!B:C,2,FALSE)*0.25-AD162*0.05</f>
        <v>80</v>
      </c>
      <c r="AI162">
        <f t="shared" si="69"/>
        <v>80</v>
      </c>
      <c r="AJ162">
        <f>INT(VLOOKUP($V162,映射表!$B:$C,2,FALSE)*VLOOKUP($U162,怪物属性偏向!$E:$I,5,FALSE)/100)</f>
        <v>640</v>
      </c>
    </row>
    <row r="163" spans="1:36" x14ac:dyDescent="0.15">
      <c r="A163">
        <f t="shared" si="53"/>
        <v>2001036</v>
      </c>
      <c r="B163">
        <f t="shared" si="54"/>
        <v>2000161</v>
      </c>
      <c r="C163">
        <f t="shared" si="55"/>
        <v>2000161</v>
      </c>
      <c r="D163" t="str">
        <f t="shared" si="56"/>
        <v>2001036s9</v>
      </c>
      <c r="E163" t="str">
        <f t="shared" si="57"/>
        <v>2000161:10:1</v>
      </c>
      <c r="F163">
        <f t="shared" si="58"/>
        <v>161</v>
      </c>
      <c r="G163">
        <f t="shared" si="59"/>
        <v>2000161</v>
      </c>
      <c r="H163">
        <f t="shared" si="70"/>
        <v>161</v>
      </c>
      <c r="I163" t="str">
        <f>VLOOKUP(U163,怪物属性偏向!E:F,2,FALSE)</f>
        <v>小花精</v>
      </c>
      <c r="J163">
        <f t="shared" si="60"/>
        <v>10</v>
      </c>
      <c r="K163">
        <f t="shared" si="61"/>
        <v>240</v>
      </c>
      <c r="L163">
        <f t="shared" si="62"/>
        <v>400</v>
      </c>
      <c r="M163">
        <f t="shared" si="63"/>
        <v>80</v>
      </c>
      <c r="N163">
        <f t="shared" si="64"/>
        <v>0</v>
      </c>
      <c r="O163">
        <f t="shared" si="65"/>
        <v>2000161</v>
      </c>
      <c r="P163" t="str">
        <f t="shared" si="66"/>
        <v>群体治疗怪</v>
      </c>
      <c r="S163">
        <v>36</v>
      </c>
      <c r="T163">
        <v>9</v>
      </c>
      <c r="U163" t="s">
        <v>23</v>
      </c>
      <c r="V163">
        <f>VLOOKUP(S163,映射表!T:U,2,FALSE)</f>
        <v>10</v>
      </c>
      <c r="W163">
        <v>1</v>
      </c>
      <c r="X163" s="10">
        <v>0.6</v>
      </c>
      <c r="Y163" s="10">
        <v>1</v>
      </c>
      <c r="Z163" s="10">
        <f t="shared" si="67"/>
        <v>0.125</v>
      </c>
      <c r="AA163" s="10">
        <v>0</v>
      </c>
      <c r="AB163" s="10">
        <v>1</v>
      </c>
      <c r="AC163" s="1">
        <f>INT(VLOOKUP($V163,映射表!$B:$C,2,FALSE)*VLOOKUP($U163,怪物属性偏向!$E:$I,3,FALSE)/100*X163*$AB163)</f>
        <v>240</v>
      </c>
      <c r="AD163" s="1">
        <f>INT(VLOOKUP($V163,映射表!$B:$C,2,FALSE)*VLOOKUP($U163,怪物属性偏向!$E:$I,4,FALSE)/100*Y163*$AB163)</f>
        <v>400</v>
      </c>
      <c r="AE163" s="1">
        <f>INT(VLOOKUP($V163,映射表!$B:$C,2,FALSE)*VLOOKUP($U163,怪物属性偏向!$E:$I,5,FALSE)/100*Z163*AB163)</f>
        <v>80</v>
      </c>
      <c r="AF163" s="1">
        <f>INT(VLOOKUP($V163,映射表!$B:$D,3,FALSE)*AA163)</f>
        <v>0</v>
      </c>
      <c r="AG163">
        <f t="shared" si="68"/>
        <v>1</v>
      </c>
      <c r="AH163">
        <f>VLOOKUP(V163,映射表!B:C,2,FALSE)*0.25-AD163*0.05</f>
        <v>80</v>
      </c>
      <c r="AI163">
        <f t="shared" si="69"/>
        <v>80</v>
      </c>
      <c r="AJ163">
        <f>INT(VLOOKUP($V163,映射表!$B:$C,2,FALSE)*VLOOKUP($U163,怪物属性偏向!$E:$I,5,FALSE)/100)</f>
        <v>640</v>
      </c>
    </row>
    <row r="164" spans="1:36" x14ac:dyDescent="0.15">
      <c r="A164">
        <f t="shared" si="53"/>
        <v>2001037</v>
      </c>
      <c r="B164">
        <f t="shared" si="54"/>
        <v>2000162</v>
      </c>
      <c r="C164">
        <f t="shared" si="55"/>
        <v>2000162</v>
      </c>
      <c r="D164" t="str">
        <f t="shared" si="56"/>
        <v>2001037s1</v>
      </c>
      <c r="E164" t="str">
        <f t="shared" si="57"/>
        <v>2000162:10:1</v>
      </c>
      <c r="F164">
        <f t="shared" si="58"/>
        <v>162</v>
      </c>
      <c r="G164">
        <f t="shared" si="59"/>
        <v>2000162</v>
      </c>
      <c r="H164">
        <f t="shared" si="70"/>
        <v>162</v>
      </c>
      <c r="I164" t="str">
        <f>VLOOKUP(U164,怪物属性偏向!E:F,2,FALSE)</f>
        <v>树妖</v>
      </c>
      <c r="J164">
        <f t="shared" si="60"/>
        <v>10</v>
      </c>
      <c r="K164">
        <f t="shared" si="61"/>
        <v>168</v>
      </c>
      <c r="L164">
        <f t="shared" si="62"/>
        <v>400</v>
      </c>
      <c r="M164">
        <f t="shared" si="63"/>
        <v>200</v>
      </c>
      <c r="N164">
        <f t="shared" si="64"/>
        <v>0</v>
      </c>
      <c r="O164">
        <f t="shared" si="65"/>
        <v>2000162</v>
      </c>
      <c r="P164" t="str">
        <f t="shared" si="66"/>
        <v>攻低血高</v>
      </c>
      <c r="S164">
        <v>37</v>
      </c>
      <c r="T164">
        <v>1</v>
      </c>
      <c r="U164" t="s">
        <v>20</v>
      </c>
      <c r="V164">
        <f>VLOOKUP(S164,映射表!T:U,2,FALSE)</f>
        <v>10</v>
      </c>
      <c r="W164">
        <v>1</v>
      </c>
      <c r="X164" s="10">
        <v>0.6</v>
      </c>
      <c r="Y164" s="10">
        <v>1</v>
      </c>
      <c r="Z164" s="10">
        <f t="shared" si="67"/>
        <v>0.1953125</v>
      </c>
      <c r="AA164" s="10">
        <v>0</v>
      </c>
      <c r="AB164" s="10">
        <v>1</v>
      </c>
      <c r="AC164" s="1">
        <f>INT(VLOOKUP($V164,映射表!$B:$C,2,FALSE)*VLOOKUP($U164,怪物属性偏向!$E:$I,3,FALSE)/100*X164*$AB164)</f>
        <v>168</v>
      </c>
      <c r="AD164" s="1">
        <f>INT(VLOOKUP($V164,映射表!$B:$C,2,FALSE)*VLOOKUP($U164,怪物属性偏向!$E:$I,4,FALSE)/100*Y164*$AB164)</f>
        <v>400</v>
      </c>
      <c r="AE164" s="1">
        <f>INT(VLOOKUP($V164,映射表!$B:$C,2,FALSE)*VLOOKUP($U164,怪物属性偏向!$E:$I,5,FALSE)/100*Z164*AB164)</f>
        <v>200</v>
      </c>
      <c r="AF164" s="1">
        <f>INT(VLOOKUP($V164,映射表!$B:$D,3,FALSE)*AA164)</f>
        <v>0</v>
      </c>
      <c r="AG164">
        <f t="shared" si="68"/>
        <v>2.5</v>
      </c>
      <c r="AH164">
        <f>VLOOKUP(V164,映射表!B:C,2,FALSE)*0.25-AD164*0.05</f>
        <v>80</v>
      </c>
      <c r="AI164">
        <f t="shared" si="69"/>
        <v>200</v>
      </c>
      <c r="AJ164">
        <f>INT(VLOOKUP($V164,映射表!$B:$C,2,FALSE)*VLOOKUP($U164,怪物属性偏向!$E:$I,5,FALSE)/100)</f>
        <v>1024</v>
      </c>
    </row>
    <row r="165" spans="1:36" x14ac:dyDescent="0.15">
      <c r="A165">
        <f t="shared" si="53"/>
        <v>2001037</v>
      </c>
      <c r="B165">
        <f t="shared" si="54"/>
        <v>2000163</v>
      </c>
      <c r="C165">
        <f t="shared" si="55"/>
        <v>2000163</v>
      </c>
      <c r="D165" t="str">
        <f t="shared" si="56"/>
        <v>2001037s2</v>
      </c>
      <c r="E165" t="str">
        <f t="shared" si="57"/>
        <v>2000163:10:1</v>
      </c>
      <c r="F165">
        <f t="shared" si="58"/>
        <v>163</v>
      </c>
      <c r="G165">
        <f t="shared" si="59"/>
        <v>2000163</v>
      </c>
      <c r="H165">
        <f t="shared" si="70"/>
        <v>163</v>
      </c>
      <c r="I165" t="str">
        <f>VLOOKUP(U165,怪物属性偏向!E:F,2,FALSE)</f>
        <v>食人花</v>
      </c>
      <c r="J165">
        <f t="shared" si="60"/>
        <v>10</v>
      </c>
      <c r="K165">
        <f t="shared" si="61"/>
        <v>360</v>
      </c>
      <c r="L165">
        <f t="shared" si="62"/>
        <v>200</v>
      </c>
      <c r="M165">
        <f t="shared" si="63"/>
        <v>67</v>
      </c>
      <c r="N165">
        <f t="shared" si="64"/>
        <v>0</v>
      </c>
      <c r="O165">
        <f t="shared" si="65"/>
        <v>2000163</v>
      </c>
      <c r="P165" t="str">
        <f t="shared" si="66"/>
        <v>高攻低血</v>
      </c>
      <c r="S165">
        <v>37</v>
      </c>
      <c r="T165">
        <v>2</v>
      </c>
      <c r="U165" t="s">
        <v>19</v>
      </c>
      <c r="V165">
        <f>VLOOKUP(S165,映射表!T:U,2,FALSE)</f>
        <v>10</v>
      </c>
      <c r="W165">
        <v>1</v>
      </c>
      <c r="X165" s="10">
        <v>0.6</v>
      </c>
      <c r="Y165" s="10">
        <v>1</v>
      </c>
      <c r="Z165" s="10">
        <f t="shared" si="67"/>
        <v>0.15237020316027089</v>
      </c>
      <c r="AA165" s="10">
        <v>0</v>
      </c>
      <c r="AB165" s="10">
        <v>1</v>
      </c>
      <c r="AC165" s="1">
        <f>INT(VLOOKUP($V165,映射表!$B:$C,2,FALSE)*VLOOKUP($U165,怪物属性偏向!$E:$I,3,FALSE)/100*X165*$AB165)</f>
        <v>360</v>
      </c>
      <c r="AD165" s="1">
        <f>INT(VLOOKUP($V165,映射表!$B:$C,2,FALSE)*VLOOKUP($U165,怪物属性偏向!$E:$I,4,FALSE)/100*Y165*$AB165)</f>
        <v>200</v>
      </c>
      <c r="AE165" s="1">
        <f>INT(VLOOKUP($V165,映射表!$B:$C,2,FALSE)*VLOOKUP($U165,怪物属性偏向!$E:$I,5,FALSE)/100*Z165*AB165)</f>
        <v>67</v>
      </c>
      <c r="AF165" s="1">
        <f>INT(VLOOKUP($V165,映射表!$B:$D,3,FALSE)*AA165)</f>
        <v>0</v>
      </c>
      <c r="AG165">
        <f t="shared" si="68"/>
        <v>0.75</v>
      </c>
      <c r="AH165">
        <f>VLOOKUP(V165,映射表!B:C,2,FALSE)*0.25-AD165*0.05</f>
        <v>90</v>
      </c>
      <c r="AI165">
        <f t="shared" si="69"/>
        <v>67.5</v>
      </c>
      <c r="AJ165">
        <f>INT(VLOOKUP($V165,映射表!$B:$C,2,FALSE)*VLOOKUP($U165,怪物属性偏向!$E:$I,5,FALSE)/100)</f>
        <v>443</v>
      </c>
    </row>
    <row r="166" spans="1:36" x14ac:dyDescent="0.15">
      <c r="A166">
        <f t="shared" si="53"/>
        <v>2001037</v>
      </c>
      <c r="B166">
        <f t="shared" si="54"/>
        <v>2000164</v>
      </c>
      <c r="C166">
        <f t="shared" si="55"/>
        <v>2000164</v>
      </c>
      <c r="D166" t="str">
        <f t="shared" si="56"/>
        <v>2001037s4</v>
      </c>
      <c r="E166" t="str">
        <f t="shared" si="57"/>
        <v>2000164:10:1</v>
      </c>
      <c r="F166">
        <f t="shared" si="58"/>
        <v>164</v>
      </c>
      <c r="G166">
        <f t="shared" si="59"/>
        <v>2000164</v>
      </c>
      <c r="H166">
        <f t="shared" si="70"/>
        <v>164</v>
      </c>
      <c r="I166" t="str">
        <f>VLOOKUP(U166,怪物属性偏向!E:F,2,FALSE)</f>
        <v>树妖</v>
      </c>
      <c r="J166">
        <f t="shared" si="60"/>
        <v>10</v>
      </c>
      <c r="K166">
        <f t="shared" si="61"/>
        <v>168</v>
      </c>
      <c r="L166">
        <f t="shared" si="62"/>
        <v>400</v>
      </c>
      <c r="M166">
        <f t="shared" si="63"/>
        <v>200</v>
      </c>
      <c r="N166">
        <f t="shared" si="64"/>
        <v>0</v>
      </c>
      <c r="O166">
        <f t="shared" si="65"/>
        <v>2000164</v>
      </c>
      <c r="P166" t="str">
        <f t="shared" si="66"/>
        <v>攻低血高</v>
      </c>
      <c r="S166">
        <v>37</v>
      </c>
      <c r="T166">
        <v>4</v>
      </c>
      <c r="U166" t="s">
        <v>20</v>
      </c>
      <c r="V166">
        <f>VLOOKUP(S166,映射表!T:U,2,FALSE)</f>
        <v>10</v>
      </c>
      <c r="W166">
        <v>1</v>
      </c>
      <c r="X166" s="10">
        <v>0.6</v>
      </c>
      <c r="Y166" s="10">
        <v>1</v>
      </c>
      <c r="Z166" s="10">
        <f t="shared" si="67"/>
        <v>0.1953125</v>
      </c>
      <c r="AA166" s="10">
        <v>0</v>
      </c>
      <c r="AB166" s="10">
        <v>1</v>
      </c>
      <c r="AC166" s="1">
        <f>INT(VLOOKUP($V166,映射表!$B:$C,2,FALSE)*VLOOKUP($U166,怪物属性偏向!$E:$I,3,FALSE)/100*X166*$AB166)</f>
        <v>168</v>
      </c>
      <c r="AD166" s="1">
        <f>INT(VLOOKUP($V166,映射表!$B:$C,2,FALSE)*VLOOKUP($U166,怪物属性偏向!$E:$I,4,FALSE)/100*Y166*$AB166)</f>
        <v>400</v>
      </c>
      <c r="AE166" s="1">
        <f>INT(VLOOKUP($V166,映射表!$B:$C,2,FALSE)*VLOOKUP($U166,怪物属性偏向!$E:$I,5,FALSE)/100*Z166*AB166)</f>
        <v>200</v>
      </c>
      <c r="AF166" s="1">
        <f>INT(VLOOKUP($V166,映射表!$B:$D,3,FALSE)*AA166)</f>
        <v>0</v>
      </c>
      <c r="AG166">
        <f t="shared" si="68"/>
        <v>2.5</v>
      </c>
      <c r="AH166">
        <f>VLOOKUP(V166,映射表!B:C,2,FALSE)*0.25-AD166*0.05</f>
        <v>80</v>
      </c>
      <c r="AI166">
        <f t="shared" si="69"/>
        <v>200</v>
      </c>
      <c r="AJ166">
        <f>INT(VLOOKUP($V166,映射表!$B:$C,2,FALSE)*VLOOKUP($U166,怪物属性偏向!$E:$I,5,FALSE)/100)</f>
        <v>1024</v>
      </c>
    </row>
    <row r="167" spans="1:36" x14ac:dyDescent="0.15">
      <c r="A167">
        <f t="shared" si="53"/>
        <v>2001037</v>
      </c>
      <c r="B167">
        <f t="shared" si="54"/>
        <v>2000165</v>
      </c>
      <c r="C167">
        <f t="shared" si="55"/>
        <v>2000165</v>
      </c>
      <c r="D167" t="str">
        <f t="shared" si="56"/>
        <v>2001037s8</v>
      </c>
      <c r="E167" t="str">
        <f t="shared" si="57"/>
        <v>2000165:10:1</v>
      </c>
      <c r="F167">
        <f t="shared" si="58"/>
        <v>165</v>
      </c>
      <c r="G167">
        <f t="shared" si="59"/>
        <v>2000165</v>
      </c>
      <c r="H167">
        <f t="shared" si="70"/>
        <v>165</v>
      </c>
      <c r="I167" t="str">
        <f>VLOOKUP(U167,怪物属性偏向!E:F,2,FALSE)</f>
        <v>食人花</v>
      </c>
      <c r="J167">
        <f t="shared" si="60"/>
        <v>10</v>
      </c>
      <c r="K167">
        <f t="shared" si="61"/>
        <v>360</v>
      </c>
      <c r="L167">
        <f t="shared" si="62"/>
        <v>200</v>
      </c>
      <c r="M167">
        <f t="shared" si="63"/>
        <v>67</v>
      </c>
      <c r="N167">
        <f t="shared" si="64"/>
        <v>0</v>
      </c>
      <c r="O167">
        <f t="shared" si="65"/>
        <v>2000165</v>
      </c>
      <c r="P167" t="str">
        <f t="shared" si="66"/>
        <v>高攻低血</v>
      </c>
      <c r="S167">
        <v>37</v>
      </c>
      <c r="T167">
        <v>8</v>
      </c>
      <c r="U167" t="s">
        <v>19</v>
      </c>
      <c r="V167">
        <f>VLOOKUP(S167,映射表!T:U,2,FALSE)</f>
        <v>10</v>
      </c>
      <c r="W167">
        <v>1</v>
      </c>
      <c r="X167" s="10">
        <v>0.6</v>
      </c>
      <c r="Y167" s="10">
        <v>1</v>
      </c>
      <c r="Z167" s="10">
        <f t="shared" si="67"/>
        <v>0.15237020316027089</v>
      </c>
      <c r="AA167" s="10">
        <v>0</v>
      </c>
      <c r="AB167" s="10">
        <v>1</v>
      </c>
      <c r="AC167" s="1">
        <f>INT(VLOOKUP($V167,映射表!$B:$C,2,FALSE)*VLOOKUP($U167,怪物属性偏向!$E:$I,3,FALSE)/100*X167*$AB167)</f>
        <v>360</v>
      </c>
      <c r="AD167" s="1">
        <f>INT(VLOOKUP($V167,映射表!$B:$C,2,FALSE)*VLOOKUP($U167,怪物属性偏向!$E:$I,4,FALSE)/100*Y167*$AB167)</f>
        <v>200</v>
      </c>
      <c r="AE167" s="1">
        <f>INT(VLOOKUP($V167,映射表!$B:$C,2,FALSE)*VLOOKUP($U167,怪物属性偏向!$E:$I,5,FALSE)/100*Z167*AB167)</f>
        <v>67</v>
      </c>
      <c r="AF167" s="1">
        <f>INT(VLOOKUP($V167,映射表!$B:$D,3,FALSE)*AA167)</f>
        <v>0</v>
      </c>
      <c r="AG167">
        <f t="shared" si="68"/>
        <v>0.75</v>
      </c>
      <c r="AH167">
        <f>VLOOKUP(V167,映射表!B:C,2,FALSE)*0.25-AD167*0.05</f>
        <v>90</v>
      </c>
      <c r="AI167">
        <f t="shared" si="69"/>
        <v>67.5</v>
      </c>
      <c r="AJ167">
        <f>INT(VLOOKUP($V167,映射表!$B:$C,2,FALSE)*VLOOKUP($U167,怪物属性偏向!$E:$I,5,FALSE)/100)</f>
        <v>443</v>
      </c>
    </row>
    <row r="168" spans="1:36" x14ac:dyDescent="0.15">
      <c r="A168">
        <f t="shared" si="53"/>
        <v>2001037</v>
      </c>
      <c r="B168">
        <f t="shared" si="54"/>
        <v>2000166</v>
      </c>
      <c r="C168">
        <f t="shared" si="55"/>
        <v>2000166</v>
      </c>
      <c r="D168" t="str">
        <f t="shared" si="56"/>
        <v>2001037s9</v>
      </c>
      <c r="E168" t="str">
        <f t="shared" si="57"/>
        <v>2000166:10:1</v>
      </c>
      <c r="F168">
        <f t="shared" si="58"/>
        <v>166</v>
      </c>
      <c r="G168">
        <f t="shared" si="59"/>
        <v>2000166</v>
      </c>
      <c r="H168">
        <f t="shared" si="70"/>
        <v>166</v>
      </c>
      <c r="I168" t="str">
        <f>VLOOKUP(U168,怪物属性偏向!E:F,2,FALSE)</f>
        <v>食人花</v>
      </c>
      <c r="J168">
        <f t="shared" si="60"/>
        <v>10</v>
      </c>
      <c r="K168">
        <f t="shared" si="61"/>
        <v>360</v>
      </c>
      <c r="L168">
        <f t="shared" si="62"/>
        <v>200</v>
      </c>
      <c r="M168">
        <f t="shared" si="63"/>
        <v>67</v>
      </c>
      <c r="N168">
        <f t="shared" si="64"/>
        <v>0</v>
      </c>
      <c r="O168">
        <f t="shared" si="65"/>
        <v>2000166</v>
      </c>
      <c r="P168" t="str">
        <f t="shared" si="66"/>
        <v>高攻低血</v>
      </c>
      <c r="S168">
        <v>37</v>
      </c>
      <c r="T168">
        <v>9</v>
      </c>
      <c r="U168" t="s">
        <v>19</v>
      </c>
      <c r="V168">
        <f>VLOOKUP(S168,映射表!T:U,2,FALSE)</f>
        <v>10</v>
      </c>
      <c r="W168">
        <v>1</v>
      </c>
      <c r="X168" s="10">
        <v>0.6</v>
      </c>
      <c r="Y168" s="10">
        <v>1</v>
      </c>
      <c r="Z168" s="10">
        <f t="shared" si="67"/>
        <v>0.15237020316027089</v>
      </c>
      <c r="AA168" s="10">
        <v>0</v>
      </c>
      <c r="AB168" s="10">
        <v>1</v>
      </c>
      <c r="AC168" s="1">
        <f>INT(VLOOKUP($V168,映射表!$B:$C,2,FALSE)*VLOOKUP($U168,怪物属性偏向!$E:$I,3,FALSE)/100*X168*$AB168)</f>
        <v>360</v>
      </c>
      <c r="AD168" s="1">
        <f>INT(VLOOKUP($V168,映射表!$B:$C,2,FALSE)*VLOOKUP($U168,怪物属性偏向!$E:$I,4,FALSE)/100*Y168*$AB168)</f>
        <v>200</v>
      </c>
      <c r="AE168" s="1">
        <f>INT(VLOOKUP($V168,映射表!$B:$C,2,FALSE)*VLOOKUP($U168,怪物属性偏向!$E:$I,5,FALSE)/100*Z168*AB168)</f>
        <v>67</v>
      </c>
      <c r="AF168" s="1">
        <f>INT(VLOOKUP($V168,映射表!$B:$D,3,FALSE)*AA168)</f>
        <v>0</v>
      </c>
      <c r="AG168">
        <f t="shared" si="68"/>
        <v>0.75</v>
      </c>
      <c r="AH168">
        <f>VLOOKUP(V168,映射表!B:C,2,FALSE)*0.25-AD168*0.05</f>
        <v>90</v>
      </c>
      <c r="AI168">
        <f t="shared" si="69"/>
        <v>67.5</v>
      </c>
      <c r="AJ168">
        <f>INT(VLOOKUP($V168,映射表!$B:$C,2,FALSE)*VLOOKUP($U168,怪物属性偏向!$E:$I,5,FALSE)/100)</f>
        <v>443</v>
      </c>
    </row>
    <row r="169" spans="1:36" x14ac:dyDescent="0.15">
      <c r="A169">
        <f t="shared" si="53"/>
        <v>2001038</v>
      </c>
      <c r="B169">
        <f t="shared" si="54"/>
        <v>2000167</v>
      </c>
      <c r="C169">
        <f t="shared" si="55"/>
        <v>2000167</v>
      </c>
      <c r="D169" t="str">
        <f t="shared" si="56"/>
        <v>2001038s1</v>
      </c>
      <c r="E169" t="str">
        <f t="shared" si="57"/>
        <v>2000167:10:1</v>
      </c>
      <c r="F169">
        <f t="shared" si="58"/>
        <v>167</v>
      </c>
      <c r="G169">
        <f t="shared" si="59"/>
        <v>2000167</v>
      </c>
      <c r="H169">
        <f t="shared" si="70"/>
        <v>167</v>
      </c>
      <c r="I169" t="str">
        <f>VLOOKUP(U169,怪物属性偏向!E:F,2,FALSE)</f>
        <v>树妖</v>
      </c>
      <c r="J169">
        <f t="shared" si="60"/>
        <v>10</v>
      </c>
      <c r="K169">
        <f t="shared" si="61"/>
        <v>168</v>
      </c>
      <c r="L169">
        <f t="shared" si="62"/>
        <v>400</v>
      </c>
      <c r="M169">
        <f t="shared" si="63"/>
        <v>200</v>
      </c>
      <c r="N169">
        <f t="shared" si="64"/>
        <v>0</v>
      </c>
      <c r="O169">
        <f t="shared" si="65"/>
        <v>2000167</v>
      </c>
      <c r="P169" t="str">
        <f t="shared" si="66"/>
        <v>攻低血高</v>
      </c>
      <c r="S169">
        <v>38</v>
      </c>
      <c r="T169">
        <v>1</v>
      </c>
      <c r="U169" t="s">
        <v>20</v>
      </c>
      <c r="V169">
        <f>VLOOKUP(S169,映射表!T:U,2,FALSE)</f>
        <v>10</v>
      </c>
      <c r="W169">
        <v>1</v>
      </c>
      <c r="X169" s="10">
        <v>0.6</v>
      </c>
      <c r="Y169" s="10">
        <v>1</v>
      </c>
      <c r="Z169" s="10">
        <f t="shared" si="67"/>
        <v>0.1953125</v>
      </c>
      <c r="AA169" s="10">
        <v>0</v>
      </c>
      <c r="AB169" s="10">
        <v>1</v>
      </c>
      <c r="AC169" s="1">
        <f>INT(VLOOKUP($V169,映射表!$B:$C,2,FALSE)*VLOOKUP($U169,怪物属性偏向!$E:$I,3,FALSE)/100*X169*$AB169)</f>
        <v>168</v>
      </c>
      <c r="AD169" s="1">
        <f>INT(VLOOKUP($V169,映射表!$B:$C,2,FALSE)*VLOOKUP($U169,怪物属性偏向!$E:$I,4,FALSE)/100*Y169*$AB169)</f>
        <v>400</v>
      </c>
      <c r="AE169" s="1">
        <f>INT(VLOOKUP($V169,映射表!$B:$C,2,FALSE)*VLOOKUP($U169,怪物属性偏向!$E:$I,5,FALSE)/100*Z169*AB169)</f>
        <v>200</v>
      </c>
      <c r="AF169" s="1">
        <f>INT(VLOOKUP($V169,映射表!$B:$D,3,FALSE)*AA169)</f>
        <v>0</v>
      </c>
      <c r="AG169">
        <f t="shared" si="68"/>
        <v>2.5</v>
      </c>
      <c r="AH169">
        <f>VLOOKUP(V169,映射表!B:C,2,FALSE)*0.25-AD169*0.05</f>
        <v>80</v>
      </c>
      <c r="AI169">
        <f t="shared" si="69"/>
        <v>200</v>
      </c>
      <c r="AJ169">
        <f>INT(VLOOKUP($V169,映射表!$B:$C,2,FALSE)*VLOOKUP($U169,怪物属性偏向!$E:$I,5,FALSE)/100)</f>
        <v>1024</v>
      </c>
    </row>
    <row r="170" spans="1:36" x14ac:dyDescent="0.15">
      <c r="A170">
        <f t="shared" si="53"/>
        <v>2001038</v>
      </c>
      <c r="B170">
        <f t="shared" si="54"/>
        <v>2000168</v>
      </c>
      <c r="C170">
        <f t="shared" si="55"/>
        <v>2000168</v>
      </c>
      <c r="D170" t="str">
        <f t="shared" si="56"/>
        <v>2001038s5</v>
      </c>
      <c r="E170" t="str">
        <f t="shared" si="57"/>
        <v>2000168:10:1</v>
      </c>
      <c r="F170">
        <f t="shared" si="58"/>
        <v>168</v>
      </c>
      <c r="G170">
        <f t="shared" si="59"/>
        <v>2000168</v>
      </c>
      <c r="H170">
        <f t="shared" si="70"/>
        <v>168</v>
      </c>
      <c r="I170" t="str">
        <f>VLOOKUP(U170,怪物属性偏向!E:F,2,FALSE)</f>
        <v>食人花</v>
      </c>
      <c r="J170">
        <f t="shared" si="60"/>
        <v>10</v>
      </c>
      <c r="K170">
        <f t="shared" si="61"/>
        <v>360</v>
      </c>
      <c r="L170">
        <f t="shared" si="62"/>
        <v>200</v>
      </c>
      <c r="M170">
        <f t="shared" si="63"/>
        <v>67</v>
      </c>
      <c r="N170">
        <f t="shared" si="64"/>
        <v>0</v>
      </c>
      <c r="O170">
        <f t="shared" si="65"/>
        <v>2000168</v>
      </c>
      <c r="P170" t="str">
        <f t="shared" si="66"/>
        <v>高攻低血</v>
      </c>
      <c r="S170">
        <v>38</v>
      </c>
      <c r="T170">
        <v>5</v>
      </c>
      <c r="U170" t="s">
        <v>19</v>
      </c>
      <c r="V170">
        <f>VLOOKUP(S170,映射表!T:U,2,FALSE)</f>
        <v>10</v>
      </c>
      <c r="W170">
        <v>1</v>
      </c>
      <c r="X170" s="10">
        <v>0.6</v>
      </c>
      <c r="Y170" s="10">
        <v>1</v>
      </c>
      <c r="Z170" s="10">
        <f t="shared" si="67"/>
        <v>0.15237020316027089</v>
      </c>
      <c r="AA170" s="10">
        <v>0</v>
      </c>
      <c r="AB170" s="10">
        <v>1</v>
      </c>
      <c r="AC170" s="1">
        <f>INT(VLOOKUP($V170,映射表!$B:$C,2,FALSE)*VLOOKUP($U170,怪物属性偏向!$E:$I,3,FALSE)/100*X170*$AB170)</f>
        <v>360</v>
      </c>
      <c r="AD170" s="1">
        <f>INT(VLOOKUP($V170,映射表!$B:$C,2,FALSE)*VLOOKUP($U170,怪物属性偏向!$E:$I,4,FALSE)/100*Y170*$AB170)</f>
        <v>200</v>
      </c>
      <c r="AE170" s="1">
        <f>INT(VLOOKUP($V170,映射表!$B:$C,2,FALSE)*VLOOKUP($U170,怪物属性偏向!$E:$I,5,FALSE)/100*Z170*AB170)</f>
        <v>67</v>
      </c>
      <c r="AF170" s="1">
        <f>INT(VLOOKUP($V170,映射表!$B:$D,3,FALSE)*AA170)</f>
        <v>0</v>
      </c>
      <c r="AG170">
        <f t="shared" si="68"/>
        <v>0.75</v>
      </c>
      <c r="AH170">
        <f>VLOOKUP(V170,映射表!B:C,2,FALSE)*0.25-AD170*0.05</f>
        <v>90</v>
      </c>
      <c r="AI170">
        <f t="shared" si="69"/>
        <v>67.5</v>
      </c>
      <c r="AJ170">
        <f>INT(VLOOKUP($V170,映射表!$B:$C,2,FALSE)*VLOOKUP($U170,怪物属性偏向!$E:$I,5,FALSE)/100)</f>
        <v>443</v>
      </c>
    </row>
    <row r="171" spans="1:36" x14ac:dyDescent="0.15">
      <c r="A171">
        <f t="shared" si="53"/>
        <v>2001038</v>
      </c>
      <c r="B171">
        <f t="shared" si="54"/>
        <v>2000169</v>
      </c>
      <c r="C171">
        <f t="shared" si="55"/>
        <v>2000169</v>
      </c>
      <c r="D171" t="str">
        <f t="shared" si="56"/>
        <v>2001038s6</v>
      </c>
      <c r="E171" t="str">
        <f t="shared" si="57"/>
        <v>2000169:10:1</v>
      </c>
      <c r="F171">
        <f t="shared" si="58"/>
        <v>169</v>
      </c>
      <c r="G171">
        <f t="shared" si="59"/>
        <v>2000169</v>
      </c>
      <c r="H171">
        <f t="shared" si="70"/>
        <v>169</v>
      </c>
      <c r="I171" t="str">
        <f>VLOOKUP(U171,怪物属性偏向!E:F,2,FALSE)</f>
        <v>食人花</v>
      </c>
      <c r="J171">
        <f t="shared" si="60"/>
        <v>10</v>
      </c>
      <c r="K171">
        <f t="shared" si="61"/>
        <v>360</v>
      </c>
      <c r="L171">
        <f t="shared" si="62"/>
        <v>200</v>
      </c>
      <c r="M171">
        <f t="shared" si="63"/>
        <v>67</v>
      </c>
      <c r="N171">
        <f t="shared" si="64"/>
        <v>0</v>
      </c>
      <c r="O171">
        <f t="shared" si="65"/>
        <v>2000169</v>
      </c>
      <c r="P171" t="str">
        <f t="shared" si="66"/>
        <v>高攻低血</v>
      </c>
      <c r="S171">
        <v>38</v>
      </c>
      <c r="T171">
        <v>6</v>
      </c>
      <c r="U171" t="s">
        <v>19</v>
      </c>
      <c r="V171">
        <f>VLOOKUP(S171,映射表!T:U,2,FALSE)</f>
        <v>10</v>
      </c>
      <c r="W171">
        <v>1</v>
      </c>
      <c r="X171" s="10">
        <v>0.6</v>
      </c>
      <c r="Y171" s="10">
        <v>1</v>
      </c>
      <c r="Z171" s="10">
        <f t="shared" si="67"/>
        <v>0.15237020316027089</v>
      </c>
      <c r="AA171" s="10">
        <v>0</v>
      </c>
      <c r="AB171" s="10">
        <v>1</v>
      </c>
      <c r="AC171" s="1">
        <f>INT(VLOOKUP($V171,映射表!$B:$C,2,FALSE)*VLOOKUP($U171,怪物属性偏向!$E:$I,3,FALSE)/100*X171*$AB171)</f>
        <v>360</v>
      </c>
      <c r="AD171" s="1">
        <f>INT(VLOOKUP($V171,映射表!$B:$C,2,FALSE)*VLOOKUP($U171,怪物属性偏向!$E:$I,4,FALSE)/100*Y171*$AB171)</f>
        <v>200</v>
      </c>
      <c r="AE171" s="1">
        <f>INT(VLOOKUP($V171,映射表!$B:$C,2,FALSE)*VLOOKUP($U171,怪物属性偏向!$E:$I,5,FALSE)/100*Z171*AB171)</f>
        <v>67</v>
      </c>
      <c r="AF171" s="1">
        <f>INT(VLOOKUP($V171,映射表!$B:$D,3,FALSE)*AA171)</f>
        <v>0</v>
      </c>
      <c r="AG171">
        <f t="shared" si="68"/>
        <v>0.75</v>
      </c>
      <c r="AH171">
        <f>VLOOKUP(V171,映射表!B:C,2,FALSE)*0.25-AD171*0.05</f>
        <v>90</v>
      </c>
      <c r="AI171">
        <f t="shared" si="69"/>
        <v>67.5</v>
      </c>
      <c r="AJ171">
        <f>INT(VLOOKUP($V171,映射表!$B:$C,2,FALSE)*VLOOKUP($U171,怪物属性偏向!$E:$I,5,FALSE)/100)</f>
        <v>443</v>
      </c>
    </row>
    <row r="172" spans="1:36" x14ac:dyDescent="0.15">
      <c r="A172">
        <f t="shared" si="53"/>
        <v>2001038</v>
      </c>
      <c r="B172">
        <f t="shared" si="54"/>
        <v>2000170</v>
      </c>
      <c r="C172">
        <f t="shared" si="55"/>
        <v>2000170</v>
      </c>
      <c r="D172" t="str">
        <f t="shared" si="56"/>
        <v>2001038s9</v>
      </c>
      <c r="E172" t="str">
        <f t="shared" si="57"/>
        <v>2000170:10:1</v>
      </c>
      <c r="F172">
        <f t="shared" si="58"/>
        <v>170</v>
      </c>
      <c r="G172">
        <f t="shared" si="59"/>
        <v>2000170</v>
      </c>
      <c r="H172">
        <f t="shared" si="70"/>
        <v>170</v>
      </c>
      <c r="I172" t="str">
        <f>VLOOKUP(U172,怪物属性偏向!E:F,2,FALSE)</f>
        <v>食人花</v>
      </c>
      <c r="J172">
        <f t="shared" si="60"/>
        <v>10</v>
      </c>
      <c r="K172">
        <f t="shared" si="61"/>
        <v>360</v>
      </c>
      <c r="L172">
        <f t="shared" si="62"/>
        <v>200</v>
      </c>
      <c r="M172">
        <f t="shared" si="63"/>
        <v>67</v>
      </c>
      <c r="N172">
        <f t="shared" si="64"/>
        <v>0</v>
      </c>
      <c r="O172">
        <f t="shared" si="65"/>
        <v>2000170</v>
      </c>
      <c r="P172" t="str">
        <f t="shared" si="66"/>
        <v>高攻低血</v>
      </c>
      <c r="S172">
        <v>38</v>
      </c>
      <c r="T172">
        <v>9</v>
      </c>
      <c r="U172" t="s">
        <v>19</v>
      </c>
      <c r="V172">
        <f>VLOOKUP(S172,映射表!T:U,2,FALSE)</f>
        <v>10</v>
      </c>
      <c r="W172">
        <v>1</v>
      </c>
      <c r="X172" s="10">
        <v>0.6</v>
      </c>
      <c r="Y172" s="10">
        <v>1</v>
      </c>
      <c r="Z172" s="10">
        <f t="shared" si="67"/>
        <v>0.15237020316027089</v>
      </c>
      <c r="AA172" s="10">
        <v>0</v>
      </c>
      <c r="AB172" s="10">
        <v>1</v>
      </c>
      <c r="AC172" s="1">
        <f>INT(VLOOKUP($V172,映射表!$B:$C,2,FALSE)*VLOOKUP($U172,怪物属性偏向!$E:$I,3,FALSE)/100*X172*$AB172)</f>
        <v>360</v>
      </c>
      <c r="AD172" s="1">
        <f>INT(VLOOKUP($V172,映射表!$B:$C,2,FALSE)*VLOOKUP($U172,怪物属性偏向!$E:$I,4,FALSE)/100*Y172*$AB172)</f>
        <v>200</v>
      </c>
      <c r="AE172" s="1">
        <f>INT(VLOOKUP($V172,映射表!$B:$C,2,FALSE)*VLOOKUP($U172,怪物属性偏向!$E:$I,5,FALSE)/100*Z172*AB172)</f>
        <v>67</v>
      </c>
      <c r="AF172" s="1">
        <f>INT(VLOOKUP($V172,映射表!$B:$D,3,FALSE)*AA172)</f>
        <v>0</v>
      </c>
      <c r="AG172">
        <f t="shared" si="68"/>
        <v>0.75</v>
      </c>
      <c r="AH172">
        <f>VLOOKUP(V172,映射表!B:C,2,FALSE)*0.25-AD172*0.05</f>
        <v>90</v>
      </c>
      <c r="AI172">
        <f t="shared" si="69"/>
        <v>67.5</v>
      </c>
      <c r="AJ172">
        <f>INT(VLOOKUP($V172,映射表!$B:$C,2,FALSE)*VLOOKUP($U172,怪物属性偏向!$E:$I,5,FALSE)/100)</f>
        <v>443</v>
      </c>
    </row>
    <row r="173" spans="1:36" x14ac:dyDescent="0.15">
      <c r="A173">
        <f t="shared" si="53"/>
        <v>2001039</v>
      </c>
      <c r="B173">
        <f t="shared" si="54"/>
        <v>2000171</v>
      </c>
      <c r="C173">
        <f t="shared" si="55"/>
        <v>2000171</v>
      </c>
      <c r="D173" t="str">
        <f t="shared" si="56"/>
        <v>2001039s1</v>
      </c>
      <c r="E173" t="str">
        <f t="shared" si="57"/>
        <v>2000171:10:1</v>
      </c>
      <c r="F173">
        <f t="shared" si="58"/>
        <v>171</v>
      </c>
      <c r="G173">
        <f t="shared" si="59"/>
        <v>2000171</v>
      </c>
      <c r="H173">
        <f t="shared" si="70"/>
        <v>171</v>
      </c>
      <c r="I173" t="str">
        <f>VLOOKUP(U173,怪物属性偏向!E:F,2,FALSE)</f>
        <v>树妖</v>
      </c>
      <c r="J173">
        <f t="shared" si="60"/>
        <v>10</v>
      </c>
      <c r="K173">
        <f t="shared" si="61"/>
        <v>168</v>
      </c>
      <c r="L173">
        <f t="shared" si="62"/>
        <v>400</v>
      </c>
      <c r="M173">
        <f t="shared" si="63"/>
        <v>200</v>
      </c>
      <c r="N173">
        <f t="shared" si="64"/>
        <v>0</v>
      </c>
      <c r="O173">
        <f t="shared" si="65"/>
        <v>2000171</v>
      </c>
      <c r="P173" t="str">
        <f t="shared" si="66"/>
        <v>攻低血高</v>
      </c>
      <c r="S173">
        <v>39</v>
      </c>
      <c r="T173">
        <v>1</v>
      </c>
      <c r="U173" t="s">
        <v>20</v>
      </c>
      <c r="V173">
        <f>VLOOKUP(S173,映射表!T:U,2,FALSE)</f>
        <v>10</v>
      </c>
      <c r="W173">
        <v>1</v>
      </c>
      <c r="X173" s="10">
        <v>0.6</v>
      </c>
      <c r="Y173" s="10">
        <v>1</v>
      </c>
      <c r="Z173" s="10">
        <f t="shared" si="67"/>
        <v>0.1953125</v>
      </c>
      <c r="AA173" s="10">
        <v>0</v>
      </c>
      <c r="AB173" s="10">
        <v>1</v>
      </c>
      <c r="AC173" s="1">
        <f>INT(VLOOKUP($V173,映射表!$B:$C,2,FALSE)*VLOOKUP($U173,怪物属性偏向!$E:$I,3,FALSE)/100*X173*$AB173)</f>
        <v>168</v>
      </c>
      <c r="AD173" s="1">
        <f>INT(VLOOKUP($V173,映射表!$B:$C,2,FALSE)*VLOOKUP($U173,怪物属性偏向!$E:$I,4,FALSE)/100*Y173*$AB173)</f>
        <v>400</v>
      </c>
      <c r="AE173" s="1">
        <f>INT(VLOOKUP($V173,映射表!$B:$C,2,FALSE)*VLOOKUP($U173,怪物属性偏向!$E:$I,5,FALSE)/100*Z173*AB173)</f>
        <v>200</v>
      </c>
      <c r="AF173" s="1">
        <f>INT(VLOOKUP($V173,映射表!$B:$D,3,FALSE)*AA173)</f>
        <v>0</v>
      </c>
      <c r="AG173">
        <f t="shared" si="68"/>
        <v>2.5</v>
      </c>
      <c r="AH173">
        <f>VLOOKUP(V173,映射表!B:C,2,FALSE)*0.25-AD173*0.05</f>
        <v>80</v>
      </c>
      <c r="AI173">
        <f t="shared" si="69"/>
        <v>200</v>
      </c>
      <c r="AJ173">
        <f>INT(VLOOKUP($V173,映射表!$B:$C,2,FALSE)*VLOOKUP($U173,怪物属性偏向!$E:$I,5,FALSE)/100)</f>
        <v>1024</v>
      </c>
    </row>
    <row r="174" spans="1:36" x14ac:dyDescent="0.15">
      <c r="A174">
        <f t="shared" si="53"/>
        <v>2001039</v>
      </c>
      <c r="B174">
        <f t="shared" si="54"/>
        <v>2000172</v>
      </c>
      <c r="C174">
        <f t="shared" si="55"/>
        <v>2000172</v>
      </c>
      <c r="D174" t="str">
        <f t="shared" si="56"/>
        <v>2001039s2</v>
      </c>
      <c r="E174" t="str">
        <f t="shared" si="57"/>
        <v>2000172:10:1</v>
      </c>
      <c r="F174">
        <f t="shared" si="58"/>
        <v>172</v>
      </c>
      <c r="G174">
        <f t="shared" si="59"/>
        <v>2000172</v>
      </c>
      <c r="H174">
        <f t="shared" si="70"/>
        <v>172</v>
      </c>
      <c r="I174" t="str">
        <f>VLOOKUP(U174,怪物属性偏向!E:F,2,FALSE)</f>
        <v>小蘑菇</v>
      </c>
      <c r="J174">
        <f t="shared" si="60"/>
        <v>10</v>
      </c>
      <c r="K174">
        <f t="shared" si="61"/>
        <v>240</v>
      </c>
      <c r="L174">
        <f t="shared" si="62"/>
        <v>400</v>
      </c>
      <c r="M174">
        <f t="shared" si="63"/>
        <v>120</v>
      </c>
      <c r="N174">
        <f t="shared" si="64"/>
        <v>0</v>
      </c>
      <c r="O174">
        <f t="shared" si="65"/>
        <v>2000172</v>
      </c>
      <c r="P174" t="str">
        <f t="shared" si="66"/>
        <v>平均怪</v>
      </c>
      <c r="S174">
        <v>39</v>
      </c>
      <c r="T174">
        <v>2</v>
      </c>
      <c r="U174" t="s">
        <v>17</v>
      </c>
      <c r="V174">
        <f>VLOOKUP(S174,映射表!T:U,2,FALSE)</f>
        <v>10</v>
      </c>
      <c r="W174">
        <v>1</v>
      </c>
      <c r="X174" s="10">
        <v>0.6</v>
      </c>
      <c r="Y174" s="10">
        <v>1</v>
      </c>
      <c r="Z174" s="10">
        <f t="shared" si="67"/>
        <v>0.1875</v>
      </c>
      <c r="AA174" s="10">
        <v>0</v>
      </c>
      <c r="AB174" s="10">
        <v>1</v>
      </c>
      <c r="AC174" s="1">
        <f>INT(VLOOKUP($V174,映射表!$B:$C,2,FALSE)*VLOOKUP($U174,怪物属性偏向!$E:$I,3,FALSE)/100*X174*$AB174)</f>
        <v>240</v>
      </c>
      <c r="AD174" s="1">
        <f>INT(VLOOKUP($V174,映射表!$B:$C,2,FALSE)*VLOOKUP($U174,怪物属性偏向!$E:$I,4,FALSE)/100*Y174*$AB174)</f>
        <v>400</v>
      </c>
      <c r="AE174" s="1">
        <f>INT(VLOOKUP($V174,映射表!$B:$C,2,FALSE)*VLOOKUP($U174,怪物属性偏向!$E:$I,5,FALSE)/100*Z174*AB174)</f>
        <v>120</v>
      </c>
      <c r="AF174" s="1">
        <f>INT(VLOOKUP($V174,映射表!$B:$D,3,FALSE)*AA174)</f>
        <v>0</v>
      </c>
      <c r="AG174">
        <f t="shared" si="68"/>
        <v>1.5</v>
      </c>
      <c r="AH174">
        <f>VLOOKUP(V174,映射表!B:C,2,FALSE)*0.25-AD174*0.05</f>
        <v>80</v>
      </c>
      <c r="AI174">
        <f t="shared" si="69"/>
        <v>120</v>
      </c>
      <c r="AJ174">
        <f>INT(VLOOKUP($V174,映射表!$B:$C,2,FALSE)*VLOOKUP($U174,怪物属性偏向!$E:$I,5,FALSE)/100)</f>
        <v>640</v>
      </c>
    </row>
    <row r="175" spans="1:36" x14ac:dyDescent="0.15">
      <c r="A175">
        <f t="shared" si="53"/>
        <v>2001039</v>
      </c>
      <c r="B175">
        <f t="shared" si="54"/>
        <v>2000173</v>
      </c>
      <c r="C175">
        <f t="shared" si="55"/>
        <v>2000173</v>
      </c>
      <c r="D175" t="str">
        <f t="shared" si="56"/>
        <v>2001039s5</v>
      </c>
      <c r="E175" t="str">
        <f t="shared" si="57"/>
        <v>2000173:10:1</v>
      </c>
      <c r="F175">
        <f t="shared" si="58"/>
        <v>173</v>
      </c>
      <c r="G175">
        <f t="shared" si="59"/>
        <v>2000173</v>
      </c>
      <c r="H175">
        <f t="shared" si="70"/>
        <v>173</v>
      </c>
      <c r="I175" t="str">
        <f>VLOOKUP(U175,怪物属性偏向!E:F,2,FALSE)</f>
        <v>小蘑菇</v>
      </c>
      <c r="J175">
        <f t="shared" si="60"/>
        <v>10</v>
      </c>
      <c r="K175">
        <f t="shared" si="61"/>
        <v>240</v>
      </c>
      <c r="L175">
        <f t="shared" si="62"/>
        <v>400</v>
      </c>
      <c r="M175">
        <f t="shared" si="63"/>
        <v>120</v>
      </c>
      <c r="N175">
        <f t="shared" si="64"/>
        <v>0</v>
      </c>
      <c r="O175">
        <f t="shared" si="65"/>
        <v>2000173</v>
      </c>
      <c r="P175" t="str">
        <f t="shared" si="66"/>
        <v>平均怪</v>
      </c>
      <c r="S175">
        <v>39</v>
      </c>
      <c r="T175">
        <v>5</v>
      </c>
      <c r="U175" t="s">
        <v>17</v>
      </c>
      <c r="V175">
        <f>VLOOKUP(S175,映射表!T:U,2,FALSE)</f>
        <v>10</v>
      </c>
      <c r="W175">
        <v>1</v>
      </c>
      <c r="X175" s="10">
        <v>0.6</v>
      </c>
      <c r="Y175" s="10">
        <v>1</v>
      </c>
      <c r="Z175" s="10">
        <f t="shared" si="67"/>
        <v>0.1875</v>
      </c>
      <c r="AA175" s="10">
        <v>0</v>
      </c>
      <c r="AB175" s="10">
        <v>1</v>
      </c>
      <c r="AC175" s="1">
        <f>INT(VLOOKUP($V175,映射表!$B:$C,2,FALSE)*VLOOKUP($U175,怪物属性偏向!$E:$I,3,FALSE)/100*X175*$AB175)</f>
        <v>240</v>
      </c>
      <c r="AD175" s="1">
        <f>INT(VLOOKUP($V175,映射表!$B:$C,2,FALSE)*VLOOKUP($U175,怪物属性偏向!$E:$I,4,FALSE)/100*Y175*$AB175)</f>
        <v>400</v>
      </c>
      <c r="AE175" s="1">
        <f>INT(VLOOKUP($V175,映射表!$B:$C,2,FALSE)*VLOOKUP($U175,怪物属性偏向!$E:$I,5,FALSE)/100*Z175*AB175)</f>
        <v>120</v>
      </c>
      <c r="AF175" s="1">
        <f>INT(VLOOKUP($V175,映射表!$B:$D,3,FALSE)*AA175)</f>
        <v>0</v>
      </c>
      <c r="AG175">
        <f t="shared" si="68"/>
        <v>1.5</v>
      </c>
      <c r="AH175">
        <f>VLOOKUP(V175,映射表!B:C,2,FALSE)*0.25-AD175*0.05</f>
        <v>80</v>
      </c>
      <c r="AI175">
        <f t="shared" si="69"/>
        <v>120</v>
      </c>
      <c r="AJ175">
        <f>INT(VLOOKUP($V175,映射表!$B:$C,2,FALSE)*VLOOKUP($U175,怪物属性偏向!$E:$I,5,FALSE)/100)</f>
        <v>640</v>
      </c>
    </row>
    <row r="176" spans="1:36" x14ac:dyDescent="0.15">
      <c r="A176">
        <f t="shared" ref="A176:A210" si="71">2001000+S176</f>
        <v>2001039</v>
      </c>
      <c r="B176">
        <f t="shared" ref="B176:B228" si="72">IF(C176="",B177,C176)</f>
        <v>2000174</v>
      </c>
      <c r="C176">
        <f t="shared" ref="C176:C228" si="73">IF(W176=1,G176,IF(A176=A175,C175,""))</f>
        <v>2000174</v>
      </c>
      <c r="D176" t="str">
        <f t="shared" ref="D176:D210" si="74">A176&amp;"s"&amp;T176</f>
        <v>2001039s6</v>
      </c>
      <c r="E176" t="str">
        <f t="shared" ref="E176:E210" si="75">G176&amp;":"&amp;V176&amp;":"&amp;"1"</f>
        <v>2000174:10:1</v>
      </c>
      <c r="F176">
        <f t="shared" ref="F176:F210" si="76">H176</f>
        <v>174</v>
      </c>
      <c r="G176">
        <f t="shared" ref="G176:G210" si="77">2000000+F176</f>
        <v>2000174</v>
      </c>
      <c r="H176">
        <f t="shared" si="70"/>
        <v>174</v>
      </c>
      <c r="I176" t="str">
        <f>VLOOKUP(U176,怪物属性偏向!E:F,2,FALSE)</f>
        <v>小蘑菇</v>
      </c>
      <c r="J176">
        <f t="shared" ref="J176:J210" si="78">V176</f>
        <v>10</v>
      </c>
      <c r="K176">
        <f t="shared" ref="K176:K210" si="79">AC176</f>
        <v>240</v>
      </c>
      <c r="L176">
        <f t="shared" ref="L176:L228" si="80">AD176</f>
        <v>400</v>
      </c>
      <c r="M176">
        <f t="shared" ref="M176:M228" si="81">AE176</f>
        <v>120</v>
      </c>
      <c r="N176">
        <f t="shared" ref="N176:N228" si="82">AF176</f>
        <v>0</v>
      </c>
      <c r="O176">
        <f t="shared" ref="O176:O228" si="83">G176</f>
        <v>2000174</v>
      </c>
      <c r="P176" t="str">
        <f t="shared" ref="P176:P210" si="84">U176</f>
        <v>平均怪</v>
      </c>
      <c r="S176">
        <v>39</v>
      </c>
      <c r="T176">
        <v>6</v>
      </c>
      <c r="U176" t="s">
        <v>17</v>
      </c>
      <c r="V176">
        <f>VLOOKUP(S176,映射表!T:U,2,FALSE)</f>
        <v>10</v>
      </c>
      <c r="W176">
        <v>1</v>
      </c>
      <c r="X176" s="10">
        <v>0.6</v>
      </c>
      <c r="Y176" s="10">
        <v>1</v>
      </c>
      <c r="Z176" s="10">
        <f t="shared" ref="Z176:Z210" si="85">AI176/AJ176</f>
        <v>0.1875</v>
      </c>
      <c r="AA176" s="10">
        <v>0</v>
      </c>
      <c r="AB176" s="10">
        <v>1</v>
      </c>
      <c r="AC176" s="1">
        <f>INT(VLOOKUP($V176,映射表!$B:$C,2,FALSE)*VLOOKUP($U176,怪物属性偏向!$E:$I,3,FALSE)/100*X176*$AB176)</f>
        <v>240</v>
      </c>
      <c r="AD176" s="1">
        <f>INT(VLOOKUP($V176,映射表!$B:$C,2,FALSE)*VLOOKUP($U176,怪物属性偏向!$E:$I,4,FALSE)/100*Y176*$AB176)</f>
        <v>400</v>
      </c>
      <c r="AE176" s="1">
        <f>INT(VLOOKUP($V176,映射表!$B:$C,2,FALSE)*VLOOKUP($U176,怪物属性偏向!$E:$I,5,FALSE)/100*Z176*AB176)</f>
        <v>120</v>
      </c>
      <c r="AF176" s="1">
        <f>INT(VLOOKUP($V176,映射表!$B:$D,3,FALSE)*AA176)</f>
        <v>0</v>
      </c>
      <c r="AG176">
        <f t="shared" ref="AG176:AG228" si="86">VLOOKUP(U176,AM:AN,2,FALSE)</f>
        <v>1.5</v>
      </c>
      <c r="AH176">
        <f>VLOOKUP(V176,映射表!B:C,2,FALSE)*0.25-AD176*0.05</f>
        <v>80</v>
      </c>
      <c r="AI176">
        <f t="shared" ref="AI176:AI210" si="87">AH176*AG176</f>
        <v>120</v>
      </c>
      <c r="AJ176">
        <f>INT(VLOOKUP($V176,映射表!$B:$C,2,FALSE)*VLOOKUP($U176,怪物属性偏向!$E:$I,5,FALSE)/100)</f>
        <v>640</v>
      </c>
    </row>
    <row r="177" spans="1:36" x14ac:dyDescent="0.15">
      <c r="A177">
        <f t="shared" si="71"/>
        <v>2001039</v>
      </c>
      <c r="B177">
        <f t="shared" si="72"/>
        <v>2000175</v>
      </c>
      <c r="C177">
        <f t="shared" si="73"/>
        <v>2000175</v>
      </c>
      <c r="D177" t="str">
        <f t="shared" si="74"/>
        <v>2001039s7</v>
      </c>
      <c r="E177" t="str">
        <f t="shared" si="75"/>
        <v>2000175:10:1</v>
      </c>
      <c r="F177">
        <f t="shared" si="76"/>
        <v>175</v>
      </c>
      <c r="G177">
        <f t="shared" si="77"/>
        <v>2000175</v>
      </c>
      <c r="H177">
        <f t="shared" si="70"/>
        <v>175</v>
      </c>
      <c r="I177" t="str">
        <f>VLOOKUP(U177,怪物属性偏向!E:F,2,FALSE)</f>
        <v>树妖</v>
      </c>
      <c r="J177">
        <f t="shared" si="78"/>
        <v>10</v>
      </c>
      <c r="K177">
        <f t="shared" si="79"/>
        <v>168</v>
      </c>
      <c r="L177">
        <f t="shared" si="80"/>
        <v>400</v>
      </c>
      <c r="M177">
        <f t="shared" si="81"/>
        <v>200</v>
      </c>
      <c r="N177">
        <f t="shared" si="82"/>
        <v>0</v>
      </c>
      <c r="O177">
        <f t="shared" si="83"/>
        <v>2000175</v>
      </c>
      <c r="P177" t="str">
        <f t="shared" si="84"/>
        <v>攻低血高</v>
      </c>
      <c r="S177">
        <v>39</v>
      </c>
      <c r="T177">
        <v>7</v>
      </c>
      <c r="U177" t="s">
        <v>20</v>
      </c>
      <c r="V177">
        <f>VLOOKUP(S177,映射表!T:U,2,FALSE)</f>
        <v>10</v>
      </c>
      <c r="W177">
        <v>1</v>
      </c>
      <c r="X177" s="10">
        <v>0.6</v>
      </c>
      <c r="Y177" s="10">
        <v>1</v>
      </c>
      <c r="Z177" s="10">
        <f t="shared" si="85"/>
        <v>0.1953125</v>
      </c>
      <c r="AA177" s="10">
        <v>0</v>
      </c>
      <c r="AB177" s="10">
        <v>1</v>
      </c>
      <c r="AC177" s="1">
        <f>INT(VLOOKUP($V177,映射表!$B:$C,2,FALSE)*VLOOKUP($U177,怪物属性偏向!$E:$I,3,FALSE)/100*X177*$AB177)</f>
        <v>168</v>
      </c>
      <c r="AD177" s="1">
        <f>INT(VLOOKUP($V177,映射表!$B:$C,2,FALSE)*VLOOKUP($U177,怪物属性偏向!$E:$I,4,FALSE)/100*Y177*$AB177)</f>
        <v>400</v>
      </c>
      <c r="AE177" s="1">
        <f>INT(VLOOKUP($V177,映射表!$B:$C,2,FALSE)*VLOOKUP($U177,怪物属性偏向!$E:$I,5,FALSE)/100*Z177*AB177)</f>
        <v>200</v>
      </c>
      <c r="AF177" s="1">
        <f>INT(VLOOKUP($V177,映射表!$B:$D,3,FALSE)*AA177)</f>
        <v>0</v>
      </c>
      <c r="AG177">
        <f t="shared" si="86"/>
        <v>2.5</v>
      </c>
      <c r="AH177">
        <f>VLOOKUP(V177,映射表!B:C,2,FALSE)*0.25-AD177*0.05</f>
        <v>80</v>
      </c>
      <c r="AI177">
        <f t="shared" si="87"/>
        <v>200</v>
      </c>
      <c r="AJ177">
        <f>INT(VLOOKUP($V177,映射表!$B:$C,2,FALSE)*VLOOKUP($U177,怪物属性偏向!$E:$I,5,FALSE)/100)</f>
        <v>1024</v>
      </c>
    </row>
    <row r="178" spans="1:36" x14ac:dyDescent="0.15">
      <c r="A178">
        <f t="shared" si="71"/>
        <v>2001040</v>
      </c>
      <c r="B178">
        <f t="shared" si="72"/>
        <v>2000176</v>
      </c>
      <c r="C178">
        <f t="shared" si="73"/>
        <v>2000176</v>
      </c>
      <c r="D178" t="str">
        <f t="shared" si="74"/>
        <v>2001040s1</v>
      </c>
      <c r="E178" t="str">
        <f t="shared" si="75"/>
        <v>2000176:10:1</v>
      </c>
      <c r="F178">
        <f t="shared" si="76"/>
        <v>176</v>
      </c>
      <c r="G178">
        <f t="shared" si="77"/>
        <v>2000176</v>
      </c>
      <c r="H178">
        <f t="shared" si="70"/>
        <v>176</v>
      </c>
      <c r="I178" t="str">
        <f>VLOOKUP(U178,怪物属性偏向!E:F,2,FALSE)</f>
        <v>小蘑菇</v>
      </c>
      <c r="J178">
        <f t="shared" si="78"/>
        <v>10</v>
      </c>
      <c r="K178">
        <f t="shared" si="79"/>
        <v>240</v>
      </c>
      <c r="L178">
        <f t="shared" si="80"/>
        <v>400</v>
      </c>
      <c r="M178">
        <f t="shared" si="81"/>
        <v>120</v>
      </c>
      <c r="N178">
        <f t="shared" si="82"/>
        <v>0</v>
      </c>
      <c r="O178">
        <f t="shared" si="83"/>
        <v>2000176</v>
      </c>
      <c r="P178" t="str">
        <f t="shared" si="84"/>
        <v>平均怪</v>
      </c>
      <c r="S178">
        <v>40</v>
      </c>
      <c r="T178">
        <v>1</v>
      </c>
      <c r="U178" t="s">
        <v>17</v>
      </c>
      <c r="V178">
        <f>VLOOKUP(S178,映射表!T:U,2,FALSE)</f>
        <v>10</v>
      </c>
      <c r="W178">
        <v>1</v>
      </c>
      <c r="X178" s="10">
        <v>0.6</v>
      </c>
      <c r="Y178" s="10">
        <v>1</v>
      </c>
      <c r="Z178" s="10">
        <f t="shared" si="85"/>
        <v>0.1875</v>
      </c>
      <c r="AA178" s="10">
        <v>0</v>
      </c>
      <c r="AB178" s="10">
        <v>1</v>
      </c>
      <c r="AC178" s="1">
        <f>INT(VLOOKUP($V178,映射表!$B:$C,2,FALSE)*VLOOKUP($U178,怪物属性偏向!$E:$I,3,FALSE)/100*X178*$AB178)</f>
        <v>240</v>
      </c>
      <c r="AD178" s="1">
        <f>INT(VLOOKUP($V178,映射表!$B:$C,2,FALSE)*VLOOKUP($U178,怪物属性偏向!$E:$I,4,FALSE)/100*Y178*$AB178)</f>
        <v>400</v>
      </c>
      <c r="AE178" s="1">
        <f>INT(VLOOKUP($V178,映射表!$B:$C,2,FALSE)*VLOOKUP($U178,怪物属性偏向!$E:$I,5,FALSE)/100*Z178*AB178)</f>
        <v>120</v>
      </c>
      <c r="AF178" s="1">
        <f>INT(VLOOKUP($V178,映射表!$B:$D,3,FALSE)*AA178)</f>
        <v>0</v>
      </c>
      <c r="AG178">
        <f t="shared" si="86"/>
        <v>1.5</v>
      </c>
      <c r="AH178">
        <f>VLOOKUP(V178,映射表!B:C,2,FALSE)*0.25-AD178*0.05</f>
        <v>80</v>
      </c>
      <c r="AI178">
        <f t="shared" si="87"/>
        <v>120</v>
      </c>
      <c r="AJ178">
        <f>INT(VLOOKUP($V178,映射表!$B:$C,2,FALSE)*VLOOKUP($U178,怪物属性偏向!$E:$I,5,FALSE)/100)</f>
        <v>640</v>
      </c>
    </row>
    <row r="179" spans="1:36" x14ac:dyDescent="0.15">
      <c r="A179">
        <f t="shared" si="71"/>
        <v>2001040</v>
      </c>
      <c r="B179">
        <f t="shared" si="72"/>
        <v>2000177</v>
      </c>
      <c r="C179">
        <f t="shared" si="73"/>
        <v>2000177</v>
      </c>
      <c r="D179" t="str">
        <f t="shared" si="74"/>
        <v>2001040s3</v>
      </c>
      <c r="E179" t="str">
        <f t="shared" si="75"/>
        <v>2000177:10:1</v>
      </c>
      <c r="F179">
        <f t="shared" si="76"/>
        <v>177</v>
      </c>
      <c r="G179">
        <f t="shared" si="77"/>
        <v>2000177</v>
      </c>
      <c r="H179">
        <f t="shared" si="70"/>
        <v>177</v>
      </c>
      <c r="I179" t="str">
        <f>VLOOKUP(U179,怪物属性偏向!E:F,2,FALSE)</f>
        <v>小花精</v>
      </c>
      <c r="J179">
        <f t="shared" si="78"/>
        <v>10</v>
      </c>
      <c r="K179">
        <f t="shared" si="79"/>
        <v>240</v>
      </c>
      <c r="L179">
        <f t="shared" si="80"/>
        <v>400</v>
      </c>
      <c r="M179">
        <f t="shared" si="81"/>
        <v>80</v>
      </c>
      <c r="N179">
        <f t="shared" si="82"/>
        <v>0</v>
      </c>
      <c r="O179">
        <f t="shared" si="83"/>
        <v>2000177</v>
      </c>
      <c r="P179" t="str">
        <f t="shared" si="84"/>
        <v>群体治疗怪</v>
      </c>
      <c r="S179">
        <v>40</v>
      </c>
      <c r="T179">
        <v>3</v>
      </c>
      <c r="U179" t="s">
        <v>23</v>
      </c>
      <c r="V179">
        <f>VLOOKUP(S179,映射表!T:U,2,FALSE)</f>
        <v>10</v>
      </c>
      <c r="W179">
        <v>1</v>
      </c>
      <c r="X179" s="10">
        <v>0.6</v>
      </c>
      <c r="Y179" s="10">
        <v>1</v>
      </c>
      <c r="Z179" s="10">
        <f t="shared" si="85"/>
        <v>0.125</v>
      </c>
      <c r="AA179" s="10">
        <v>0</v>
      </c>
      <c r="AB179" s="10">
        <v>1</v>
      </c>
      <c r="AC179" s="1">
        <f>INT(VLOOKUP($V179,映射表!$B:$C,2,FALSE)*VLOOKUP($U179,怪物属性偏向!$E:$I,3,FALSE)/100*X179*$AB179)</f>
        <v>240</v>
      </c>
      <c r="AD179" s="1">
        <f>INT(VLOOKUP($V179,映射表!$B:$C,2,FALSE)*VLOOKUP($U179,怪物属性偏向!$E:$I,4,FALSE)/100*Y179*$AB179)</f>
        <v>400</v>
      </c>
      <c r="AE179" s="1">
        <f>INT(VLOOKUP($V179,映射表!$B:$C,2,FALSE)*VLOOKUP($U179,怪物属性偏向!$E:$I,5,FALSE)/100*Z179*AB179)</f>
        <v>80</v>
      </c>
      <c r="AF179" s="1">
        <f>INT(VLOOKUP($V179,映射表!$B:$D,3,FALSE)*AA179)</f>
        <v>0</v>
      </c>
      <c r="AG179">
        <f t="shared" si="86"/>
        <v>1</v>
      </c>
      <c r="AH179">
        <f>VLOOKUP(V179,映射表!B:C,2,FALSE)*0.25-AD179*0.05</f>
        <v>80</v>
      </c>
      <c r="AI179">
        <f t="shared" si="87"/>
        <v>80</v>
      </c>
      <c r="AJ179">
        <f>INT(VLOOKUP($V179,映射表!$B:$C,2,FALSE)*VLOOKUP($U179,怪物属性偏向!$E:$I,5,FALSE)/100)</f>
        <v>640</v>
      </c>
    </row>
    <row r="180" spans="1:36" x14ac:dyDescent="0.15">
      <c r="A180">
        <f t="shared" si="71"/>
        <v>2001040</v>
      </c>
      <c r="B180">
        <f t="shared" si="72"/>
        <v>2000178</v>
      </c>
      <c r="C180">
        <f t="shared" si="73"/>
        <v>2000178</v>
      </c>
      <c r="D180" t="str">
        <f t="shared" si="74"/>
        <v>2001040s5</v>
      </c>
      <c r="E180" t="str">
        <f t="shared" si="75"/>
        <v>2000178:10:1</v>
      </c>
      <c r="F180">
        <f t="shared" si="76"/>
        <v>178</v>
      </c>
      <c r="G180">
        <f t="shared" si="77"/>
        <v>2000178</v>
      </c>
      <c r="H180">
        <f t="shared" si="70"/>
        <v>178</v>
      </c>
      <c r="I180" t="str">
        <f>VLOOKUP(U180,怪物属性偏向!E:F,2,FALSE)</f>
        <v>食人花</v>
      </c>
      <c r="J180">
        <f t="shared" si="78"/>
        <v>10</v>
      </c>
      <c r="K180">
        <f t="shared" si="79"/>
        <v>360</v>
      </c>
      <c r="L180">
        <f t="shared" si="80"/>
        <v>200</v>
      </c>
      <c r="M180">
        <f t="shared" si="81"/>
        <v>67</v>
      </c>
      <c r="N180">
        <f t="shared" si="82"/>
        <v>0</v>
      </c>
      <c r="O180">
        <f t="shared" si="83"/>
        <v>2000178</v>
      </c>
      <c r="P180" t="str">
        <f t="shared" si="84"/>
        <v>高攻低血</v>
      </c>
      <c r="S180">
        <v>40</v>
      </c>
      <c r="T180">
        <v>5</v>
      </c>
      <c r="U180" t="s">
        <v>19</v>
      </c>
      <c r="V180">
        <f>VLOOKUP(S180,映射表!T:U,2,FALSE)</f>
        <v>10</v>
      </c>
      <c r="W180">
        <v>1</v>
      </c>
      <c r="X180" s="10">
        <v>0.6</v>
      </c>
      <c r="Y180" s="10">
        <v>1</v>
      </c>
      <c r="Z180" s="10">
        <f t="shared" si="85"/>
        <v>0.15237020316027089</v>
      </c>
      <c r="AA180" s="10">
        <v>0</v>
      </c>
      <c r="AB180" s="10">
        <v>1</v>
      </c>
      <c r="AC180" s="1">
        <f>INT(VLOOKUP($V180,映射表!$B:$C,2,FALSE)*VLOOKUP($U180,怪物属性偏向!$E:$I,3,FALSE)/100*X180*$AB180)</f>
        <v>360</v>
      </c>
      <c r="AD180" s="1">
        <f>INT(VLOOKUP($V180,映射表!$B:$C,2,FALSE)*VLOOKUP($U180,怪物属性偏向!$E:$I,4,FALSE)/100*Y180*$AB180)</f>
        <v>200</v>
      </c>
      <c r="AE180" s="1">
        <f>INT(VLOOKUP($V180,映射表!$B:$C,2,FALSE)*VLOOKUP($U180,怪物属性偏向!$E:$I,5,FALSE)/100*Z180*AB180)</f>
        <v>67</v>
      </c>
      <c r="AF180" s="1">
        <f>INT(VLOOKUP($V180,映射表!$B:$D,3,FALSE)*AA180)</f>
        <v>0</v>
      </c>
      <c r="AG180">
        <f t="shared" si="86"/>
        <v>0.75</v>
      </c>
      <c r="AH180">
        <f>VLOOKUP(V180,映射表!B:C,2,FALSE)*0.25-AD180*0.05</f>
        <v>90</v>
      </c>
      <c r="AI180">
        <f t="shared" si="87"/>
        <v>67.5</v>
      </c>
      <c r="AJ180">
        <f>INT(VLOOKUP($V180,映射表!$B:$C,2,FALSE)*VLOOKUP($U180,怪物属性偏向!$E:$I,5,FALSE)/100)</f>
        <v>443</v>
      </c>
    </row>
    <row r="181" spans="1:36" x14ac:dyDescent="0.15">
      <c r="A181">
        <f t="shared" si="71"/>
        <v>2001040</v>
      </c>
      <c r="B181">
        <f t="shared" si="72"/>
        <v>2000179</v>
      </c>
      <c r="C181">
        <f t="shared" si="73"/>
        <v>2000179</v>
      </c>
      <c r="D181" t="str">
        <f t="shared" si="74"/>
        <v>2001040s7</v>
      </c>
      <c r="E181" t="str">
        <f t="shared" si="75"/>
        <v>2000179:10:1</v>
      </c>
      <c r="F181">
        <f t="shared" si="76"/>
        <v>179</v>
      </c>
      <c r="G181">
        <f t="shared" si="77"/>
        <v>2000179</v>
      </c>
      <c r="H181">
        <f t="shared" si="70"/>
        <v>179</v>
      </c>
      <c r="I181" t="str">
        <f>VLOOKUP(U181,怪物属性偏向!E:F,2,FALSE)</f>
        <v>小蘑菇</v>
      </c>
      <c r="J181">
        <f t="shared" si="78"/>
        <v>10</v>
      </c>
      <c r="K181">
        <f t="shared" si="79"/>
        <v>240</v>
      </c>
      <c r="L181">
        <f t="shared" si="80"/>
        <v>400</v>
      </c>
      <c r="M181">
        <f t="shared" si="81"/>
        <v>120</v>
      </c>
      <c r="N181">
        <f t="shared" si="82"/>
        <v>0</v>
      </c>
      <c r="O181">
        <f t="shared" si="83"/>
        <v>2000179</v>
      </c>
      <c r="P181" t="str">
        <f t="shared" si="84"/>
        <v>平均怪</v>
      </c>
      <c r="S181">
        <v>40</v>
      </c>
      <c r="T181">
        <v>7</v>
      </c>
      <c r="U181" t="s">
        <v>17</v>
      </c>
      <c r="V181">
        <f>VLOOKUP(S181,映射表!T:U,2,FALSE)</f>
        <v>10</v>
      </c>
      <c r="W181">
        <v>1</v>
      </c>
      <c r="X181" s="10">
        <v>0.6</v>
      </c>
      <c r="Y181" s="10">
        <v>1</v>
      </c>
      <c r="Z181" s="10">
        <f t="shared" si="85"/>
        <v>0.1875</v>
      </c>
      <c r="AA181" s="10">
        <v>0</v>
      </c>
      <c r="AB181" s="10">
        <v>1</v>
      </c>
      <c r="AC181" s="1">
        <f>INT(VLOOKUP($V181,映射表!$B:$C,2,FALSE)*VLOOKUP($U181,怪物属性偏向!$E:$I,3,FALSE)/100*X181*$AB181)</f>
        <v>240</v>
      </c>
      <c r="AD181" s="1">
        <f>INT(VLOOKUP($V181,映射表!$B:$C,2,FALSE)*VLOOKUP($U181,怪物属性偏向!$E:$I,4,FALSE)/100*Y181*$AB181)</f>
        <v>400</v>
      </c>
      <c r="AE181" s="1">
        <f>INT(VLOOKUP($V181,映射表!$B:$C,2,FALSE)*VLOOKUP($U181,怪物属性偏向!$E:$I,5,FALSE)/100*Z181*AB181)</f>
        <v>120</v>
      </c>
      <c r="AF181" s="1">
        <f>INT(VLOOKUP($V181,映射表!$B:$D,3,FALSE)*AA181)</f>
        <v>0</v>
      </c>
      <c r="AG181">
        <f t="shared" si="86"/>
        <v>1.5</v>
      </c>
      <c r="AH181">
        <f>VLOOKUP(V181,映射表!B:C,2,FALSE)*0.25-AD181*0.05</f>
        <v>80</v>
      </c>
      <c r="AI181">
        <f t="shared" si="87"/>
        <v>120</v>
      </c>
      <c r="AJ181">
        <f>INT(VLOOKUP($V181,映射表!$B:$C,2,FALSE)*VLOOKUP($U181,怪物属性偏向!$E:$I,5,FALSE)/100)</f>
        <v>640</v>
      </c>
    </row>
    <row r="182" spans="1:36" x14ac:dyDescent="0.15">
      <c r="A182">
        <f t="shared" si="71"/>
        <v>2001040</v>
      </c>
      <c r="B182">
        <f t="shared" si="72"/>
        <v>2000180</v>
      </c>
      <c r="C182">
        <f t="shared" si="73"/>
        <v>2000180</v>
      </c>
      <c r="D182" t="str">
        <f t="shared" si="74"/>
        <v>2001040s9</v>
      </c>
      <c r="E182" t="str">
        <f t="shared" si="75"/>
        <v>2000180:10:1</v>
      </c>
      <c r="F182">
        <f t="shared" si="76"/>
        <v>180</v>
      </c>
      <c r="G182">
        <f t="shared" si="77"/>
        <v>2000180</v>
      </c>
      <c r="H182">
        <f t="shared" si="70"/>
        <v>180</v>
      </c>
      <c r="I182" t="str">
        <f>VLOOKUP(U182,怪物属性偏向!E:F,2,FALSE)</f>
        <v>小花精</v>
      </c>
      <c r="J182">
        <f t="shared" si="78"/>
        <v>10</v>
      </c>
      <c r="K182">
        <f t="shared" si="79"/>
        <v>240</v>
      </c>
      <c r="L182">
        <f t="shared" si="80"/>
        <v>400</v>
      </c>
      <c r="M182">
        <f t="shared" si="81"/>
        <v>80</v>
      </c>
      <c r="N182">
        <f t="shared" si="82"/>
        <v>0</v>
      </c>
      <c r="O182">
        <f t="shared" si="83"/>
        <v>2000180</v>
      </c>
      <c r="P182" t="str">
        <f t="shared" si="84"/>
        <v>群体治疗怪</v>
      </c>
      <c r="S182">
        <v>40</v>
      </c>
      <c r="T182">
        <v>9</v>
      </c>
      <c r="U182" t="s">
        <v>23</v>
      </c>
      <c r="V182">
        <f>VLOOKUP(S182,映射表!T:U,2,FALSE)</f>
        <v>10</v>
      </c>
      <c r="W182">
        <v>1</v>
      </c>
      <c r="X182" s="10">
        <v>0.6</v>
      </c>
      <c r="Y182" s="10">
        <v>1</v>
      </c>
      <c r="Z182" s="10">
        <f t="shared" si="85"/>
        <v>0.125</v>
      </c>
      <c r="AA182" s="10">
        <v>0</v>
      </c>
      <c r="AB182" s="10">
        <v>1</v>
      </c>
      <c r="AC182" s="1">
        <f>INT(VLOOKUP($V182,映射表!$B:$C,2,FALSE)*VLOOKUP($U182,怪物属性偏向!$E:$I,3,FALSE)/100*X182*$AB182)</f>
        <v>240</v>
      </c>
      <c r="AD182" s="1">
        <f>INT(VLOOKUP($V182,映射表!$B:$C,2,FALSE)*VLOOKUP($U182,怪物属性偏向!$E:$I,4,FALSE)/100*Y182*$AB182)</f>
        <v>400</v>
      </c>
      <c r="AE182" s="1">
        <f>INT(VLOOKUP($V182,映射表!$B:$C,2,FALSE)*VLOOKUP($U182,怪物属性偏向!$E:$I,5,FALSE)/100*Z182*AB182)</f>
        <v>80</v>
      </c>
      <c r="AF182" s="1">
        <f>INT(VLOOKUP($V182,映射表!$B:$D,3,FALSE)*AA182)</f>
        <v>0</v>
      </c>
      <c r="AG182">
        <f t="shared" si="86"/>
        <v>1</v>
      </c>
      <c r="AH182">
        <f>VLOOKUP(V182,映射表!B:C,2,FALSE)*0.25-AD182*0.05</f>
        <v>80</v>
      </c>
      <c r="AI182">
        <f t="shared" si="87"/>
        <v>80</v>
      </c>
      <c r="AJ182">
        <f>INT(VLOOKUP($V182,映射表!$B:$C,2,FALSE)*VLOOKUP($U182,怪物属性偏向!$E:$I,5,FALSE)/100)</f>
        <v>640</v>
      </c>
    </row>
    <row r="183" spans="1:36" x14ac:dyDescent="0.15">
      <c r="A183">
        <f t="shared" si="71"/>
        <v>2001041</v>
      </c>
      <c r="B183">
        <f t="shared" si="72"/>
        <v>2000181</v>
      </c>
      <c r="C183">
        <f t="shared" si="73"/>
        <v>2000181</v>
      </c>
      <c r="D183" t="str">
        <f t="shared" si="74"/>
        <v>2001041s1</v>
      </c>
      <c r="E183" t="str">
        <f t="shared" si="75"/>
        <v>2000181:10:1</v>
      </c>
      <c r="F183">
        <f t="shared" si="76"/>
        <v>181</v>
      </c>
      <c r="G183">
        <f t="shared" si="77"/>
        <v>2000181</v>
      </c>
      <c r="H183">
        <f t="shared" si="70"/>
        <v>181</v>
      </c>
      <c r="I183" t="str">
        <f>VLOOKUP(U183,怪物属性偏向!E:F,2,FALSE)</f>
        <v>小蘑菇</v>
      </c>
      <c r="J183">
        <f t="shared" si="78"/>
        <v>10</v>
      </c>
      <c r="K183">
        <f t="shared" si="79"/>
        <v>240</v>
      </c>
      <c r="L183">
        <f t="shared" si="80"/>
        <v>400</v>
      </c>
      <c r="M183">
        <f t="shared" si="81"/>
        <v>120</v>
      </c>
      <c r="N183">
        <f t="shared" si="82"/>
        <v>0</v>
      </c>
      <c r="O183">
        <f t="shared" si="83"/>
        <v>2000181</v>
      </c>
      <c r="P183" t="str">
        <f t="shared" si="84"/>
        <v>平均怪</v>
      </c>
      <c r="S183">
        <v>41</v>
      </c>
      <c r="T183">
        <v>1</v>
      </c>
      <c r="U183" t="s">
        <v>17</v>
      </c>
      <c r="V183">
        <f>VLOOKUP(S183,映射表!T:U,2,FALSE)</f>
        <v>10</v>
      </c>
      <c r="W183">
        <v>1</v>
      </c>
      <c r="X183" s="10">
        <v>0.6</v>
      </c>
      <c r="Y183" s="10">
        <v>1</v>
      </c>
      <c r="Z183" s="10">
        <f t="shared" si="85"/>
        <v>0.1875</v>
      </c>
      <c r="AA183" s="10">
        <v>0</v>
      </c>
      <c r="AB183" s="10">
        <v>1</v>
      </c>
      <c r="AC183" s="1">
        <f>INT(VLOOKUP($V183,映射表!$B:$C,2,FALSE)*VLOOKUP($U183,怪物属性偏向!$E:$I,3,FALSE)/100*X183*$AB183)</f>
        <v>240</v>
      </c>
      <c r="AD183" s="1">
        <f>INT(VLOOKUP($V183,映射表!$B:$C,2,FALSE)*VLOOKUP($U183,怪物属性偏向!$E:$I,4,FALSE)/100*Y183*$AB183)</f>
        <v>400</v>
      </c>
      <c r="AE183" s="1">
        <f>INT(VLOOKUP($V183,映射表!$B:$C,2,FALSE)*VLOOKUP($U183,怪物属性偏向!$E:$I,5,FALSE)/100*Z183*AB183)</f>
        <v>120</v>
      </c>
      <c r="AF183" s="1">
        <f>INT(VLOOKUP($V183,映射表!$B:$D,3,FALSE)*AA183)</f>
        <v>0</v>
      </c>
      <c r="AG183">
        <f t="shared" si="86"/>
        <v>1.5</v>
      </c>
      <c r="AH183">
        <f>VLOOKUP(V183,映射表!B:C,2,FALSE)*0.25-AD183*0.05</f>
        <v>80</v>
      </c>
      <c r="AI183">
        <f t="shared" si="87"/>
        <v>120</v>
      </c>
      <c r="AJ183">
        <f>INT(VLOOKUP($V183,映射表!$B:$C,2,FALSE)*VLOOKUP($U183,怪物属性偏向!$E:$I,5,FALSE)/100)</f>
        <v>640</v>
      </c>
    </row>
    <row r="184" spans="1:36" x14ac:dyDescent="0.15">
      <c r="A184">
        <f t="shared" si="71"/>
        <v>2001041</v>
      </c>
      <c r="B184">
        <f t="shared" si="72"/>
        <v>2000182</v>
      </c>
      <c r="C184">
        <f t="shared" si="73"/>
        <v>2000182</v>
      </c>
      <c r="D184" t="str">
        <f t="shared" si="74"/>
        <v>2001041s2</v>
      </c>
      <c r="E184" t="str">
        <f t="shared" si="75"/>
        <v>2000182:10:1</v>
      </c>
      <c r="F184">
        <f t="shared" si="76"/>
        <v>182</v>
      </c>
      <c r="G184">
        <f t="shared" si="77"/>
        <v>2000182</v>
      </c>
      <c r="H184">
        <f t="shared" si="70"/>
        <v>182</v>
      </c>
      <c r="I184" t="str">
        <f>VLOOKUP(U184,怪物属性偏向!E:F,2,FALSE)</f>
        <v>小蘑菇</v>
      </c>
      <c r="J184">
        <f t="shared" si="78"/>
        <v>10</v>
      </c>
      <c r="K184">
        <f t="shared" si="79"/>
        <v>240</v>
      </c>
      <c r="L184">
        <f t="shared" si="80"/>
        <v>400</v>
      </c>
      <c r="M184">
        <f t="shared" si="81"/>
        <v>120</v>
      </c>
      <c r="N184">
        <f t="shared" si="82"/>
        <v>0</v>
      </c>
      <c r="O184">
        <f t="shared" si="83"/>
        <v>2000182</v>
      </c>
      <c r="P184" t="str">
        <f t="shared" si="84"/>
        <v>平均怪</v>
      </c>
      <c r="S184">
        <v>41</v>
      </c>
      <c r="T184">
        <v>2</v>
      </c>
      <c r="U184" t="s">
        <v>17</v>
      </c>
      <c r="V184">
        <f>VLOOKUP(S184,映射表!T:U,2,FALSE)</f>
        <v>10</v>
      </c>
      <c r="W184">
        <v>1</v>
      </c>
      <c r="X184" s="10">
        <v>0.6</v>
      </c>
      <c r="Y184" s="10">
        <v>1</v>
      </c>
      <c r="Z184" s="10">
        <f t="shared" si="85"/>
        <v>0.1875</v>
      </c>
      <c r="AA184" s="10">
        <v>0</v>
      </c>
      <c r="AB184" s="10">
        <v>1</v>
      </c>
      <c r="AC184" s="1">
        <f>INT(VLOOKUP($V184,映射表!$B:$C,2,FALSE)*VLOOKUP($U184,怪物属性偏向!$E:$I,3,FALSE)/100*X184*$AB184)</f>
        <v>240</v>
      </c>
      <c r="AD184" s="1">
        <f>INT(VLOOKUP($V184,映射表!$B:$C,2,FALSE)*VLOOKUP($U184,怪物属性偏向!$E:$I,4,FALSE)/100*Y184*$AB184)</f>
        <v>400</v>
      </c>
      <c r="AE184" s="1">
        <f>INT(VLOOKUP($V184,映射表!$B:$C,2,FALSE)*VLOOKUP($U184,怪物属性偏向!$E:$I,5,FALSE)/100*Z184*AB184)</f>
        <v>120</v>
      </c>
      <c r="AF184" s="1">
        <f>INT(VLOOKUP($V184,映射表!$B:$D,3,FALSE)*AA184)</f>
        <v>0</v>
      </c>
      <c r="AG184">
        <f t="shared" si="86"/>
        <v>1.5</v>
      </c>
      <c r="AH184">
        <f>VLOOKUP(V184,映射表!B:C,2,FALSE)*0.25-AD184*0.05</f>
        <v>80</v>
      </c>
      <c r="AI184">
        <f t="shared" si="87"/>
        <v>120</v>
      </c>
      <c r="AJ184">
        <f>INT(VLOOKUP($V184,映射表!$B:$C,2,FALSE)*VLOOKUP($U184,怪物属性偏向!$E:$I,5,FALSE)/100)</f>
        <v>640</v>
      </c>
    </row>
    <row r="185" spans="1:36" x14ac:dyDescent="0.15">
      <c r="A185">
        <f t="shared" si="71"/>
        <v>2001041</v>
      </c>
      <c r="B185">
        <f t="shared" si="72"/>
        <v>2000183</v>
      </c>
      <c r="C185">
        <f t="shared" si="73"/>
        <v>2000183</v>
      </c>
      <c r="D185" t="str">
        <f t="shared" si="74"/>
        <v>2001041s5</v>
      </c>
      <c r="E185" t="str">
        <f t="shared" si="75"/>
        <v>2000183:10:1</v>
      </c>
      <c r="F185">
        <f t="shared" si="76"/>
        <v>183</v>
      </c>
      <c r="G185">
        <f t="shared" si="77"/>
        <v>2000183</v>
      </c>
      <c r="H185">
        <f t="shared" si="70"/>
        <v>183</v>
      </c>
      <c r="I185" t="str">
        <f>VLOOKUP(U185,怪物属性偏向!E:F,2,FALSE)</f>
        <v>食人花</v>
      </c>
      <c r="J185">
        <f t="shared" si="78"/>
        <v>10</v>
      </c>
      <c r="K185">
        <f t="shared" si="79"/>
        <v>360</v>
      </c>
      <c r="L185">
        <f t="shared" si="80"/>
        <v>200</v>
      </c>
      <c r="M185">
        <f t="shared" si="81"/>
        <v>67</v>
      </c>
      <c r="N185">
        <f t="shared" si="82"/>
        <v>0</v>
      </c>
      <c r="O185">
        <f t="shared" si="83"/>
        <v>2000183</v>
      </c>
      <c r="P185" t="str">
        <f t="shared" si="84"/>
        <v>高攻低血</v>
      </c>
      <c r="S185">
        <v>41</v>
      </c>
      <c r="T185">
        <v>5</v>
      </c>
      <c r="U185" t="s">
        <v>19</v>
      </c>
      <c r="V185">
        <f>VLOOKUP(S185,映射表!T:U,2,FALSE)</f>
        <v>10</v>
      </c>
      <c r="W185">
        <v>1</v>
      </c>
      <c r="X185" s="10">
        <v>0.6</v>
      </c>
      <c r="Y185" s="10">
        <v>1</v>
      </c>
      <c r="Z185" s="10">
        <f t="shared" si="85"/>
        <v>0.15237020316027089</v>
      </c>
      <c r="AA185" s="10">
        <v>0</v>
      </c>
      <c r="AB185" s="10">
        <v>1</v>
      </c>
      <c r="AC185" s="1">
        <f>INT(VLOOKUP($V185,映射表!$B:$C,2,FALSE)*VLOOKUP($U185,怪物属性偏向!$E:$I,3,FALSE)/100*X185*$AB185)</f>
        <v>360</v>
      </c>
      <c r="AD185" s="1">
        <f>INT(VLOOKUP($V185,映射表!$B:$C,2,FALSE)*VLOOKUP($U185,怪物属性偏向!$E:$I,4,FALSE)/100*Y185*$AB185)</f>
        <v>200</v>
      </c>
      <c r="AE185" s="1">
        <f>INT(VLOOKUP($V185,映射表!$B:$C,2,FALSE)*VLOOKUP($U185,怪物属性偏向!$E:$I,5,FALSE)/100*Z185*AB185)</f>
        <v>67</v>
      </c>
      <c r="AF185" s="1">
        <f>INT(VLOOKUP($V185,映射表!$B:$D,3,FALSE)*AA185)</f>
        <v>0</v>
      </c>
      <c r="AG185">
        <f t="shared" si="86"/>
        <v>0.75</v>
      </c>
      <c r="AH185">
        <f>VLOOKUP(V185,映射表!B:C,2,FALSE)*0.25-AD185*0.05</f>
        <v>90</v>
      </c>
      <c r="AI185">
        <f t="shared" si="87"/>
        <v>67.5</v>
      </c>
      <c r="AJ185">
        <f>INT(VLOOKUP($V185,映射表!$B:$C,2,FALSE)*VLOOKUP($U185,怪物属性偏向!$E:$I,5,FALSE)/100)</f>
        <v>443</v>
      </c>
    </row>
    <row r="186" spans="1:36" x14ac:dyDescent="0.15">
      <c r="A186">
        <f t="shared" si="71"/>
        <v>2001041</v>
      </c>
      <c r="B186">
        <f t="shared" si="72"/>
        <v>2000184</v>
      </c>
      <c r="C186">
        <f t="shared" si="73"/>
        <v>2000184</v>
      </c>
      <c r="D186" t="str">
        <f t="shared" si="74"/>
        <v>2001041s8</v>
      </c>
      <c r="E186" t="str">
        <f t="shared" si="75"/>
        <v>2000184:10:1</v>
      </c>
      <c r="F186">
        <f t="shared" si="76"/>
        <v>184</v>
      </c>
      <c r="G186">
        <f t="shared" si="77"/>
        <v>2000184</v>
      </c>
      <c r="H186">
        <f t="shared" si="70"/>
        <v>184</v>
      </c>
      <c r="I186" t="str">
        <f>VLOOKUP(U186,怪物属性偏向!E:F,2,FALSE)</f>
        <v>小蘑菇</v>
      </c>
      <c r="J186">
        <f t="shared" si="78"/>
        <v>10</v>
      </c>
      <c r="K186">
        <f t="shared" si="79"/>
        <v>240</v>
      </c>
      <c r="L186">
        <f t="shared" si="80"/>
        <v>400</v>
      </c>
      <c r="M186">
        <f t="shared" si="81"/>
        <v>120</v>
      </c>
      <c r="N186">
        <f t="shared" si="82"/>
        <v>0</v>
      </c>
      <c r="O186">
        <f t="shared" si="83"/>
        <v>2000184</v>
      </c>
      <c r="P186" t="str">
        <f t="shared" si="84"/>
        <v>平均怪</v>
      </c>
      <c r="S186">
        <v>41</v>
      </c>
      <c r="T186">
        <v>8</v>
      </c>
      <c r="U186" t="s">
        <v>17</v>
      </c>
      <c r="V186">
        <f>VLOOKUP(S186,映射表!T:U,2,FALSE)</f>
        <v>10</v>
      </c>
      <c r="W186">
        <v>1</v>
      </c>
      <c r="X186" s="10">
        <v>0.6</v>
      </c>
      <c r="Y186" s="10">
        <v>1</v>
      </c>
      <c r="Z186" s="10">
        <f t="shared" si="85"/>
        <v>0.1875</v>
      </c>
      <c r="AA186" s="10">
        <v>0</v>
      </c>
      <c r="AB186" s="10">
        <v>1</v>
      </c>
      <c r="AC186" s="1">
        <f>INT(VLOOKUP($V186,映射表!$B:$C,2,FALSE)*VLOOKUP($U186,怪物属性偏向!$E:$I,3,FALSE)/100*X186*$AB186)</f>
        <v>240</v>
      </c>
      <c r="AD186" s="1">
        <f>INT(VLOOKUP($V186,映射表!$B:$C,2,FALSE)*VLOOKUP($U186,怪物属性偏向!$E:$I,4,FALSE)/100*Y186*$AB186)</f>
        <v>400</v>
      </c>
      <c r="AE186" s="1">
        <f>INT(VLOOKUP($V186,映射表!$B:$C,2,FALSE)*VLOOKUP($U186,怪物属性偏向!$E:$I,5,FALSE)/100*Z186*AB186)</f>
        <v>120</v>
      </c>
      <c r="AF186" s="1">
        <f>INT(VLOOKUP($V186,映射表!$B:$D,3,FALSE)*AA186)</f>
        <v>0</v>
      </c>
      <c r="AG186">
        <f t="shared" si="86"/>
        <v>1.5</v>
      </c>
      <c r="AH186">
        <f>VLOOKUP(V186,映射表!B:C,2,FALSE)*0.25-AD186*0.05</f>
        <v>80</v>
      </c>
      <c r="AI186">
        <f t="shared" si="87"/>
        <v>120</v>
      </c>
      <c r="AJ186">
        <f>INT(VLOOKUP($V186,映射表!$B:$C,2,FALSE)*VLOOKUP($U186,怪物属性偏向!$E:$I,5,FALSE)/100)</f>
        <v>640</v>
      </c>
    </row>
    <row r="187" spans="1:36" x14ac:dyDescent="0.15">
      <c r="A187">
        <f t="shared" si="71"/>
        <v>2001042</v>
      </c>
      <c r="B187">
        <f t="shared" si="72"/>
        <v>2000185</v>
      </c>
      <c r="C187">
        <f t="shared" si="73"/>
        <v>2000185</v>
      </c>
      <c r="D187" t="str">
        <f t="shared" si="74"/>
        <v>2001042s1</v>
      </c>
      <c r="E187" t="str">
        <f t="shared" si="75"/>
        <v>2000185:10:1</v>
      </c>
      <c r="F187">
        <f t="shared" si="76"/>
        <v>185</v>
      </c>
      <c r="G187">
        <f t="shared" si="77"/>
        <v>2000185</v>
      </c>
      <c r="H187">
        <f t="shared" si="70"/>
        <v>185</v>
      </c>
      <c r="I187" t="str">
        <f>VLOOKUP(U187,怪物属性偏向!E:F,2,FALSE)</f>
        <v>树妖</v>
      </c>
      <c r="J187">
        <f t="shared" si="78"/>
        <v>10</v>
      </c>
      <c r="K187">
        <f t="shared" si="79"/>
        <v>168</v>
      </c>
      <c r="L187">
        <f t="shared" si="80"/>
        <v>400</v>
      </c>
      <c r="M187">
        <f t="shared" si="81"/>
        <v>200</v>
      </c>
      <c r="N187">
        <f t="shared" si="82"/>
        <v>0</v>
      </c>
      <c r="O187">
        <f t="shared" si="83"/>
        <v>2000185</v>
      </c>
      <c r="P187" t="str">
        <f t="shared" si="84"/>
        <v>攻低血高</v>
      </c>
      <c r="S187">
        <v>42</v>
      </c>
      <c r="T187">
        <v>1</v>
      </c>
      <c r="U187" t="s">
        <v>20</v>
      </c>
      <c r="V187">
        <f>VLOOKUP(S187,映射表!T:U,2,FALSE)</f>
        <v>10</v>
      </c>
      <c r="W187">
        <v>1</v>
      </c>
      <c r="X187" s="10">
        <v>0.6</v>
      </c>
      <c r="Y187" s="10">
        <v>1</v>
      </c>
      <c r="Z187" s="10">
        <f t="shared" si="85"/>
        <v>0.1953125</v>
      </c>
      <c r="AA187" s="10">
        <v>0</v>
      </c>
      <c r="AB187" s="10">
        <v>1</v>
      </c>
      <c r="AC187" s="1">
        <f>INT(VLOOKUP($V187,映射表!$B:$C,2,FALSE)*VLOOKUP($U187,怪物属性偏向!$E:$I,3,FALSE)/100*X187*$AB187)</f>
        <v>168</v>
      </c>
      <c r="AD187" s="1">
        <f>INT(VLOOKUP($V187,映射表!$B:$C,2,FALSE)*VLOOKUP($U187,怪物属性偏向!$E:$I,4,FALSE)/100*Y187*$AB187)</f>
        <v>400</v>
      </c>
      <c r="AE187" s="1">
        <f>INT(VLOOKUP($V187,映射表!$B:$C,2,FALSE)*VLOOKUP($U187,怪物属性偏向!$E:$I,5,FALSE)/100*Z187*AB187)</f>
        <v>200</v>
      </c>
      <c r="AF187" s="1">
        <f>INT(VLOOKUP($V187,映射表!$B:$D,3,FALSE)*AA187)</f>
        <v>0</v>
      </c>
      <c r="AG187">
        <f t="shared" si="86"/>
        <v>2.5</v>
      </c>
      <c r="AH187">
        <f>VLOOKUP(V187,映射表!B:C,2,FALSE)*0.25-AD187*0.05</f>
        <v>80</v>
      </c>
      <c r="AI187">
        <f t="shared" si="87"/>
        <v>200</v>
      </c>
      <c r="AJ187">
        <f>INT(VLOOKUP($V187,映射表!$B:$C,2,FALSE)*VLOOKUP($U187,怪物属性偏向!$E:$I,5,FALSE)/100)</f>
        <v>1024</v>
      </c>
    </row>
    <row r="188" spans="1:36" x14ac:dyDescent="0.15">
      <c r="A188">
        <f t="shared" si="71"/>
        <v>2001042</v>
      </c>
      <c r="B188">
        <f t="shared" si="72"/>
        <v>2000186</v>
      </c>
      <c r="C188">
        <f t="shared" si="73"/>
        <v>2000186</v>
      </c>
      <c r="D188" t="str">
        <f t="shared" si="74"/>
        <v>2001042s2</v>
      </c>
      <c r="E188" t="str">
        <f t="shared" si="75"/>
        <v>2000186:10:1</v>
      </c>
      <c r="F188">
        <f t="shared" si="76"/>
        <v>186</v>
      </c>
      <c r="G188">
        <f t="shared" si="77"/>
        <v>2000186</v>
      </c>
      <c r="H188">
        <f t="shared" si="70"/>
        <v>186</v>
      </c>
      <c r="I188" t="str">
        <f>VLOOKUP(U188,怪物属性偏向!E:F,2,FALSE)</f>
        <v>食人花</v>
      </c>
      <c r="J188">
        <f t="shared" si="78"/>
        <v>10</v>
      </c>
      <c r="K188">
        <f t="shared" si="79"/>
        <v>360</v>
      </c>
      <c r="L188">
        <f t="shared" si="80"/>
        <v>200</v>
      </c>
      <c r="M188">
        <f t="shared" si="81"/>
        <v>67</v>
      </c>
      <c r="N188">
        <f t="shared" si="82"/>
        <v>0</v>
      </c>
      <c r="O188">
        <f t="shared" si="83"/>
        <v>2000186</v>
      </c>
      <c r="P188" t="str">
        <f t="shared" si="84"/>
        <v>高攻低血</v>
      </c>
      <c r="S188">
        <v>42</v>
      </c>
      <c r="T188">
        <v>2</v>
      </c>
      <c r="U188" t="s">
        <v>19</v>
      </c>
      <c r="V188">
        <f>VLOOKUP(S188,映射表!T:U,2,FALSE)</f>
        <v>10</v>
      </c>
      <c r="W188">
        <v>1</v>
      </c>
      <c r="X188" s="10">
        <v>0.6</v>
      </c>
      <c r="Y188" s="10">
        <v>1</v>
      </c>
      <c r="Z188" s="10">
        <f t="shared" si="85"/>
        <v>0.15237020316027089</v>
      </c>
      <c r="AA188" s="10">
        <v>0</v>
      </c>
      <c r="AB188" s="10">
        <v>1</v>
      </c>
      <c r="AC188" s="1">
        <f>INT(VLOOKUP($V188,映射表!$B:$C,2,FALSE)*VLOOKUP($U188,怪物属性偏向!$E:$I,3,FALSE)/100*X188*$AB188)</f>
        <v>360</v>
      </c>
      <c r="AD188" s="1">
        <f>INT(VLOOKUP($V188,映射表!$B:$C,2,FALSE)*VLOOKUP($U188,怪物属性偏向!$E:$I,4,FALSE)/100*Y188*$AB188)</f>
        <v>200</v>
      </c>
      <c r="AE188" s="1">
        <f>INT(VLOOKUP($V188,映射表!$B:$C,2,FALSE)*VLOOKUP($U188,怪物属性偏向!$E:$I,5,FALSE)/100*Z188*AB188)</f>
        <v>67</v>
      </c>
      <c r="AF188" s="1">
        <f>INT(VLOOKUP($V188,映射表!$B:$D,3,FALSE)*AA188)</f>
        <v>0</v>
      </c>
      <c r="AG188">
        <f t="shared" si="86"/>
        <v>0.75</v>
      </c>
      <c r="AH188">
        <f>VLOOKUP(V188,映射表!B:C,2,FALSE)*0.25-AD188*0.05</f>
        <v>90</v>
      </c>
      <c r="AI188">
        <f t="shared" si="87"/>
        <v>67.5</v>
      </c>
      <c r="AJ188">
        <f>INT(VLOOKUP($V188,映射表!$B:$C,2,FALSE)*VLOOKUP($U188,怪物属性偏向!$E:$I,5,FALSE)/100)</f>
        <v>443</v>
      </c>
    </row>
    <row r="189" spans="1:36" x14ac:dyDescent="0.15">
      <c r="A189">
        <f t="shared" si="71"/>
        <v>2001042</v>
      </c>
      <c r="B189">
        <f t="shared" si="72"/>
        <v>2000187</v>
      </c>
      <c r="C189">
        <f t="shared" si="73"/>
        <v>2000187</v>
      </c>
      <c r="D189" t="str">
        <f t="shared" si="74"/>
        <v>2001042s5</v>
      </c>
      <c r="E189" t="str">
        <f t="shared" si="75"/>
        <v>2000187:10:1</v>
      </c>
      <c r="F189">
        <f t="shared" si="76"/>
        <v>187</v>
      </c>
      <c r="G189">
        <f t="shared" si="77"/>
        <v>2000187</v>
      </c>
      <c r="H189">
        <f t="shared" si="70"/>
        <v>187</v>
      </c>
      <c r="I189" t="str">
        <f>VLOOKUP(U189,怪物属性偏向!E:F,2,FALSE)</f>
        <v>食人花</v>
      </c>
      <c r="J189">
        <f t="shared" si="78"/>
        <v>10</v>
      </c>
      <c r="K189">
        <f t="shared" si="79"/>
        <v>360</v>
      </c>
      <c r="L189">
        <f t="shared" si="80"/>
        <v>200</v>
      </c>
      <c r="M189">
        <f t="shared" si="81"/>
        <v>67</v>
      </c>
      <c r="N189">
        <f t="shared" si="82"/>
        <v>0</v>
      </c>
      <c r="O189">
        <f t="shared" si="83"/>
        <v>2000187</v>
      </c>
      <c r="P189" t="str">
        <f t="shared" si="84"/>
        <v>高攻低血</v>
      </c>
      <c r="S189">
        <v>42</v>
      </c>
      <c r="T189">
        <v>5</v>
      </c>
      <c r="U189" t="s">
        <v>19</v>
      </c>
      <c r="V189">
        <f>VLOOKUP(S189,映射表!T:U,2,FALSE)</f>
        <v>10</v>
      </c>
      <c r="W189">
        <v>1</v>
      </c>
      <c r="X189" s="10">
        <v>0.6</v>
      </c>
      <c r="Y189" s="10">
        <v>1</v>
      </c>
      <c r="Z189" s="10">
        <f t="shared" si="85"/>
        <v>0.15237020316027089</v>
      </c>
      <c r="AA189" s="10">
        <v>0</v>
      </c>
      <c r="AB189" s="10">
        <v>1</v>
      </c>
      <c r="AC189" s="1">
        <f>INT(VLOOKUP($V189,映射表!$B:$C,2,FALSE)*VLOOKUP($U189,怪物属性偏向!$E:$I,3,FALSE)/100*X189*$AB189)</f>
        <v>360</v>
      </c>
      <c r="AD189" s="1">
        <f>INT(VLOOKUP($V189,映射表!$B:$C,2,FALSE)*VLOOKUP($U189,怪物属性偏向!$E:$I,4,FALSE)/100*Y189*$AB189)</f>
        <v>200</v>
      </c>
      <c r="AE189" s="1">
        <f>INT(VLOOKUP($V189,映射表!$B:$C,2,FALSE)*VLOOKUP($U189,怪物属性偏向!$E:$I,5,FALSE)/100*Z189*AB189)</f>
        <v>67</v>
      </c>
      <c r="AF189" s="1">
        <f>INT(VLOOKUP($V189,映射表!$B:$D,3,FALSE)*AA189)</f>
        <v>0</v>
      </c>
      <c r="AG189">
        <f t="shared" si="86"/>
        <v>0.75</v>
      </c>
      <c r="AH189">
        <f>VLOOKUP(V189,映射表!B:C,2,FALSE)*0.25-AD189*0.05</f>
        <v>90</v>
      </c>
      <c r="AI189">
        <f t="shared" si="87"/>
        <v>67.5</v>
      </c>
      <c r="AJ189">
        <f>INT(VLOOKUP($V189,映射表!$B:$C,2,FALSE)*VLOOKUP($U189,怪物属性偏向!$E:$I,5,FALSE)/100)</f>
        <v>443</v>
      </c>
    </row>
    <row r="190" spans="1:36" x14ac:dyDescent="0.15">
      <c r="A190">
        <f t="shared" si="71"/>
        <v>2001042</v>
      </c>
      <c r="B190">
        <f t="shared" si="72"/>
        <v>2000188</v>
      </c>
      <c r="C190">
        <f t="shared" si="73"/>
        <v>2000188</v>
      </c>
      <c r="D190" t="str">
        <f t="shared" si="74"/>
        <v>2001042s8</v>
      </c>
      <c r="E190" t="str">
        <f t="shared" si="75"/>
        <v>2000188:10:1</v>
      </c>
      <c r="F190">
        <f t="shared" si="76"/>
        <v>188</v>
      </c>
      <c r="G190">
        <f t="shared" si="77"/>
        <v>2000188</v>
      </c>
      <c r="H190">
        <f t="shared" si="70"/>
        <v>188</v>
      </c>
      <c r="I190" t="str">
        <f>VLOOKUP(U190,怪物属性偏向!E:F,2,FALSE)</f>
        <v>食人花</v>
      </c>
      <c r="J190">
        <f t="shared" si="78"/>
        <v>10</v>
      </c>
      <c r="K190">
        <f t="shared" si="79"/>
        <v>360</v>
      </c>
      <c r="L190">
        <f t="shared" si="80"/>
        <v>200</v>
      </c>
      <c r="M190">
        <f t="shared" si="81"/>
        <v>67</v>
      </c>
      <c r="N190">
        <f t="shared" si="82"/>
        <v>0</v>
      </c>
      <c r="O190">
        <f t="shared" si="83"/>
        <v>2000188</v>
      </c>
      <c r="P190" t="str">
        <f t="shared" si="84"/>
        <v>高攻低血</v>
      </c>
      <c r="S190">
        <v>42</v>
      </c>
      <c r="T190">
        <v>8</v>
      </c>
      <c r="U190" t="s">
        <v>19</v>
      </c>
      <c r="V190">
        <f>VLOOKUP(S190,映射表!T:U,2,FALSE)</f>
        <v>10</v>
      </c>
      <c r="W190">
        <v>1</v>
      </c>
      <c r="X190" s="10">
        <v>0.6</v>
      </c>
      <c r="Y190" s="10">
        <v>1</v>
      </c>
      <c r="Z190" s="10">
        <f t="shared" si="85"/>
        <v>0.15237020316027089</v>
      </c>
      <c r="AA190" s="10">
        <v>0</v>
      </c>
      <c r="AB190" s="10">
        <v>1</v>
      </c>
      <c r="AC190" s="1">
        <f>INT(VLOOKUP($V190,映射表!$B:$C,2,FALSE)*VLOOKUP($U190,怪物属性偏向!$E:$I,3,FALSE)/100*X190*$AB190)</f>
        <v>360</v>
      </c>
      <c r="AD190" s="1">
        <f>INT(VLOOKUP($V190,映射表!$B:$C,2,FALSE)*VLOOKUP($U190,怪物属性偏向!$E:$I,4,FALSE)/100*Y190*$AB190)</f>
        <v>200</v>
      </c>
      <c r="AE190" s="1">
        <f>INT(VLOOKUP($V190,映射表!$B:$C,2,FALSE)*VLOOKUP($U190,怪物属性偏向!$E:$I,5,FALSE)/100*Z190*AB190)</f>
        <v>67</v>
      </c>
      <c r="AF190" s="1">
        <f>INT(VLOOKUP($V190,映射表!$B:$D,3,FALSE)*AA190)</f>
        <v>0</v>
      </c>
      <c r="AG190">
        <f t="shared" si="86"/>
        <v>0.75</v>
      </c>
      <c r="AH190">
        <f>VLOOKUP(V190,映射表!B:C,2,FALSE)*0.25-AD190*0.05</f>
        <v>90</v>
      </c>
      <c r="AI190">
        <f t="shared" si="87"/>
        <v>67.5</v>
      </c>
      <c r="AJ190">
        <f>INT(VLOOKUP($V190,映射表!$B:$C,2,FALSE)*VLOOKUP($U190,怪物属性偏向!$E:$I,5,FALSE)/100)</f>
        <v>443</v>
      </c>
    </row>
    <row r="191" spans="1:36" x14ac:dyDescent="0.15">
      <c r="A191">
        <f t="shared" si="71"/>
        <v>2001042</v>
      </c>
      <c r="B191">
        <f t="shared" si="72"/>
        <v>2000189</v>
      </c>
      <c r="C191">
        <f t="shared" si="73"/>
        <v>2000189</v>
      </c>
      <c r="D191" t="str">
        <f t="shared" si="74"/>
        <v>2001042s9</v>
      </c>
      <c r="E191" t="str">
        <f t="shared" si="75"/>
        <v>2000189:10:1</v>
      </c>
      <c r="F191">
        <f t="shared" si="76"/>
        <v>189</v>
      </c>
      <c r="G191">
        <f t="shared" si="77"/>
        <v>2000189</v>
      </c>
      <c r="H191">
        <f t="shared" si="70"/>
        <v>189</v>
      </c>
      <c r="I191" t="str">
        <f>VLOOKUP(U191,怪物属性偏向!E:F,2,FALSE)</f>
        <v>小花精</v>
      </c>
      <c r="J191">
        <f t="shared" si="78"/>
        <v>10</v>
      </c>
      <c r="K191">
        <f t="shared" si="79"/>
        <v>240</v>
      </c>
      <c r="L191">
        <f t="shared" si="80"/>
        <v>400</v>
      </c>
      <c r="M191">
        <f t="shared" si="81"/>
        <v>80</v>
      </c>
      <c r="N191">
        <f t="shared" si="82"/>
        <v>0</v>
      </c>
      <c r="O191">
        <f t="shared" si="83"/>
        <v>2000189</v>
      </c>
      <c r="P191" t="str">
        <f t="shared" si="84"/>
        <v>群体治疗怪</v>
      </c>
      <c r="S191">
        <v>42</v>
      </c>
      <c r="T191">
        <v>9</v>
      </c>
      <c r="U191" t="s">
        <v>23</v>
      </c>
      <c r="V191">
        <f>VLOOKUP(S191,映射表!T:U,2,FALSE)</f>
        <v>10</v>
      </c>
      <c r="W191">
        <v>1</v>
      </c>
      <c r="X191" s="10">
        <v>0.6</v>
      </c>
      <c r="Y191" s="10">
        <v>1</v>
      </c>
      <c r="Z191" s="10">
        <f t="shared" si="85"/>
        <v>0.125</v>
      </c>
      <c r="AA191" s="10">
        <v>0</v>
      </c>
      <c r="AB191" s="10">
        <v>1</v>
      </c>
      <c r="AC191" s="1">
        <f>INT(VLOOKUP($V191,映射表!$B:$C,2,FALSE)*VLOOKUP($U191,怪物属性偏向!$E:$I,3,FALSE)/100*X191*$AB191)</f>
        <v>240</v>
      </c>
      <c r="AD191" s="1">
        <f>INT(VLOOKUP($V191,映射表!$B:$C,2,FALSE)*VLOOKUP($U191,怪物属性偏向!$E:$I,4,FALSE)/100*Y191*$AB191)</f>
        <v>400</v>
      </c>
      <c r="AE191" s="1">
        <f>INT(VLOOKUP($V191,映射表!$B:$C,2,FALSE)*VLOOKUP($U191,怪物属性偏向!$E:$I,5,FALSE)/100*Z191*AB191)</f>
        <v>80</v>
      </c>
      <c r="AF191" s="1">
        <f>INT(VLOOKUP($V191,映射表!$B:$D,3,FALSE)*AA191)</f>
        <v>0</v>
      </c>
      <c r="AG191">
        <f t="shared" si="86"/>
        <v>1</v>
      </c>
      <c r="AH191">
        <f>VLOOKUP(V191,映射表!B:C,2,FALSE)*0.25-AD191*0.05</f>
        <v>80</v>
      </c>
      <c r="AI191">
        <f t="shared" si="87"/>
        <v>80</v>
      </c>
      <c r="AJ191">
        <f>INT(VLOOKUP($V191,映射表!$B:$C,2,FALSE)*VLOOKUP($U191,怪物属性偏向!$E:$I,5,FALSE)/100)</f>
        <v>640</v>
      </c>
    </row>
    <row r="192" spans="1:36" x14ac:dyDescent="0.15">
      <c r="A192">
        <f t="shared" si="71"/>
        <v>2001043</v>
      </c>
      <c r="B192">
        <f t="shared" si="72"/>
        <v>2000190</v>
      </c>
      <c r="C192">
        <f t="shared" si="73"/>
        <v>2000190</v>
      </c>
      <c r="D192" t="str">
        <f t="shared" si="74"/>
        <v>2001043s1</v>
      </c>
      <c r="E192" t="str">
        <f t="shared" si="75"/>
        <v>2000190:10:1</v>
      </c>
      <c r="F192">
        <f t="shared" si="76"/>
        <v>190</v>
      </c>
      <c r="G192">
        <f t="shared" si="77"/>
        <v>2000190</v>
      </c>
      <c r="H192">
        <f t="shared" si="70"/>
        <v>190</v>
      </c>
      <c r="I192" t="str">
        <f>VLOOKUP(U192,怪物属性偏向!E:F,2,FALSE)</f>
        <v>小蘑菇</v>
      </c>
      <c r="J192">
        <f t="shared" si="78"/>
        <v>10</v>
      </c>
      <c r="K192">
        <f t="shared" si="79"/>
        <v>240</v>
      </c>
      <c r="L192">
        <f t="shared" si="80"/>
        <v>400</v>
      </c>
      <c r="M192">
        <f t="shared" si="81"/>
        <v>120</v>
      </c>
      <c r="N192">
        <f t="shared" si="82"/>
        <v>0</v>
      </c>
      <c r="O192">
        <f t="shared" si="83"/>
        <v>2000190</v>
      </c>
      <c r="P192" t="str">
        <f t="shared" si="84"/>
        <v>平均怪</v>
      </c>
      <c r="S192">
        <v>43</v>
      </c>
      <c r="T192">
        <v>1</v>
      </c>
      <c r="U192" t="s">
        <v>17</v>
      </c>
      <c r="V192">
        <f>VLOOKUP(S192,映射表!T:U,2,FALSE)</f>
        <v>10</v>
      </c>
      <c r="W192">
        <v>1</v>
      </c>
      <c r="X192" s="10">
        <v>0.6</v>
      </c>
      <c r="Y192" s="10">
        <v>1</v>
      </c>
      <c r="Z192" s="10">
        <f t="shared" si="85"/>
        <v>0.1875</v>
      </c>
      <c r="AA192" s="10">
        <v>0</v>
      </c>
      <c r="AB192" s="10">
        <v>1</v>
      </c>
      <c r="AC192" s="1">
        <f>INT(VLOOKUP($V192,映射表!$B:$C,2,FALSE)*VLOOKUP($U192,怪物属性偏向!$E:$I,3,FALSE)/100*X192*$AB192)</f>
        <v>240</v>
      </c>
      <c r="AD192" s="1">
        <f>INT(VLOOKUP($V192,映射表!$B:$C,2,FALSE)*VLOOKUP($U192,怪物属性偏向!$E:$I,4,FALSE)/100*Y192*$AB192)</f>
        <v>400</v>
      </c>
      <c r="AE192" s="1">
        <f>INT(VLOOKUP($V192,映射表!$B:$C,2,FALSE)*VLOOKUP($U192,怪物属性偏向!$E:$I,5,FALSE)/100*Z192*AB192)</f>
        <v>120</v>
      </c>
      <c r="AF192" s="1">
        <f>INT(VLOOKUP($V192,映射表!$B:$D,3,FALSE)*AA192)</f>
        <v>0</v>
      </c>
      <c r="AG192">
        <f t="shared" si="86"/>
        <v>1.5</v>
      </c>
      <c r="AH192">
        <f>VLOOKUP(V192,映射表!B:C,2,FALSE)*0.25-AD192*0.05</f>
        <v>80</v>
      </c>
      <c r="AI192">
        <f t="shared" si="87"/>
        <v>120</v>
      </c>
      <c r="AJ192">
        <f>INT(VLOOKUP($V192,映射表!$B:$C,2,FALSE)*VLOOKUP($U192,怪物属性偏向!$E:$I,5,FALSE)/100)</f>
        <v>640</v>
      </c>
    </row>
    <row r="193" spans="1:36" x14ac:dyDescent="0.15">
      <c r="A193">
        <f t="shared" si="71"/>
        <v>2001043</v>
      </c>
      <c r="B193">
        <f t="shared" si="72"/>
        <v>2000191</v>
      </c>
      <c r="C193">
        <f t="shared" si="73"/>
        <v>2000191</v>
      </c>
      <c r="D193" t="str">
        <f t="shared" si="74"/>
        <v>2001043s3</v>
      </c>
      <c r="E193" t="str">
        <f t="shared" si="75"/>
        <v>2000191:10:1</v>
      </c>
      <c r="F193">
        <f t="shared" si="76"/>
        <v>191</v>
      </c>
      <c r="G193">
        <f t="shared" si="77"/>
        <v>2000191</v>
      </c>
      <c r="H193">
        <f t="shared" si="70"/>
        <v>191</v>
      </c>
      <c r="I193" t="str">
        <f>VLOOKUP(U193,怪物属性偏向!E:F,2,FALSE)</f>
        <v>小蘑菇</v>
      </c>
      <c r="J193">
        <f t="shared" si="78"/>
        <v>10</v>
      </c>
      <c r="K193">
        <f t="shared" si="79"/>
        <v>240</v>
      </c>
      <c r="L193">
        <f t="shared" si="80"/>
        <v>400</v>
      </c>
      <c r="M193">
        <f t="shared" si="81"/>
        <v>120</v>
      </c>
      <c r="N193">
        <f t="shared" si="82"/>
        <v>0</v>
      </c>
      <c r="O193">
        <f t="shared" si="83"/>
        <v>2000191</v>
      </c>
      <c r="P193" t="str">
        <f t="shared" si="84"/>
        <v>平均怪</v>
      </c>
      <c r="S193">
        <v>43</v>
      </c>
      <c r="T193">
        <v>3</v>
      </c>
      <c r="U193" t="s">
        <v>17</v>
      </c>
      <c r="V193">
        <f>VLOOKUP(S193,映射表!T:U,2,FALSE)</f>
        <v>10</v>
      </c>
      <c r="W193">
        <v>1</v>
      </c>
      <c r="X193" s="10">
        <v>0.6</v>
      </c>
      <c r="Y193" s="10">
        <v>1</v>
      </c>
      <c r="Z193" s="10">
        <f t="shared" si="85"/>
        <v>0.1875</v>
      </c>
      <c r="AA193" s="10">
        <v>0</v>
      </c>
      <c r="AB193" s="10">
        <v>1</v>
      </c>
      <c r="AC193" s="1">
        <f>INT(VLOOKUP($V193,映射表!$B:$C,2,FALSE)*VLOOKUP($U193,怪物属性偏向!$E:$I,3,FALSE)/100*X193*$AB193)</f>
        <v>240</v>
      </c>
      <c r="AD193" s="1">
        <f>INT(VLOOKUP($V193,映射表!$B:$C,2,FALSE)*VLOOKUP($U193,怪物属性偏向!$E:$I,4,FALSE)/100*Y193*$AB193)</f>
        <v>400</v>
      </c>
      <c r="AE193" s="1">
        <f>INT(VLOOKUP($V193,映射表!$B:$C,2,FALSE)*VLOOKUP($U193,怪物属性偏向!$E:$I,5,FALSE)/100*Z193*AB193)</f>
        <v>120</v>
      </c>
      <c r="AF193" s="1">
        <f>INT(VLOOKUP($V193,映射表!$B:$D,3,FALSE)*AA193)</f>
        <v>0</v>
      </c>
      <c r="AG193">
        <f t="shared" si="86"/>
        <v>1.5</v>
      </c>
      <c r="AH193">
        <f>VLOOKUP(V193,映射表!B:C,2,FALSE)*0.25-AD193*0.05</f>
        <v>80</v>
      </c>
      <c r="AI193">
        <f t="shared" si="87"/>
        <v>120</v>
      </c>
      <c r="AJ193">
        <f>INT(VLOOKUP($V193,映射表!$B:$C,2,FALSE)*VLOOKUP($U193,怪物属性偏向!$E:$I,5,FALSE)/100)</f>
        <v>640</v>
      </c>
    </row>
    <row r="194" spans="1:36" x14ac:dyDescent="0.15">
      <c r="A194">
        <f t="shared" si="71"/>
        <v>2001043</v>
      </c>
      <c r="B194">
        <f t="shared" si="72"/>
        <v>2000192</v>
      </c>
      <c r="C194">
        <f t="shared" si="73"/>
        <v>2000192</v>
      </c>
      <c r="D194" t="str">
        <f t="shared" si="74"/>
        <v>2001043s5</v>
      </c>
      <c r="E194" t="str">
        <f t="shared" si="75"/>
        <v>2000192:10:1</v>
      </c>
      <c r="F194">
        <f t="shared" si="76"/>
        <v>192</v>
      </c>
      <c r="G194">
        <f t="shared" si="77"/>
        <v>2000192</v>
      </c>
      <c r="H194">
        <f t="shared" si="70"/>
        <v>192</v>
      </c>
      <c r="I194" t="str">
        <f>VLOOKUP(U194,怪物属性偏向!E:F,2,FALSE)</f>
        <v>食人花</v>
      </c>
      <c r="J194">
        <f t="shared" si="78"/>
        <v>10</v>
      </c>
      <c r="K194">
        <f t="shared" si="79"/>
        <v>360</v>
      </c>
      <c r="L194">
        <f t="shared" si="80"/>
        <v>200</v>
      </c>
      <c r="M194">
        <f t="shared" si="81"/>
        <v>67</v>
      </c>
      <c r="N194">
        <f t="shared" si="82"/>
        <v>0</v>
      </c>
      <c r="O194">
        <f t="shared" si="83"/>
        <v>2000192</v>
      </c>
      <c r="P194" t="str">
        <f t="shared" si="84"/>
        <v>高攻低血</v>
      </c>
      <c r="S194">
        <v>43</v>
      </c>
      <c r="T194">
        <v>5</v>
      </c>
      <c r="U194" t="s">
        <v>19</v>
      </c>
      <c r="V194">
        <f>VLOOKUP(S194,映射表!T:U,2,FALSE)</f>
        <v>10</v>
      </c>
      <c r="W194">
        <v>1</v>
      </c>
      <c r="X194" s="10">
        <v>0.6</v>
      </c>
      <c r="Y194" s="10">
        <v>1</v>
      </c>
      <c r="Z194" s="10">
        <f t="shared" si="85"/>
        <v>0.15237020316027089</v>
      </c>
      <c r="AA194" s="10">
        <v>0</v>
      </c>
      <c r="AB194" s="10">
        <v>1</v>
      </c>
      <c r="AC194" s="1">
        <f>INT(VLOOKUP($V194,映射表!$B:$C,2,FALSE)*VLOOKUP($U194,怪物属性偏向!$E:$I,3,FALSE)/100*X194*$AB194)</f>
        <v>360</v>
      </c>
      <c r="AD194" s="1">
        <f>INT(VLOOKUP($V194,映射表!$B:$C,2,FALSE)*VLOOKUP($U194,怪物属性偏向!$E:$I,4,FALSE)/100*Y194*$AB194)</f>
        <v>200</v>
      </c>
      <c r="AE194" s="1">
        <f>INT(VLOOKUP($V194,映射表!$B:$C,2,FALSE)*VLOOKUP($U194,怪物属性偏向!$E:$I,5,FALSE)/100*Z194*AB194)</f>
        <v>67</v>
      </c>
      <c r="AF194" s="1">
        <f>INT(VLOOKUP($V194,映射表!$B:$D,3,FALSE)*AA194)</f>
        <v>0</v>
      </c>
      <c r="AG194">
        <f t="shared" si="86"/>
        <v>0.75</v>
      </c>
      <c r="AH194">
        <f>VLOOKUP(V194,映射表!B:C,2,FALSE)*0.25-AD194*0.05</f>
        <v>90</v>
      </c>
      <c r="AI194">
        <f t="shared" si="87"/>
        <v>67.5</v>
      </c>
      <c r="AJ194">
        <f>INT(VLOOKUP($V194,映射表!$B:$C,2,FALSE)*VLOOKUP($U194,怪物属性偏向!$E:$I,5,FALSE)/100)</f>
        <v>443</v>
      </c>
    </row>
    <row r="195" spans="1:36" x14ac:dyDescent="0.15">
      <c r="A195">
        <f t="shared" si="71"/>
        <v>2001043</v>
      </c>
      <c r="B195">
        <f t="shared" si="72"/>
        <v>2000193</v>
      </c>
      <c r="C195">
        <f t="shared" si="73"/>
        <v>2000193</v>
      </c>
      <c r="D195" t="str">
        <f t="shared" si="74"/>
        <v>2001043s7</v>
      </c>
      <c r="E195" t="str">
        <f t="shared" si="75"/>
        <v>2000193:10:1</v>
      </c>
      <c r="F195">
        <f t="shared" si="76"/>
        <v>193</v>
      </c>
      <c r="G195">
        <f t="shared" si="77"/>
        <v>2000193</v>
      </c>
      <c r="H195">
        <f t="shared" si="70"/>
        <v>193</v>
      </c>
      <c r="I195" t="str">
        <f>VLOOKUP(U195,怪物属性偏向!E:F,2,FALSE)</f>
        <v>小蘑菇</v>
      </c>
      <c r="J195">
        <f t="shared" si="78"/>
        <v>10</v>
      </c>
      <c r="K195">
        <f t="shared" si="79"/>
        <v>240</v>
      </c>
      <c r="L195">
        <f t="shared" si="80"/>
        <v>400</v>
      </c>
      <c r="M195">
        <f t="shared" si="81"/>
        <v>120</v>
      </c>
      <c r="N195">
        <f t="shared" si="82"/>
        <v>0</v>
      </c>
      <c r="O195">
        <f t="shared" si="83"/>
        <v>2000193</v>
      </c>
      <c r="P195" t="str">
        <f t="shared" si="84"/>
        <v>平均怪</v>
      </c>
      <c r="S195">
        <v>43</v>
      </c>
      <c r="T195">
        <v>7</v>
      </c>
      <c r="U195" t="s">
        <v>17</v>
      </c>
      <c r="V195">
        <f>VLOOKUP(S195,映射表!T:U,2,FALSE)</f>
        <v>10</v>
      </c>
      <c r="W195">
        <v>1</v>
      </c>
      <c r="X195" s="10">
        <v>0.6</v>
      </c>
      <c r="Y195" s="10">
        <v>1</v>
      </c>
      <c r="Z195" s="10">
        <f t="shared" si="85"/>
        <v>0.1875</v>
      </c>
      <c r="AA195" s="10">
        <v>0</v>
      </c>
      <c r="AB195" s="10">
        <v>1</v>
      </c>
      <c r="AC195" s="1">
        <f>INT(VLOOKUP($V195,映射表!$B:$C,2,FALSE)*VLOOKUP($U195,怪物属性偏向!$E:$I,3,FALSE)/100*X195*$AB195)</f>
        <v>240</v>
      </c>
      <c r="AD195" s="1">
        <f>INT(VLOOKUP($V195,映射表!$B:$C,2,FALSE)*VLOOKUP($U195,怪物属性偏向!$E:$I,4,FALSE)/100*Y195*$AB195)</f>
        <v>400</v>
      </c>
      <c r="AE195" s="1">
        <f>INT(VLOOKUP($V195,映射表!$B:$C,2,FALSE)*VLOOKUP($U195,怪物属性偏向!$E:$I,5,FALSE)/100*Z195*AB195)</f>
        <v>120</v>
      </c>
      <c r="AF195" s="1">
        <f>INT(VLOOKUP($V195,映射表!$B:$D,3,FALSE)*AA195)</f>
        <v>0</v>
      </c>
      <c r="AG195">
        <f t="shared" si="86"/>
        <v>1.5</v>
      </c>
      <c r="AH195">
        <f>VLOOKUP(V195,映射表!B:C,2,FALSE)*0.25-AD195*0.05</f>
        <v>80</v>
      </c>
      <c r="AI195">
        <f t="shared" si="87"/>
        <v>120</v>
      </c>
      <c r="AJ195">
        <f>INT(VLOOKUP($V195,映射表!$B:$C,2,FALSE)*VLOOKUP($U195,怪物属性偏向!$E:$I,5,FALSE)/100)</f>
        <v>640</v>
      </c>
    </row>
    <row r="196" spans="1:36" x14ac:dyDescent="0.15">
      <c r="A196">
        <f t="shared" si="71"/>
        <v>2001043</v>
      </c>
      <c r="B196">
        <f t="shared" si="72"/>
        <v>2000194</v>
      </c>
      <c r="C196">
        <f t="shared" si="73"/>
        <v>2000194</v>
      </c>
      <c r="D196" t="str">
        <f t="shared" si="74"/>
        <v>2001043s9</v>
      </c>
      <c r="E196" t="str">
        <f t="shared" si="75"/>
        <v>2000194:10:1</v>
      </c>
      <c r="F196">
        <f t="shared" si="76"/>
        <v>194</v>
      </c>
      <c r="G196">
        <f t="shared" si="77"/>
        <v>2000194</v>
      </c>
      <c r="H196">
        <f t="shared" si="70"/>
        <v>194</v>
      </c>
      <c r="I196" t="str">
        <f>VLOOKUP(U196,怪物属性偏向!E:F,2,FALSE)</f>
        <v>小蘑菇</v>
      </c>
      <c r="J196">
        <f t="shared" si="78"/>
        <v>10</v>
      </c>
      <c r="K196">
        <f t="shared" si="79"/>
        <v>240</v>
      </c>
      <c r="L196">
        <f t="shared" si="80"/>
        <v>400</v>
      </c>
      <c r="M196">
        <f t="shared" si="81"/>
        <v>120</v>
      </c>
      <c r="N196">
        <f t="shared" si="82"/>
        <v>0</v>
      </c>
      <c r="O196">
        <f t="shared" si="83"/>
        <v>2000194</v>
      </c>
      <c r="P196" t="str">
        <f t="shared" si="84"/>
        <v>平均怪</v>
      </c>
      <c r="S196">
        <v>43</v>
      </c>
      <c r="T196">
        <v>9</v>
      </c>
      <c r="U196" t="s">
        <v>17</v>
      </c>
      <c r="V196">
        <f>VLOOKUP(S196,映射表!T:U,2,FALSE)</f>
        <v>10</v>
      </c>
      <c r="W196">
        <v>1</v>
      </c>
      <c r="X196" s="10">
        <v>0.6</v>
      </c>
      <c r="Y196" s="10">
        <v>1</v>
      </c>
      <c r="Z196" s="10">
        <f t="shared" si="85"/>
        <v>0.1875</v>
      </c>
      <c r="AA196" s="10">
        <v>0</v>
      </c>
      <c r="AB196" s="10">
        <v>1</v>
      </c>
      <c r="AC196" s="1">
        <f>INT(VLOOKUP($V196,映射表!$B:$C,2,FALSE)*VLOOKUP($U196,怪物属性偏向!$E:$I,3,FALSE)/100*X196*$AB196)</f>
        <v>240</v>
      </c>
      <c r="AD196" s="1">
        <f>INT(VLOOKUP($V196,映射表!$B:$C,2,FALSE)*VLOOKUP($U196,怪物属性偏向!$E:$I,4,FALSE)/100*Y196*$AB196)</f>
        <v>400</v>
      </c>
      <c r="AE196" s="1">
        <f>INT(VLOOKUP($V196,映射表!$B:$C,2,FALSE)*VLOOKUP($U196,怪物属性偏向!$E:$I,5,FALSE)/100*Z196*AB196)</f>
        <v>120</v>
      </c>
      <c r="AF196" s="1">
        <f>INT(VLOOKUP($V196,映射表!$B:$D,3,FALSE)*AA196)</f>
        <v>0</v>
      </c>
      <c r="AG196">
        <f t="shared" si="86"/>
        <v>1.5</v>
      </c>
      <c r="AH196">
        <f>VLOOKUP(V196,映射表!B:C,2,FALSE)*0.25-AD196*0.05</f>
        <v>80</v>
      </c>
      <c r="AI196">
        <f t="shared" si="87"/>
        <v>120</v>
      </c>
      <c r="AJ196">
        <f>INT(VLOOKUP($V196,映射表!$B:$C,2,FALSE)*VLOOKUP($U196,怪物属性偏向!$E:$I,5,FALSE)/100)</f>
        <v>640</v>
      </c>
    </row>
    <row r="197" spans="1:36" x14ac:dyDescent="0.15">
      <c r="A197">
        <f t="shared" si="71"/>
        <v>2001044</v>
      </c>
      <c r="B197">
        <f t="shared" si="72"/>
        <v>2000195</v>
      </c>
      <c r="C197">
        <f t="shared" si="73"/>
        <v>2000195</v>
      </c>
      <c r="D197" t="str">
        <f t="shared" si="74"/>
        <v>2001044s2</v>
      </c>
      <c r="E197" t="str">
        <f t="shared" si="75"/>
        <v>2000195:10:1</v>
      </c>
      <c r="F197">
        <f t="shared" si="76"/>
        <v>195</v>
      </c>
      <c r="G197">
        <f t="shared" si="77"/>
        <v>2000195</v>
      </c>
      <c r="H197">
        <f t="shared" ref="H197:H210" si="88">H196+1</f>
        <v>195</v>
      </c>
      <c r="I197" t="str">
        <f>VLOOKUP(U197,怪物属性偏向!E:F,2,FALSE)</f>
        <v>小蘑菇</v>
      </c>
      <c r="J197">
        <f t="shared" si="78"/>
        <v>10</v>
      </c>
      <c r="K197">
        <f t="shared" si="79"/>
        <v>240</v>
      </c>
      <c r="L197">
        <f t="shared" si="80"/>
        <v>400</v>
      </c>
      <c r="M197">
        <f t="shared" si="81"/>
        <v>120</v>
      </c>
      <c r="N197">
        <f t="shared" si="82"/>
        <v>0</v>
      </c>
      <c r="O197">
        <f t="shared" si="83"/>
        <v>2000195</v>
      </c>
      <c r="P197" t="str">
        <f t="shared" si="84"/>
        <v>平均怪</v>
      </c>
      <c r="S197">
        <v>44</v>
      </c>
      <c r="T197">
        <v>2</v>
      </c>
      <c r="U197" t="s">
        <v>17</v>
      </c>
      <c r="V197">
        <f>VLOOKUP(S197,映射表!T:U,2,FALSE)</f>
        <v>10</v>
      </c>
      <c r="W197">
        <v>1</v>
      </c>
      <c r="X197" s="10">
        <v>0.6</v>
      </c>
      <c r="Y197" s="10">
        <v>1</v>
      </c>
      <c r="Z197" s="10">
        <f t="shared" si="85"/>
        <v>0.1875</v>
      </c>
      <c r="AA197" s="10">
        <v>0</v>
      </c>
      <c r="AB197" s="10">
        <v>1</v>
      </c>
      <c r="AC197" s="1">
        <f>INT(VLOOKUP($V197,映射表!$B:$C,2,FALSE)*VLOOKUP($U197,怪物属性偏向!$E:$I,3,FALSE)/100*X197*$AB197)</f>
        <v>240</v>
      </c>
      <c r="AD197" s="1">
        <f>INT(VLOOKUP($V197,映射表!$B:$C,2,FALSE)*VLOOKUP($U197,怪物属性偏向!$E:$I,4,FALSE)/100*Y197*$AB197)</f>
        <v>400</v>
      </c>
      <c r="AE197" s="1">
        <f>INT(VLOOKUP($V197,映射表!$B:$C,2,FALSE)*VLOOKUP($U197,怪物属性偏向!$E:$I,5,FALSE)/100*Z197*AB197)</f>
        <v>120</v>
      </c>
      <c r="AF197" s="1">
        <f>INT(VLOOKUP($V197,映射表!$B:$D,3,FALSE)*AA197)</f>
        <v>0</v>
      </c>
      <c r="AG197">
        <f t="shared" si="86"/>
        <v>1.5</v>
      </c>
      <c r="AH197">
        <f>VLOOKUP(V197,映射表!B:C,2,FALSE)*0.25-AD197*0.05</f>
        <v>80</v>
      </c>
      <c r="AI197">
        <f t="shared" si="87"/>
        <v>120</v>
      </c>
      <c r="AJ197">
        <f>INT(VLOOKUP($V197,映射表!$B:$C,2,FALSE)*VLOOKUP($U197,怪物属性偏向!$E:$I,5,FALSE)/100)</f>
        <v>640</v>
      </c>
    </row>
    <row r="198" spans="1:36" x14ac:dyDescent="0.15">
      <c r="A198">
        <f t="shared" si="71"/>
        <v>2001044</v>
      </c>
      <c r="B198">
        <f t="shared" si="72"/>
        <v>2000196</v>
      </c>
      <c r="C198">
        <f t="shared" si="73"/>
        <v>2000196</v>
      </c>
      <c r="D198" t="str">
        <f t="shared" si="74"/>
        <v>2001044s4</v>
      </c>
      <c r="E198" t="str">
        <f t="shared" si="75"/>
        <v>2000196:10:1</v>
      </c>
      <c r="F198">
        <f t="shared" si="76"/>
        <v>196</v>
      </c>
      <c r="G198">
        <f t="shared" si="77"/>
        <v>2000196</v>
      </c>
      <c r="H198">
        <f t="shared" si="88"/>
        <v>196</v>
      </c>
      <c r="I198" t="str">
        <f>VLOOKUP(U198,怪物属性偏向!E:F,2,FALSE)</f>
        <v>小蘑菇</v>
      </c>
      <c r="J198">
        <f t="shared" si="78"/>
        <v>10</v>
      </c>
      <c r="K198">
        <f t="shared" si="79"/>
        <v>240</v>
      </c>
      <c r="L198">
        <f t="shared" si="80"/>
        <v>400</v>
      </c>
      <c r="M198">
        <f t="shared" si="81"/>
        <v>120</v>
      </c>
      <c r="N198">
        <f t="shared" si="82"/>
        <v>0</v>
      </c>
      <c r="O198">
        <f t="shared" si="83"/>
        <v>2000196</v>
      </c>
      <c r="P198" t="str">
        <f t="shared" si="84"/>
        <v>平均怪</v>
      </c>
      <c r="S198">
        <v>44</v>
      </c>
      <c r="T198">
        <v>4</v>
      </c>
      <c r="U198" t="s">
        <v>17</v>
      </c>
      <c r="V198">
        <f>VLOOKUP(S198,映射表!T:U,2,FALSE)</f>
        <v>10</v>
      </c>
      <c r="W198">
        <v>1</v>
      </c>
      <c r="X198" s="10">
        <v>0.6</v>
      </c>
      <c r="Y198" s="10">
        <v>1</v>
      </c>
      <c r="Z198" s="10">
        <f t="shared" si="85"/>
        <v>0.1875</v>
      </c>
      <c r="AA198" s="10">
        <v>0</v>
      </c>
      <c r="AB198" s="10">
        <v>1</v>
      </c>
      <c r="AC198" s="1">
        <f>INT(VLOOKUP($V198,映射表!$B:$C,2,FALSE)*VLOOKUP($U198,怪物属性偏向!$E:$I,3,FALSE)/100*X198*$AB198)</f>
        <v>240</v>
      </c>
      <c r="AD198" s="1">
        <f>INT(VLOOKUP($V198,映射表!$B:$C,2,FALSE)*VLOOKUP($U198,怪物属性偏向!$E:$I,4,FALSE)/100*Y198*$AB198)</f>
        <v>400</v>
      </c>
      <c r="AE198" s="1">
        <f>INT(VLOOKUP($V198,映射表!$B:$C,2,FALSE)*VLOOKUP($U198,怪物属性偏向!$E:$I,5,FALSE)/100*Z198*AB198)</f>
        <v>120</v>
      </c>
      <c r="AF198" s="1">
        <f>INT(VLOOKUP($V198,映射表!$B:$D,3,FALSE)*AA198)</f>
        <v>0</v>
      </c>
      <c r="AG198">
        <f t="shared" si="86"/>
        <v>1.5</v>
      </c>
      <c r="AH198">
        <f>VLOOKUP(V198,映射表!B:C,2,FALSE)*0.25-AD198*0.05</f>
        <v>80</v>
      </c>
      <c r="AI198">
        <f t="shared" si="87"/>
        <v>120</v>
      </c>
      <c r="AJ198">
        <f>INT(VLOOKUP($V198,映射表!$B:$C,2,FALSE)*VLOOKUP($U198,怪物属性偏向!$E:$I,5,FALSE)/100)</f>
        <v>640</v>
      </c>
    </row>
    <row r="199" spans="1:36" x14ac:dyDescent="0.15">
      <c r="A199">
        <f t="shared" si="71"/>
        <v>2001044</v>
      </c>
      <c r="B199">
        <f t="shared" si="72"/>
        <v>2000197</v>
      </c>
      <c r="C199">
        <f t="shared" si="73"/>
        <v>2000197</v>
      </c>
      <c r="D199" t="str">
        <f t="shared" si="74"/>
        <v>2001044s5</v>
      </c>
      <c r="E199" t="str">
        <f t="shared" si="75"/>
        <v>2000197:10:1</v>
      </c>
      <c r="F199">
        <f t="shared" si="76"/>
        <v>197</v>
      </c>
      <c r="G199">
        <f t="shared" si="77"/>
        <v>2000197</v>
      </c>
      <c r="H199">
        <f t="shared" si="88"/>
        <v>197</v>
      </c>
      <c r="I199" t="str">
        <f>VLOOKUP(U199,怪物属性偏向!E:F,2,FALSE)</f>
        <v>食人花</v>
      </c>
      <c r="J199">
        <f t="shared" si="78"/>
        <v>10</v>
      </c>
      <c r="K199">
        <f t="shared" si="79"/>
        <v>360</v>
      </c>
      <c r="L199">
        <f t="shared" si="80"/>
        <v>200</v>
      </c>
      <c r="M199">
        <f t="shared" si="81"/>
        <v>67</v>
      </c>
      <c r="N199">
        <f t="shared" si="82"/>
        <v>0</v>
      </c>
      <c r="O199">
        <f t="shared" si="83"/>
        <v>2000197</v>
      </c>
      <c r="P199" t="str">
        <f t="shared" si="84"/>
        <v>高攻低血</v>
      </c>
      <c r="S199">
        <v>44</v>
      </c>
      <c r="T199">
        <v>5</v>
      </c>
      <c r="U199" t="s">
        <v>19</v>
      </c>
      <c r="V199">
        <f>VLOOKUP(S199,映射表!T:U,2,FALSE)</f>
        <v>10</v>
      </c>
      <c r="W199">
        <v>1</v>
      </c>
      <c r="X199" s="10">
        <v>0.6</v>
      </c>
      <c r="Y199" s="10">
        <v>1</v>
      </c>
      <c r="Z199" s="10">
        <f t="shared" si="85"/>
        <v>0.15237020316027089</v>
      </c>
      <c r="AA199" s="10">
        <v>0</v>
      </c>
      <c r="AB199" s="10">
        <v>1</v>
      </c>
      <c r="AC199" s="1">
        <f>INT(VLOOKUP($V199,映射表!$B:$C,2,FALSE)*VLOOKUP($U199,怪物属性偏向!$E:$I,3,FALSE)/100*X199*$AB199)</f>
        <v>360</v>
      </c>
      <c r="AD199" s="1">
        <f>INT(VLOOKUP($V199,映射表!$B:$C,2,FALSE)*VLOOKUP($U199,怪物属性偏向!$E:$I,4,FALSE)/100*Y199*$AB199)</f>
        <v>200</v>
      </c>
      <c r="AE199" s="1">
        <f>INT(VLOOKUP($V199,映射表!$B:$C,2,FALSE)*VLOOKUP($U199,怪物属性偏向!$E:$I,5,FALSE)/100*Z199*AB199)</f>
        <v>67</v>
      </c>
      <c r="AF199" s="1">
        <f>INT(VLOOKUP($V199,映射表!$B:$D,3,FALSE)*AA199)</f>
        <v>0</v>
      </c>
      <c r="AG199">
        <f t="shared" si="86"/>
        <v>0.75</v>
      </c>
      <c r="AH199">
        <f>VLOOKUP(V199,映射表!B:C,2,FALSE)*0.25-AD199*0.05</f>
        <v>90</v>
      </c>
      <c r="AI199">
        <f t="shared" si="87"/>
        <v>67.5</v>
      </c>
      <c r="AJ199">
        <f>INT(VLOOKUP($V199,映射表!$B:$C,2,FALSE)*VLOOKUP($U199,怪物属性偏向!$E:$I,5,FALSE)/100)</f>
        <v>443</v>
      </c>
    </row>
    <row r="200" spans="1:36" x14ac:dyDescent="0.15">
      <c r="A200">
        <f t="shared" si="71"/>
        <v>2001044</v>
      </c>
      <c r="B200">
        <f t="shared" si="72"/>
        <v>2000198</v>
      </c>
      <c r="C200">
        <f t="shared" si="73"/>
        <v>2000198</v>
      </c>
      <c r="D200" t="str">
        <f t="shared" si="74"/>
        <v>2001044s6</v>
      </c>
      <c r="E200" t="str">
        <f t="shared" si="75"/>
        <v>2000198:10:1</v>
      </c>
      <c r="F200">
        <f t="shared" si="76"/>
        <v>198</v>
      </c>
      <c r="G200">
        <f t="shared" si="77"/>
        <v>2000198</v>
      </c>
      <c r="H200">
        <f t="shared" si="88"/>
        <v>198</v>
      </c>
      <c r="I200" t="str">
        <f>VLOOKUP(U200,怪物属性偏向!E:F,2,FALSE)</f>
        <v>小蘑菇</v>
      </c>
      <c r="J200">
        <f t="shared" si="78"/>
        <v>10</v>
      </c>
      <c r="K200">
        <f t="shared" si="79"/>
        <v>240</v>
      </c>
      <c r="L200">
        <f t="shared" si="80"/>
        <v>400</v>
      </c>
      <c r="M200">
        <f t="shared" si="81"/>
        <v>120</v>
      </c>
      <c r="N200">
        <f t="shared" si="82"/>
        <v>0</v>
      </c>
      <c r="O200">
        <f t="shared" si="83"/>
        <v>2000198</v>
      </c>
      <c r="P200" t="str">
        <f t="shared" si="84"/>
        <v>平均怪</v>
      </c>
      <c r="S200">
        <v>44</v>
      </c>
      <c r="T200">
        <v>6</v>
      </c>
      <c r="U200" t="s">
        <v>17</v>
      </c>
      <c r="V200">
        <f>VLOOKUP(S200,映射表!T:U,2,FALSE)</f>
        <v>10</v>
      </c>
      <c r="W200">
        <v>1</v>
      </c>
      <c r="X200" s="10">
        <v>0.6</v>
      </c>
      <c r="Y200" s="10">
        <v>1</v>
      </c>
      <c r="Z200" s="10">
        <f t="shared" si="85"/>
        <v>0.1875</v>
      </c>
      <c r="AA200" s="10">
        <v>0</v>
      </c>
      <c r="AB200" s="10">
        <v>1</v>
      </c>
      <c r="AC200" s="1">
        <f>INT(VLOOKUP($V200,映射表!$B:$C,2,FALSE)*VLOOKUP($U200,怪物属性偏向!$E:$I,3,FALSE)/100*X200*$AB200)</f>
        <v>240</v>
      </c>
      <c r="AD200" s="1">
        <f>INT(VLOOKUP($V200,映射表!$B:$C,2,FALSE)*VLOOKUP($U200,怪物属性偏向!$E:$I,4,FALSE)/100*Y200*$AB200)</f>
        <v>400</v>
      </c>
      <c r="AE200" s="1">
        <f>INT(VLOOKUP($V200,映射表!$B:$C,2,FALSE)*VLOOKUP($U200,怪物属性偏向!$E:$I,5,FALSE)/100*Z200*AB200)</f>
        <v>120</v>
      </c>
      <c r="AF200" s="1">
        <f>INT(VLOOKUP($V200,映射表!$B:$D,3,FALSE)*AA200)</f>
        <v>0</v>
      </c>
      <c r="AG200">
        <f t="shared" si="86"/>
        <v>1.5</v>
      </c>
      <c r="AH200">
        <f>VLOOKUP(V200,映射表!B:C,2,FALSE)*0.25-AD200*0.05</f>
        <v>80</v>
      </c>
      <c r="AI200">
        <f t="shared" si="87"/>
        <v>120</v>
      </c>
      <c r="AJ200">
        <f>INT(VLOOKUP($V200,映射表!$B:$C,2,FALSE)*VLOOKUP($U200,怪物属性偏向!$E:$I,5,FALSE)/100)</f>
        <v>640</v>
      </c>
    </row>
    <row r="201" spans="1:36" x14ac:dyDescent="0.15">
      <c r="A201">
        <f t="shared" si="71"/>
        <v>2001044</v>
      </c>
      <c r="B201">
        <f t="shared" si="72"/>
        <v>2000199</v>
      </c>
      <c r="C201">
        <f t="shared" si="73"/>
        <v>2000199</v>
      </c>
      <c r="D201" t="str">
        <f t="shared" si="74"/>
        <v>2001044s8</v>
      </c>
      <c r="E201" t="str">
        <f t="shared" si="75"/>
        <v>2000199:10:1</v>
      </c>
      <c r="F201">
        <f t="shared" si="76"/>
        <v>199</v>
      </c>
      <c r="G201">
        <f t="shared" si="77"/>
        <v>2000199</v>
      </c>
      <c r="H201">
        <f t="shared" si="88"/>
        <v>199</v>
      </c>
      <c r="I201" t="str">
        <f>VLOOKUP(U201,怪物属性偏向!E:F,2,FALSE)</f>
        <v>小蘑菇</v>
      </c>
      <c r="J201">
        <f t="shared" si="78"/>
        <v>10</v>
      </c>
      <c r="K201">
        <f t="shared" si="79"/>
        <v>240</v>
      </c>
      <c r="L201">
        <f t="shared" si="80"/>
        <v>400</v>
      </c>
      <c r="M201">
        <f t="shared" si="81"/>
        <v>120</v>
      </c>
      <c r="N201">
        <f t="shared" si="82"/>
        <v>0</v>
      </c>
      <c r="O201">
        <f t="shared" si="83"/>
        <v>2000199</v>
      </c>
      <c r="P201" t="str">
        <f t="shared" si="84"/>
        <v>平均怪</v>
      </c>
      <c r="S201">
        <v>44</v>
      </c>
      <c r="T201">
        <v>8</v>
      </c>
      <c r="U201" t="s">
        <v>17</v>
      </c>
      <c r="V201">
        <f>VLOOKUP(S201,映射表!T:U,2,FALSE)</f>
        <v>10</v>
      </c>
      <c r="W201">
        <v>1</v>
      </c>
      <c r="X201" s="10">
        <v>0.6</v>
      </c>
      <c r="Y201" s="10">
        <v>1</v>
      </c>
      <c r="Z201" s="10">
        <f t="shared" si="85"/>
        <v>0.1875</v>
      </c>
      <c r="AA201" s="10">
        <v>0</v>
      </c>
      <c r="AB201" s="10">
        <v>1</v>
      </c>
      <c r="AC201" s="1">
        <f>INT(VLOOKUP($V201,映射表!$B:$C,2,FALSE)*VLOOKUP($U201,怪物属性偏向!$E:$I,3,FALSE)/100*X201*$AB201)</f>
        <v>240</v>
      </c>
      <c r="AD201" s="1">
        <f>INT(VLOOKUP($V201,映射表!$B:$C,2,FALSE)*VLOOKUP($U201,怪物属性偏向!$E:$I,4,FALSE)/100*Y201*$AB201)</f>
        <v>400</v>
      </c>
      <c r="AE201" s="1">
        <f>INT(VLOOKUP($V201,映射表!$B:$C,2,FALSE)*VLOOKUP($U201,怪物属性偏向!$E:$I,5,FALSE)/100*Z201*AB201)</f>
        <v>120</v>
      </c>
      <c r="AF201" s="1">
        <f>INT(VLOOKUP($V201,映射表!$B:$D,3,FALSE)*AA201)</f>
        <v>0</v>
      </c>
      <c r="AG201">
        <f t="shared" si="86"/>
        <v>1.5</v>
      </c>
      <c r="AH201">
        <f>VLOOKUP(V201,映射表!B:C,2,FALSE)*0.25-AD201*0.05</f>
        <v>80</v>
      </c>
      <c r="AI201">
        <f t="shared" si="87"/>
        <v>120</v>
      </c>
      <c r="AJ201">
        <f>INT(VLOOKUP($V201,映射表!$B:$C,2,FALSE)*VLOOKUP($U201,怪物属性偏向!$E:$I,5,FALSE)/100)</f>
        <v>640</v>
      </c>
    </row>
    <row r="202" spans="1:36" x14ac:dyDescent="0.15">
      <c r="A202">
        <f t="shared" si="71"/>
        <v>2001045</v>
      </c>
      <c r="B202">
        <f t="shared" si="72"/>
        <v>2000200</v>
      </c>
      <c r="C202">
        <f t="shared" si="73"/>
        <v>2000200</v>
      </c>
      <c r="D202" t="str">
        <f t="shared" si="74"/>
        <v>2001045s2</v>
      </c>
      <c r="E202" t="str">
        <f t="shared" si="75"/>
        <v>2000200:10:1</v>
      </c>
      <c r="F202">
        <f t="shared" si="76"/>
        <v>200</v>
      </c>
      <c r="G202">
        <f t="shared" si="77"/>
        <v>2000200</v>
      </c>
      <c r="H202">
        <f t="shared" si="88"/>
        <v>200</v>
      </c>
      <c r="I202" t="str">
        <f>VLOOKUP(U202,怪物属性偏向!E:F,2,FALSE)</f>
        <v>食人花</v>
      </c>
      <c r="J202">
        <f t="shared" si="78"/>
        <v>10</v>
      </c>
      <c r="K202">
        <f t="shared" si="79"/>
        <v>360</v>
      </c>
      <c r="L202">
        <f t="shared" si="80"/>
        <v>200</v>
      </c>
      <c r="M202">
        <f t="shared" si="81"/>
        <v>67</v>
      </c>
      <c r="N202">
        <f t="shared" si="82"/>
        <v>0</v>
      </c>
      <c r="O202">
        <f t="shared" si="83"/>
        <v>2000200</v>
      </c>
      <c r="P202" t="str">
        <f t="shared" si="84"/>
        <v>高攻低血</v>
      </c>
      <c r="S202">
        <v>45</v>
      </c>
      <c r="T202">
        <v>2</v>
      </c>
      <c r="U202" t="s">
        <v>19</v>
      </c>
      <c r="V202">
        <f>VLOOKUP(S202,映射表!T:U,2,FALSE)</f>
        <v>10</v>
      </c>
      <c r="W202">
        <v>1</v>
      </c>
      <c r="X202" s="10">
        <v>0.6</v>
      </c>
      <c r="Y202" s="10">
        <v>1</v>
      </c>
      <c r="Z202" s="10">
        <f t="shared" si="85"/>
        <v>0.15237020316027089</v>
      </c>
      <c r="AA202" s="10">
        <v>0</v>
      </c>
      <c r="AB202" s="10">
        <v>1</v>
      </c>
      <c r="AC202" s="1">
        <f>INT(VLOOKUP($V202,映射表!$B:$C,2,FALSE)*VLOOKUP($U202,怪物属性偏向!$E:$I,3,FALSE)/100*X202*$AB202)</f>
        <v>360</v>
      </c>
      <c r="AD202" s="1">
        <f>INT(VLOOKUP($V202,映射表!$B:$C,2,FALSE)*VLOOKUP($U202,怪物属性偏向!$E:$I,4,FALSE)/100*Y202*$AB202)</f>
        <v>200</v>
      </c>
      <c r="AE202" s="1">
        <f>INT(VLOOKUP($V202,映射表!$B:$C,2,FALSE)*VLOOKUP($U202,怪物属性偏向!$E:$I,5,FALSE)/100*Z202*AB202)</f>
        <v>67</v>
      </c>
      <c r="AF202" s="1">
        <f>INT(VLOOKUP($V202,映射表!$B:$D,3,FALSE)*AA202)</f>
        <v>0</v>
      </c>
      <c r="AG202">
        <f t="shared" si="86"/>
        <v>0.75</v>
      </c>
      <c r="AH202">
        <f>VLOOKUP(V202,映射表!B:C,2,FALSE)*0.25-AD202*0.05</f>
        <v>90</v>
      </c>
      <c r="AI202">
        <f t="shared" si="87"/>
        <v>67.5</v>
      </c>
      <c r="AJ202">
        <f>INT(VLOOKUP($V202,映射表!$B:$C,2,FALSE)*VLOOKUP($U202,怪物属性偏向!$E:$I,5,FALSE)/100)</f>
        <v>443</v>
      </c>
    </row>
    <row r="203" spans="1:36" x14ac:dyDescent="0.15">
      <c r="A203">
        <f t="shared" si="71"/>
        <v>2001045</v>
      </c>
      <c r="B203">
        <f t="shared" si="72"/>
        <v>2000201</v>
      </c>
      <c r="C203">
        <f t="shared" si="73"/>
        <v>2000201</v>
      </c>
      <c r="D203" t="str">
        <f t="shared" si="74"/>
        <v>2001045s4</v>
      </c>
      <c r="E203" t="str">
        <f t="shared" si="75"/>
        <v>2000201:10:1</v>
      </c>
      <c r="F203">
        <f t="shared" si="76"/>
        <v>201</v>
      </c>
      <c r="G203">
        <f t="shared" si="77"/>
        <v>2000201</v>
      </c>
      <c r="H203">
        <f t="shared" si="88"/>
        <v>201</v>
      </c>
      <c r="I203" t="str">
        <f>VLOOKUP(U203,怪物属性偏向!E:F,2,FALSE)</f>
        <v>食人花</v>
      </c>
      <c r="J203">
        <f t="shared" si="78"/>
        <v>10</v>
      </c>
      <c r="K203">
        <f t="shared" si="79"/>
        <v>360</v>
      </c>
      <c r="L203">
        <f t="shared" si="80"/>
        <v>200</v>
      </c>
      <c r="M203">
        <f t="shared" si="81"/>
        <v>67</v>
      </c>
      <c r="N203">
        <f t="shared" si="82"/>
        <v>0</v>
      </c>
      <c r="O203">
        <f t="shared" si="83"/>
        <v>2000201</v>
      </c>
      <c r="P203" t="str">
        <f t="shared" si="84"/>
        <v>高攻低血</v>
      </c>
      <c r="S203">
        <v>45</v>
      </c>
      <c r="T203">
        <v>4</v>
      </c>
      <c r="U203" t="s">
        <v>19</v>
      </c>
      <c r="V203">
        <f>VLOOKUP(S203,映射表!T:U,2,FALSE)</f>
        <v>10</v>
      </c>
      <c r="W203">
        <v>1</v>
      </c>
      <c r="X203" s="10">
        <v>0.6</v>
      </c>
      <c r="Y203" s="10">
        <v>1</v>
      </c>
      <c r="Z203" s="10">
        <f t="shared" si="85"/>
        <v>0.15237020316027089</v>
      </c>
      <c r="AA203" s="10">
        <v>0</v>
      </c>
      <c r="AB203" s="10">
        <v>1</v>
      </c>
      <c r="AC203" s="1">
        <f>INT(VLOOKUP($V203,映射表!$B:$C,2,FALSE)*VLOOKUP($U203,怪物属性偏向!$E:$I,3,FALSE)/100*X203*$AB203)</f>
        <v>360</v>
      </c>
      <c r="AD203" s="1">
        <f>INT(VLOOKUP($V203,映射表!$B:$C,2,FALSE)*VLOOKUP($U203,怪物属性偏向!$E:$I,4,FALSE)/100*Y203*$AB203)</f>
        <v>200</v>
      </c>
      <c r="AE203" s="1">
        <f>INT(VLOOKUP($V203,映射表!$B:$C,2,FALSE)*VLOOKUP($U203,怪物属性偏向!$E:$I,5,FALSE)/100*Z203*AB203)</f>
        <v>67</v>
      </c>
      <c r="AF203" s="1">
        <f>INT(VLOOKUP($V203,映射表!$B:$D,3,FALSE)*AA203)</f>
        <v>0</v>
      </c>
      <c r="AG203">
        <f t="shared" si="86"/>
        <v>0.75</v>
      </c>
      <c r="AH203">
        <f>VLOOKUP(V203,映射表!B:C,2,FALSE)*0.25-AD203*0.05</f>
        <v>90</v>
      </c>
      <c r="AI203">
        <f t="shared" si="87"/>
        <v>67.5</v>
      </c>
      <c r="AJ203">
        <f>INT(VLOOKUP($V203,映射表!$B:$C,2,FALSE)*VLOOKUP($U203,怪物属性偏向!$E:$I,5,FALSE)/100)</f>
        <v>443</v>
      </c>
    </row>
    <row r="204" spans="1:36" x14ac:dyDescent="0.15">
      <c r="A204">
        <f t="shared" si="71"/>
        <v>2001045</v>
      </c>
      <c r="B204">
        <f t="shared" si="72"/>
        <v>2000202</v>
      </c>
      <c r="C204">
        <f t="shared" si="73"/>
        <v>2000202</v>
      </c>
      <c r="D204" t="str">
        <f t="shared" si="74"/>
        <v>2001045s5</v>
      </c>
      <c r="E204" t="str">
        <f t="shared" si="75"/>
        <v>2000202:10:1</v>
      </c>
      <c r="F204">
        <f t="shared" si="76"/>
        <v>202</v>
      </c>
      <c r="G204">
        <f t="shared" si="77"/>
        <v>2000202</v>
      </c>
      <c r="H204">
        <f t="shared" si="88"/>
        <v>202</v>
      </c>
      <c r="I204" t="str">
        <f>VLOOKUP(U204,怪物属性偏向!E:F,2,FALSE)</f>
        <v>食人花</v>
      </c>
      <c r="J204">
        <f t="shared" si="78"/>
        <v>10</v>
      </c>
      <c r="K204">
        <f t="shared" si="79"/>
        <v>360</v>
      </c>
      <c r="L204">
        <f t="shared" si="80"/>
        <v>200</v>
      </c>
      <c r="M204">
        <f t="shared" si="81"/>
        <v>67</v>
      </c>
      <c r="N204">
        <f t="shared" si="82"/>
        <v>0</v>
      </c>
      <c r="O204">
        <f t="shared" si="83"/>
        <v>2000202</v>
      </c>
      <c r="P204" t="str">
        <f t="shared" si="84"/>
        <v>高攻低血</v>
      </c>
      <c r="S204">
        <v>45</v>
      </c>
      <c r="T204">
        <v>5</v>
      </c>
      <c r="U204" t="s">
        <v>19</v>
      </c>
      <c r="V204">
        <f>VLOOKUP(S204,映射表!T:U,2,FALSE)</f>
        <v>10</v>
      </c>
      <c r="W204">
        <v>1</v>
      </c>
      <c r="X204" s="10">
        <v>0.6</v>
      </c>
      <c r="Y204" s="10">
        <v>1</v>
      </c>
      <c r="Z204" s="10">
        <f t="shared" si="85"/>
        <v>0.15237020316027089</v>
      </c>
      <c r="AA204" s="10">
        <v>0</v>
      </c>
      <c r="AB204" s="10">
        <v>1</v>
      </c>
      <c r="AC204" s="1">
        <f>INT(VLOOKUP($V204,映射表!$B:$C,2,FALSE)*VLOOKUP($U204,怪物属性偏向!$E:$I,3,FALSE)/100*X204*$AB204)</f>
        <v>360</v>
      </c>
      <c r="AD204" s="1">
        <f>INT(VLOOKUP($V204,映射表!$B:$C,2,FALSE)*VLOOKUP($U204,怪物属性偏向!$E:$I,4,FALSE)/100*Y204*$AB204)</f>
        <v>200</v>
      </c>
      <c r="AE204" s="1">
        <f>INT(VLOOKUP($V204,映射表!$B:$C,2,FALSE)*VLOOKUP($U204,怪物属性偏向!$E:$I,5,FALSE)/100*Z204*AB204)</f>
        <v>67</v>
      </c>
      <c r="AF204" s="1">
        <f>INT(VLOOKUP($V204,映射表!$B:$D,3,FALSE)*AA204)</f>
        <v>0</v>
      </c>
      <c r="AG204">
        <f t="shared" si="86"/>
        <v>0.75</v>
      </c>
      <c r="AH204">
        <f>VLOOKUP(V204,映射表!B:C,2,FALSE)*0.25-AD204*0.05</f>
        <v>90</v>
      </c>
      <c r="AI204">
        <f t="shared" si="87"/>
        <v>67.5</v>
      </c>
      <c r="AJ204">
        <f>INT(VLOOKUP($V204,映射表!$B:$C,2,FALSE)*VLOOKUP($U204,怪物属性偏向!$E:$I,5,FALSE)/100)</f>
        <v>443</v>
      </c>
    </row>
    <row r="205" spans="1:36" x14ac:dyDescent="0.15">
      <c r="A205">
        <f t="shared" si="71"/>
        <v>2001045</v>
      </c>
      <c r="B205">
        <f t="shared" si="72"/>
        <v>2000203</v>
      </c>
      <c r="C205">
        <f t="shared" si="73"/>
        <v>2000203</v>
      </c>
      <c r="D205" t="str">
        <f t="shared" si="74"/>
        <v>2001045s8</v>
      </c>
      <c r="E205" t="str">
        <f t="shared" si="75"/>
        <v>2000203:10:1</v>
      </c>
      <c r="F205">
        <f t="shared" si="76"/>
        <v>203</v>
      </c>
      <c r="G205">
        <f t="shared" si="77"/>
        <v>2000203</v>
      </c>
      <c r="H205">
        <f t="shared" si="88"/>
        <v>203</v>
      </c>
      <c r="I205" t="str">
        <f>VLOOKUP(U205,怪物属性偏向!E:F,2,FALSE)</f>
        <v>食人花</v>
      </c>
      <c r="J205">
        <f t="shared" si="78"/>
        <v>10</v>
      </c>
      <c r="K205">
        <f t="shared" si="79"/>
        <v>360</v>
      </c>
      <c r="L205">
        <f t="shared" si="80"/>
        <v>200</v>
      </c>
      <c r="M205">
        <f t="shared" si="81"/>
        <v>67</v>
      </c>
      <c r="N205">
        <f t="shared" si="82"/>
        <v>0</v>
      </c>
      <c r="O205">
        <f t="shared" si="83"/>
        <v>2000203</v>
      </c>
      <c r="P205" t="str">
        <f t="shared" si="84"/>
        <v>高攻低血</v>
      </c>
      <c r="S205">
        <v>45</v>
      </c>
      <c r="T205">
        <v>8</v>
      </c>
      <c r="U205" t="s">
        <v>19</v>
      </c>
      <c r="V205">
        <f>VLOOKUP(S205,映射表!T:U,2,FALSE)</f>
        <v>10</v>
      </c>
      <c r="W205">
        <v>1</v>
      </c>
      <c r="X205" s="10">
        <v>0.6</v>
      </c>
      <c r="Y205" s="10">
        <v>1</v>
      </c>
      <c r="Z205" s="10">
        <f t="shared" si="85"/>
        <v>0.15237020316027089</v>
      </c>
      <c r="AA205" s="10">
        <v>0</v>
      </c>
      <c r="AB205" s="10">
        <v>1</v>
      </c>
      <c r="AC205" s="1">
        <f>INT(VLOOKUP($V205,映射表!$B:$C,2,FALSE)*VLOOKUP($U205,怪物属性偏向!$E:$I,3,FALSE)/100*X205*$AB205)</f>
        <v>360</v>
      </c>
      <c r="AD205" s="1">
        <f>INT(VLOOKUP($V205,映射表!$B:$C,2,FALSE)*VLOOKUP($U205,怪物属性偏向!$E:$I,4,FALSE)/100*Y205*$AB205)</f>
        <v>200</v>
      </c>
      <c r="AE205" s="1">
        <f>INT(VLOOKUP($V205,映射表!$B:$C,2,FALSE)*VLOOKUP($U205,怪物属性偏向!$E:$I,5,FALSE)/100*Z205*AB205)</f>
        <v>67</v>
      </c>
      <c r="AF205" s="1">
        <f>INT(VLOOKUP($V205,映射表!$B:$D,3,FALSE)*AA205)</f>
        <v>0</v>
      </c>
      <c r="AG205">
        <f t="shared" si="86"/>
        <v>0.75</v>
      </c>
      <c r="AH205">
        <f>VLOOKUP(V205,映射表!B:C,2,FALSE)*0.25-AD205*0.05</f>
        <v>90</v>
      </c>
      <c r="AI205">
        <f t="shared" si="87"/>
        <v>67.5</v>
      </c>
      <c r="AJ205">
        <f>INT(VLOOKUP($V205,映射表!$B:$C,2,FALSE)*VLOOKUP($U205,怪物属性偏向!$E:$I,5,FALSE)/100)</f>
        <v>443</v>
      </c>
    </row>
    <row r="206" spans="1:36" x14ac:dyDescent="0.15">
      <c r="A206">
        <f t="shared" si="71"/>
        <v>2001046</v>
      </c>
      <c r="B206">
        <f t="shared" si="72"/>
        <v>2000204</v>
      </c>
      <c r="C206">
        <f t="shared" si="73"/>
        <v>2000204</v>
      </c>
      <c r="D206" t="str">
        <f t="shared" si="74"/>
        <v>2001046s1</v>
      </c>
      <c r="E206" t="str">
        <f t="shared" si="75"/>
        <v>2000204:10:1</v>
      </c>
      <c r="F206">
        <f t="shared" si="76"/>
        <v>204</v>
      </c>
      <c r="G206">
        <f t="shared" si="77"/>
        <v>2000204</v>
      </c>
      <c r="H206">
        <f t="shared" si="88"/>
        <v>204</v>
      </c>
      <c r="I206" t="str">
        <f>VLOOKUP(U206,怪物属性偏向!E:F,2,FALSE)</f>
        <v>树妖</v>
      </c>
      <c r="J206">
        <f t="shared" si="78"/>
        <v>10</v>
      </c>
      <c r="K206">
        <f t="shared" si="79"/>
        <v>168</v>
      </c>
      <c r="L206">
        <f t="shared" si="80"/>
        <v>400</v>
      </c>
      <c r="M206">
        <f t="shared" si="81"/>
        <v>200</v>
      </c>
      <c r="N206">
        <f t="shared" si="82"/>
        <v>0</v>
      </c>
      <c r="O206">
        <f t="shared" si="83"/>
        <v>2000204</v>
      </c>
      <c r="P206" t="str">
        <f t="shared" si="84"/>
        <v>攻低血高</v>
      </c>
      <c r="S206">
        <v>46</v>
      </c>
      <c r="T206">
        <v>1</v>
      </c>
      <c r="U206" t="s">
        <v>20</v>
      </c>
      <c r="V206">
        <f>VLOOKUP(S206,映射表!T:U,2,FALSE)</f>
        <v>10</v>
      </c>
      <c r="W206">
        <v>1</v>
      </c>
      <c r="X206" s="10">
        <v>0.6</v>
      </c>
      <c r="Y206" s="10">
        <v>1</v>
      </c>
      <c r="Z206" s="10">
        <f t="shared" si="85"/>
        <v>0.1953125</v>
      </c>
      <c r="AA206" s="10">
        <v>0</v>
      </c>
      <c r="AB206" s="10">
        <v>1</v>
      </c>
      <c r="AC206" s="1">
        <f>INT(VLOOKUP($V206,映射表!$B:$C,2,FALSE)*VLOOKUP($U206,怪物属性偏向!$E:$I,3,FALSE)/100*X206*$AB206)</f>
        <v>168</v>
      </c>
      <c r="AD206" s="1">
        <f>INT(VLOOKUP($V206,映射表!$B:$C,2,FALSE)*VLOOKUP($U206,怪物属性偏向!$E:$I,4,FALSE)/100*Y206*$AB206)</f>
        <v>400</v>
      </c>
      <c r="AE206" s="1">
        <f>INT(VLOOKUP($V206,映射表!$B:$C,2,FALSE)*VLOOKUP($U206,怪物属性偏向!$E:$I,5,FALSE)/100*Z206*AB206)</f>
        <v>200</v>
      </c>
      <c r="AF206" s="1">
        <f>INT(VLOOKUP($V206,映射表!$B:$D,3,FALSE)*AA206)</f>
        <v>0</v>
      </c>
      <c r="AG206">
        <f t="shared" si="86"/>
        <v>2.5</v>
      </c>
      <c r="AH206">
        <f>VLOOKUP(V206,映射表!B:C,2,FALSE)*0.25-AD206*0.05</f>
        <v>80</v>
      </c>
      <c r="AI206">
        <f t="shared" si="87"/>
        <v>200</v>
      </c>
      <c r="AJ206">
        <f>INT(VLOOKUP($V206,映射表!$B:$C,2,FALSE)*VLOOKUP($U206,怪物属性偏向!$E:$I,5,FALSE)/100)</f>
        <v>1024</v>
      </c>
    </row>
    <row r="207" spans="1:36" x14ac:dyDescent="0.15">
      <c r="A207">
        <f t="shared" si="71"/>
        <v>2001046</v>
      </c>
      <c r="B207">
        <f t="shared" si="72"/>
        <v>2000205</v>
      </c>
      <c r="C207">
        <f t="shared" si="73"/>
        <v>2000205</v>
      </c>
      <c r="D207" t="str">
        <f t="shared" si="74"/>
        <v>2001046s2</v>
      </c>
      <c r="E207" t="str">
        <f t="shared" si="75"/>
        <v>2000205:10:1</v>
      </c>
      <c r="F207">
        <f t="shared" si="76"/>
        <v>205</v>
      </c>
      <c r="G207">
        <f t="shared" si="77"/>
        <v>2000205</v>
      </c>
      <c r="H207">
        <f t="shared" si="88"/>
        <v>205</v>
      </c>
      <c r="I207" t="str">
        <f>VLOOKUP(U207,怪物属性偏向!E:F,2,FALSE)</f>
        <v>小蘑菇</v>
      </c>
      <c r="J207">
        <f t="shared" si="78"/>
        <v>10</v>
      </c>
      <c r="K207">
        <f t="shared" si="79"/>
        <v>240</v>
      </c>
      <c r="L207">
        <f t="shared" si="80"/>
        <v>400</v>
      </c>
      <c r="M207">
        <f t="shared" si="81"/>
        <v>120</v>
      </c>
      <c r="N207">
        <f t="shared" si="82"/>
        <v>0</v>
      </c>
      <c r="O207">
        <f t="shared" si="83"/>
        <v>2000205</v>
      </c>
      <c r="P207" t="str">
        <f t="shared" si="84"/>
        <v>平均怪</v>
      </c>
      <c r="S207">
        <v>46</v>
      </c>
      <c r="T207">
        <v>2</v>
      </c>
      <c r="U207" t="s">
        <v>17</v>
      </c>
      <c r="V207">
        <f>VLOOKUP(S207,映射表!T:U,2,FALSE)</f>
        <v>10</v>
      </c>
      <c r="W207">
        <v>1</v>
      </c>
      <c r="X207" s="10">
        <v>0.6</v>
      </c>
      <c r="Y207" s="10">
        <v>1</v>
      </c>
      <c r="Z207" s="10">
        <f t="shared" si="85"/>
        <v>0.1875</v>
      </c>
      <c r="AA207" s="10">
        <v>0</v>
      </c>
      <c r="AB207" s="10">
        <v>1</v>
      </c>
      <c r="AC207" s="1">
        <f>INT(VLOOKUP($V207,映射表!$B:$C,2,FALSE)*VLOOKUP($U207,怪物属性偏向!$E:$I,3,FALSE)/100*X207*$AB207)</f>
        <v>240</v>
      </c>
      <c r="AD207" s="1">
        <f>INT(VLOOKUP($V207,映射表!$B:$C,2,FALSE)*VLOOKUP($U207,怪物属性偏向!$E:$I,4,FALSE)/100*Y207*$AB207)</f>
        <v>400</v>
      </c>
      <c r="AE207" s="1">
        <f>INT(VLOOKUP($V207,映射表!$B:$C,2,FALSE)*VLOOKUP($U207,怪物属性偏向!$E:$I,5,FALSE)/100*Z207*AB207)</f>
        <v>120</v>
      </c>
      <c r="AF207" s="1">
        <f>INT(VLOOKUP($V207,映射表!$B:$D,3,FALSE)*AA207)</f>
        <v>0</v>
      </c>
      <c r="AG207">
        <f t="shared" si="86"/>
        <v>1.5</v>
      </c>
      <c r="AH207">
        <f>VLOOKUP(V207,映射表!B:C,2,FALSE)*0.25-AD207*0.05</f>
        <v>80</v>
      </c>
      <c r="AI207">
        <f t="shared" si="87"/>
        <v>120</v>
      </c>
      <c r="AJ207">
        <f>INT(VLOOKUP($V207,映射表!$B:$C,2,FALSE)*VLOOKUP($U207,怪物属性偏向!$E:$I,5,FALSE)/100)</f>
        <v>640</v>
      </c>
    </row>
    <row r="208" spans="1:36" x14ac:dyDescent="0.15">
      <c r="A208">
        <f t="shared" si="71"/>
        <v>2001046</v>
      </c>
      <c r="B208">
        <f t="shared" si="72"/>
        <v>2000206</v>
      </c>
      <c r="C208">
        <f t="shared" si="73"/>
        <v>2000206</v>
      </c>
      <c r="D208" t="str">
        <f t="shared" si="74"/>
        <v>2001046s4</v>
      </c>
      <c r="E208" t="str">
        <f t="shared" si="75"/>
        <v>2000206:10:1</v>
      </c>
      <c r="F208">
        <f t="shared" si="76"/>
        <v>206</v>
      </c>
      <c r="G208">
        <f t="shared" si="77"/>
        <v>2000206</v>
      </c>
      <c r="H208">
        <f t="shared" si="88"/>
        <v>206</v>
      </c>
      <c r="I208" t="str">
        <f>VLOOKUP(U208,怪物属性偏向!E:F,2,FALSE)</f>
        <v>树妖</v>
      </c>
      <c r="J208">
        <f t="shared" si="78"/>
        <v>10</v>
      </c>
      <c r="K208">
        <f t="shared" si="79"/>
        <v>168</v>
      </c>
      <c r="L208">
        <f t="shared" si="80"/>
        <v>400</v>
      </c>
      <c r="M208">
        <f t="shared" si="81"/>
        <v>200</v>
      </c>
      <c r="N208">
        <f t="shared" si="82"/>
        <v>0</v>
      </c>
      <c r="O208">
        <f t="shared" si="83"/>
        <v>2000206</v>
      </c>
      <c r="P208" t="str">
        <f t="shared" si="84"/>
        <v>攻低血高</v>
      </c>
      <c r="S208">
        <v>46</v>
      </c>
      <c r="T208">
        <v>4</v>
      </c>
      <c r="U208" t="s">
        <v>20</v>
      </c>
      <c r="V208">
        <f>VLOOKUP(S208,映射表!T:U,2,FALSE)</f>
        <v>10</v>
      </c>
      <c r="W208">
        <v>1</v>
      </c>
      <c r="X208" s="10">
        <v>0.6</v>
      </c>
      <c r="Y208" s="10">
        <v>1</v>
      </c>
      <c r="Z208" s="10">
        <f t="shared" si="85"/>
        <v>0.1953125</v>
      </c>
      <c r="AA208" s="10">
        <v>0</v>
      </c>
      <c r="AB208" s="10">
        <v>1</v>
      </c>
      <c r="AC208" s="1">
        <f>INT(VLOOKUP($V208,映射表!$B:$C,2,FALSE)*VLOOKUP($U208,怪物属性偏向!$E:$I,3,FALSE)/100*X208*$AB208)</f>
        <v>168</v>
      </c>
      <c r="AD208" s="1">
        <f>INT(VLOOKUP($V208,映射表!$B:$C,2,FALSE)*VLOOKUP($U208,怪物属性偏向!$E:$I,4,FALSE)/100*Y208*$AB208)</f>
        <v>400</v>
      </c>
      <c r="AE208" s="1">
        <f>INT(VLOOKUP($V208,映射表!$B:$C,2,FALSE)*VLOOKUP($U208,怪物属性偏向!$E:$I,5,FALSE)/100*Z208*AB208)</f>
        <v>200</v>
      </c>
      <c r="AF208" s="1">
        <f>INT(VLOOKUP($V208,映射表!$B:$D,3,FALSE)*AA208)</f>
        <v>0</v>
      </c>
      <c r="AG208">
        <f t="shared" si="86"/>
        <v>2.5</v>
      </c>
      <c r="AH208">
        <f>VLOOKUP(V208,映射表!B:C,2,FALSE)*0.25-AD208*0.05</f>
        <v>80</v>
      </c>
      <c r="AI208">
        <f t="shared" si="87"/>
        <v>200</v>
      </c>
      <c r="AJ208">
        <f>INT(VLOOKUP($V208,映射表!$B:$C,2,FALSE)*VLOOKUP($U208,怪物属性偏向!$E:$I,5,FALSE)/100)</f>
        <v>1024</v>
      </c>
    </row>
    <row r="209" spans="1:36" x14ac:dyDescent="0.15">
      <c r="A209">
        <f t="shared" si="71"/>
        <v>2001046</v>
      </c>
      <c r="B209">
        <f t="shared" si="72"/>
        <v>2000207</v>
      </c>
      <c r="C209">
        <f t="shared" si="73"/>
        <v>2000207</v>
      </c>
      <c r="D209" t="str">
        <f t="shared" si="74"/>
        <v>2001046s5</v>
      </c>
      <c r="E209" t="str">
        <f t="shared" si="75"/>
        <v>2000207:10:1</v>
      </c>
      <c r="F209">
        <f t="shared" si="76"/>
        <v>207</v>
      </c>
      <c r="G209">
        <f t="shared" si="77"/>
        <v>2000207</v>
      </c>
      <c r="H209">
        <f t="shared" si="88"/>
        <v>207</v>
      </c>
      <c r="I209" t="str">
        <f>VLOOKUP(U209,怪物属性偏向!E:F,2,FALSE)</f>
        <v>小蘑菇</v>
      </c>
      <c r="J209">
        <f t="shared" si="78"/>
        <v>10</v>
      </c>
      <c r="K209">
        <f t="shared" si="79"/>
        <v>240</v>
      </c>
      <c r="L209">
        <f t="shared" si="80"/>
        <v>400</v>
      </c>
      <c r="M209">
        <f t="shared" si="81"/>
        <v>120</v>
      </c>
      <c r="N209">
        <f t="shared" si="82"/>
        <v>0</v>
      </c>
      <c r="O209">
        <f t="shared" si="83"/>
        <v>2000207</v>
      </c>
      <c r="P209" t="str">
        <f t="shared" si="84"/>
        <v>平均怪</v>
      </c>
      <c r="S209">
        <v>46</v>
      </c>
      <c r="T209">
        <v>5</v>
      </c>
      <c r="U209" t="s">
        <v>17</v>
      </c>
      <c r="V209">
        <f>VLOOKUP(S209,映射表!T:U,2,FALSE)</f>
        <v>10</v>
      </c>
      <c r="W209">
        <v>1</v>
      </c>
      <c r="X209" s="10">
        <v>0.6</v>
      </c>
      <c r="Y209" s="10">
        <v>1</v>
      </c>
      <c r="Z209" s="10">
        <f t="shared" si="85"/>
        <v>0.1875</v>
      </c>
      <c r="AA209" s="10">
        <v>0</v>
      </c>
      <c r="AB209" s="10">
        <v>1</v>
      </c>
      <c r="AC209" s="1">
        <f>INT(VLOOKUP($V209,映射表!$B:$C,2,FALSE)*VLOOKUP($U209,怪物属性偏向!$E:$I,3,FALSE)/100*X209*$AB209)</f>
        <v>240</v>
      </c>
      <c r="AD209" s="1">
        <f>INT(VLOOKUP($V209,映射表!$B:$C,2,FALSE)*VLOOKUP($U209,怪物属性偏向!$E:$I,4,FALSE)/100*Y209*$AB209)</f>
        <v>400</v>
      </c>
      <c r="AE209" s="1">
        <f>INT(VLOOKUP($V209,映射表!$B:$C,2,FALSE)*VLOOKUP($U209,怪物属性偏向!$E:$I,5,FALSE)/100*Z209*AB209)</f>
        <v>120</v>
      </c>
      <c r="AF209" s="1">
        <f>INT(VLOOKUP($V209,映射表!$B:$D,3,FALSE)*AA209)</f>
        <v>0</v>
      </c>
      <c r="AG209">
        <f t="shared" si="86"/>
        <v>1.5</v>
      </c>
      <c r="AH209">
        <f>VLOOKUP(V209,映射表!B:C,2,FALSE)*0.25-AD209*0.05</f>
        <v>80</v>
      </c>
      <c r="AI209">
        <f t="shared" si="87"/>
        <v>120</v>
      </c>
      <c r="AJ209">
        <f>INT(VLOOKUP($V209,映射表!$B:$C,2,FALSE)*VLOOKUP($U209,怪物属性偏向!$E:$I,5,FALSE)/100)</f>
        <v>640</v>
      </c>
    </row>
    <row r="210" spans="1:36" x14ac:dyDescent="0.15">
      <c r="A210">
        <f t="shared" si="71"/>
        <v>2001046</v>
      </c>
      <c r="B210">
        <f t="shared" si="72"/>
        <v>2000208</v>
      </c>
      <c r="C210">
        <f t="shared" si="73"/>
        <v>2000208</v>
      </c>
      <c r="D210" t="str">
        <f t="shared" si="74"/>
        <v>2001046s9</v>
      </c>
      <c r="E210" t="str">
        <f t="shared" si="75"/>
        <v>2000208:10:1</v>
      </c>
      <c r="F210">
        <f t="shared" si="76"/>
        <v>208</v>
      </c>
      <c r="G210">
        <f t="shared" si="77"/>
        <v>2000208</v>
      </c>
      <c r="H210">
        <f t="shared" si="88"/>
        <v>208</v>
      </c>
      <c r="I210" t="str">
        <f>VLOOKUP(U210,怪物属性偏向!E:F,2,FALSE)</f>
        <v>小蘑菇</v>
      </c>
      <c r="J210">
        <f t="shared" si="78"/>
        <v>10</v>
      </c>
      <c r="K210">
        <f t="shared" si="79"/>
        <v>240</v>
      </c>
      <c r="L210">
        <f t="shared" si="80"/>
        <v>400</v>
      </c>
      <c r="M210">
        <f t="shared" si="81"/>
        <v>120</v>
      </c>
      <c r="N210">
        <f t="shared" si="82"/>
        <v>0</v>
      </c>
      <c r="O210">
        <f t="shared" si="83"/>
        <v>2000208</v>
      </c>
      <c r="P210" t="str">
        <f t="shared" si="84"/>
        <v>平均怪</v>
      </c>
      <c r="S210">
        <v>46</v>
      </c>
      <c r="T210">
        <v>9</v>
      </c>
      <c r="U210" t="s">
        <v>17</v>
      </c>
      <c r="V210">
        <f>VLOOKUP(S210,映射表!T:U,2,FALSE)</f>
        <v>10</v>
      </c>
      <c r="W210">
        <v>1</v>
      </c>
      <c r="X210" s="10">
        <v>0.6</v>
      </c>
      <c r="Y210" s="10">
        <v>1</v>
      </c>
      <c r="Z210" s="10">
        <f t="shared" si="85"/>
        <v>0.1875</v>
      </c>
      <c r="AA210" s="10">
        <v>0</v>
      </c>
      <c r="AB210" s="10">
        <v>1</v>
      </c>
      <c r="AC210" s="1">
        <f>INT(VLOOKUP($V210,映射表!$B:$C,2,FALSE)*VLOOKUP($U210,怪物属性偏向!$E:$I,3,FALSE)/100*X210*$AB210)</f>
        <v>240</v>
      </c>
      <c r="AD210" s="1">
        <f>INT(VLOOKUP($V210,映射表!$B:$C,2,FALSE)*VLOOKUP($U210,怪物属性偏向!$E:$I,4,FALSE)/100*Y210*$AB210)</f>
        <v>400</v>
      </c>
      <c r="AE210" s="1">
        <f>INT(VLOOKUP($V210,映射表!$B:$C,2,FALSE)*VLOOKUP($U210,怪物属性偏向!$E:$I,5,FALSE)/100*Z210*AB210)</f>
        <v>120</v>
      </c>
      <c r="AF210" s="1">
        <f>INT(VLOOKUP($V210,映射表!$B:$D,3,FALSE)*AA210)</f>
        <v>0</v>
      </c>
      <c r="AG210">
        <f t="shared" si="86"/>
        <v>1.5</v>
      </c>
      <c r="AH210">
        <f>VLOOKUP(V210,映射表!B:C,2,FALSE)*0.25-AD210*0.05</f>
        <v>80</v>
      </c>
      <c r="AI210">
        <f t="shared" si="87"/>
        <v>120</v>
      </c>
      <c r="AJ210">
        <f>INT(VLOOKUP($V210,映射表!$B:$C,2,FALSE)*VLOOKUP($U210,怪物属性偏向!$E:$I,5,FALSE)/100)</f>
        <v>640</v>
      </c>
    </row>
    <row r="211" spans="1:36" x14ac:dyDescent="0.15">
      <c r="A211">
        <f>2001000+S211</f>
        <v>2001047</v>
      </c>
      <c r="B211">
        <f t="shared" si="72"/>
        <v>2000001</v>
      </c>
      <c r="C211">
        <f t="shared" si="73"/>
        <v>2000001</v>
      </c>
      <c r="D211" t="str">
        <f>A211&amp;"s"&amp;T211</f>
        <v>2001047s1</v>
      </c>
      <c r="E211" t="str">
        <f>G211&amp;":"&amp;V211&amp;":"&amp;"1"</f>
        <v>2000001:10:1</v>
      </c>
      <c r="F211">
        <f>H211</f>
        <v>1</v>
      </c>
      <c r="G211">
        <f>2000000+F211</f>
        <v>2000001</v>
      </c>
      <c r="H211">
        <v>1</v>
      </c>
      <c r="I211" t="str">
        <f>VLOOKUP(U211,怪物属性偏向!E:F,2,FALSE)</f>
        <v>小蘑菇</v>
      </c>
      <c r="J211">
        <f>V211</f>
        <v>10</v>
      </c>
      <c r="K211">
        <f>AC211</f>
        <v>240</v>
      </c>
      <c r="L211">
        <f t="shared" si="80"/>
        <v>400</v>
      </c>
      <c r="M211">
        <f t="shared" si="81"/>
        <v>120</v>
      </c>
      <c r="N211">
        <f t="shared" si="82"/>
        <v>0</v>
      </c>
      <c r="O211">
        <f t="shared" si="83"/>
        <v>2000001</v>
      </c>
      <c r="P211" t="str">
        <f>U211</f>
        <v>平均怪</v>
      </c>
      <c r="S211">
        <v>47</v>
      </c>
      <c r="T211">
        <v>1</v>
      </c>
      <c r="U211" t="s">
        <v>17</v>
      </c>
      <c r="V211">
        <f>VLOOKUP(S211,映射表!T:U,2,FALSE)</f>
        <v>10</v>
      </c>
      <c r="W211">
        <v>1</v>
      </c>
      <c r="X211" s="10">
        <v>0.6</v>
      </c>
      <c r="Y211" s="10">
        <v>1</v>
      </c>
      <c r="Z211" s="10">
        <f>AI211/AJ211</f>
        <v>0.1875</v>
      </c>
      <c r="AA211" s="10">
        <v>0</v>
      </c>
      <c r="AB211" s="10">
        <v>1</v>
      </c>
      <c r="AC211" s="1">
        <f>INT(VLOOKUP($V211,映射表!$B:$C,2,FALSE)*VLOOKUP($U211,怪物属性偏向!$E:$I,3,FALSE)/100*X211*$AB211)</f>
        <v>240</v>
      </c>
      <c r="AD211" s="1">
        <f>INT(VLOOKUP($V211,映射表!$B:$C,2,FALSE)*VLOOKUP($U211,怪物属性偏向!$E:$I,4,FALSE)/100*Y211*$AB211)</f>
        <v>400</v>
      </c>
      <c r="AE211" s="1">
        <f>INT(VLOOKUP($V211,映射表!$B:$C,2,FALSE)*VLOOKUP($U211,怪物属性偏向!$E:$I,5,FALSE)/100*Z211*AB211)</f>
        <v>120</v>
      </c>
      <c r="AF211" s="1">
        <f>INT(VLOOKUP($V211,映射表!$B:$D,3,FALSE)*AA211)</f>
        <v>0</v>
      </c>
      <c r="AG211">
        <f t="shared" si="86"/>
        <v>1.5</v>
      </c>
      <c r="AH211">
        <f>VLOOKUP(V211,映射表!B:C,2,FALSE)*0.25-AD211*0.05</f>
        <v>80</v>
      </c>
      <c r="AI211">
        <f>AH211*AG211</f>
        <v>120</v>
      </c>
      <c r="AJ211">
        <f>INT(VLOOKUP($V211,映射表!$B:$C,2,FALSE)*VLOOKUP($U211,怪物属性偏向!$E:$I,5,FALSE)/100)</f>
        <v>640</v>
      </c>
    </row>
    <row r="212" spans="1:36" x14ac:dyDescent="0.15">
      <c r="A212">
        <f t="shared" ref="A212:A228" si="89">2001000+S212</f>
        <v>2001047</v>
      </c>
      <c r="B212">
        <f t="shared" si="72"/>
        <v>2000002</v>
      </c>
      <c r="C212">
        <f t="shared" si="73"/>
        <v>2000002</v>
      </c>
      <c r="D212" t="str">
        <f t="shared" ref="D212:D228" si="90">A212&amp;"s"&amp;T212</f>
        <v>2001047s3</v>
      </c>
      <c r="E212" t="str">
        <f t="shared" ref="E212:E228" si="91">G212&amp;":"&amp;V212&amp;":"&amp;"1"</f>
        <v>2000002:10:1</v>
      </c>
      <c r="F212">
        <f t="shared" ref="F212:F228" si="92">H212</f>
        <v>2</v>
      </c>
      <c r="G212">
        <f t="shared" ref="G212:G228" si="93">2000000+F212</f>
        <v>2000002</v>
      </c>
      <c r="H212">
        <f>H211+1</f>
        <v>2</v>
      </c>
      <c r="I212" t="str">
        <f>VLOOKUP(U212,怪物属性偏向!E:F,2,FALSE)</f>
        <v>小蘑菇</v>
      </c>
      <c r="J212">
        <f t="shared" ref="J212:J228" si="94">V212</f>
        <v>10</v>
      </c>
      <c r="K212">
        <f t="shared" ref="K212:K228" si="95">AC212</f>
        <v>240</v>
      </c>
      <c r="L212">
        <f t="shared" si="80"/>
        <v>400</v>
      </c>
      <c r="M212">
        <f t="shared" si="81"/>
        <v>120</v>
      </c>
      <c r="N212">
        <f t="shared" si="82"/>
        <v>0</v>
      </c>
      <c r="O212">
        <f t="shared" si="83"/>
        <v>2000002</v>
      </c>
      <c r="P212" t="str">
        <f t="shared" ref="P212:P228" si="96">U212</f>
        <v>平均怪</v>
      </c>
      <c r="S212">
        <v>47</v>
      </c>
      <c r="T212">
        <v>3</v>
      </c>
      <c r="U212" t="s">
        <v>17</v>
      </c>
      <c r="V212">
        <f>VLOOKUP(S212,映射表!T:U,2,FALSE)</f>
        <v>10</v>
      </c>
      <c r="W212">
        <v>1</v>
      </c>
      <c r="X212" s="10">
        <v>0.6</v>
      </c>
      <c r="Y212" s="10">
        <v>1</v>
      </c>
      <c r="Z212" s="10">
        <f t="shared" ref="Z212:Z228" si="97">AI212/AJ212</f>
        <v>0.1875</v>
      </c>
      <c r="AA212" s="10">
        <v>0</v>
      </c>
      <c r="AB212" s="10">
        <v>1</v>
      </c>
      <c r="AC212" s="1">
        <f>INT(VLOOKUP($V212,映射表!$B:$C,2,FALSE)*VLOOKUP($U212,怪物属性偏向!$E:$I,3,FALSE)/100*X212*$AB212)</f>
        <v>240</v>
      </c>
      <c r="AD212" s="1">
        <f>INT(VLOOKUP($V212,映射表!$B:$C,2,FALSE)*VLOOKUP($U212,怪物属性偏向!$E:$I,4,FALSE)/100*Y212*$AB212)</f>
        <v>400</v>
      </c>
      <c r="AE212" s="1">
        <f>INT(VLOOKUP($V212,映射表!$B:$C,2,FALSE)*VLOOKUP($U212,怪物属性偏向!$E:$I,5,FALSE)/100*Z212*AB212)</f>
        <v>120</v>
      </c>
      <c r="AF212" s="1">
        <f>INT(VLOOKUP($V212,映射表!$B:$D,3,FALSE)*AA212)</f>
        <v>0</v>
      </c>
      <c r="AG212">
        <f t="shared" si="86"/>
        <v>1.5</v>
      </c>
      <c r="AH212">
        <f>VLOOKUP(V212,映射表!B:C,2,FALSE)*0.25-AD212*0.05</f>
        <v>80</v>
      </c>
      <c r="AI212">
        <f t="shared" ref="AI212:AI228" si="98">AH212*AG212</f>
        <v>120</v>
      </c>
      <c r="AJ212">
        <f>INT(VLOOKUP($V212,映射表!$B:$C,2,FALSE)*VLOOKUP($U212,怪物属性偏向!$E:$I,5,FALSE)/100)</f>
        <v>640</v>
      </c>
    </row>
    <row r="213" spans="1:36" x14ac:dyDescent="0.15">
      <c r="A213">
        <f t="shared" si="89"/>
        <v>2001047</v>
      </c>
      <c r="B213">
        <f t="shared" si="72"/>
        <v>2000003</v>
      </c>
      <c r="C213">
        <f t="shared" si="73"/>
        <v>2000003</v>
      </c>
      <c r="D213" t="str">
        <f t="shared" si="90"/>
        <v>2001047s7</v>
      </c>
      <c r="E213" t="str">
        <f t="shared" si="91"/>
        <v>2000003:10:1</v>
      </c>
      <c r="F213">
        <f t="shared" si="92"/>
        <v>3</v>
      </c>
      <c r="G213">
        <f t="shared" si="93"/>
        <v>2000003</v>
      </c>
      <c r="H213">
        <f t="shared" ref="H213:H228" si="99">H212+1</f>
        <v>3</v>
      </c>
      <c r="I213" t="str">
        <f>VLOOKUP(U213,怪物属性偏向!E:F,2,FALSE)</f>
        <v>小蘑菇</v>
      </c>
      <c r="J213">
        <f t="shared" si="94"/>
        <v>10</v>
      </c>
      <c r="K213">
        <f t="shared" si="95"/>
        <v>240</v>
      </c>
      <c r="L213">
        <f t="shared" si="80"/>
        <v>400</v>
      </c>
      <c r="M213">
        <f t="shared" si="81"/>
        <v>120</v>
      </c>
      <c r="N213">
        <f t="shared" si="82"/>
        <v>0</v>
      </c>
      <c r="O213">
        <f t="shared" si="83"/>
        <v>2000003</v>
      </c>
      <c r="P213" t="str">
        <f t="shared" si="96"/>
        <v>平均怪</v>
      </c>
      <c r="S213">
        <v>47</v>
      </c>
      <c r="T213">
        <v>7</v>
      </c>
      <c r="U213" t="s">
        <v>17</v>
      </c>
      <c r="V213">
        <f>VLOOKUP(S213,映射表!T:U,2,FALSE)</f>
        <v>10</v>
      </c>
      <c r="W213">
        <v>1</v>
      </c>
      <c r="X213" s="10">
        <v>0.6</v>
      </c>
      <c r="Y213" s="10">
        <v>1</v>
      </c>
      <c r="Z213" s="10">
        <f t="shared" si="97"/>
        <v>0.1875</v>
      </c>
      <c r="AA213" s="10">
        <v>0</v>
      </c>
      <c r="AB213" s="10">
        <v>1</v>
      </c>
      <c r="AC213" s="1">
        <f>INT(VLOOKUP($V213,映射表!$B:$C,2,FALSE)*VLOOKUP($U213,怪物属性偏向!$E:$I,3,FALSE)/100*X213*$AB213)</f>
        <v>240</v>
      </c>
      <c r="AD213" s="1">
        <f>INT(VLOOKUP($V213,映射表!$B:$C,2,FALSE)*VLOOKUP($U213,怪物属性偏向!$E:$I,4,FALSE)/100*Y213*$AB213)</f>
        <v>400</v>
      </c>
      <c r="AE213" s="1">
        <f>INT(VLOOKUP($V213,映射表!$B:$C,2,FALSE)*VLOOKUP($U213,怪物属性偏向!$E:$I,5,FALSE)/100*Z213*AB213)</f>
        <v>120</v>
      </c>
      <c r="AF213" s="1">
        <f>INT(VLOOKUP($V213,映射表!$B:$D,3,FALSE)*AA213)</f>
        <v>0</v>
      </c>
      <c r="AG213">
        <f t="shared" si="86"/>
        <v>1.5</v>
      </c>
      <c r="AH213">
        <f>VLOOKUP(V213,映射表!B:C,2,FALSE)*0.25-AD213*0.05</f>
        <v>80</v>
      </c>
      <c r="AI213">
        <f t="shared" si="98"/>
        <v>120</v>
      </c>
      <c r="AJ213">
        <f>INT(VLOOKUP($V213,映射表!$B:$C,2,FALSE)*VLOOKUP($U213,怪物属性偏向!$E:$I,5,FALSE)/100)</f>
        <v>640</v>
      </c>
    </row>
    <row r="214" spans="1:36" x14ac:dyDescent="0.15">
      <c r="A214">
        <f t="shared" si="89"/>
        <v>2001047</v>
      </c>
      <c r="B214">
        <f t="shared" si="72"/>
        <v>2000004</v>
      </c>
      <c r="C214">
        <f t="shared" si="73"/>
        <v>2000004</v>
      </c>
      <c r="D214" t="str">
        <f t="shared" si="90"/>
        <v>2001047s9</v>
      </c>
      <c r="E214" t="str">
        <f t="shared" si="91"/>
        <v>2000004:10:1</v>
      </c>
      <c r="F214">
        <f t="shared" si="92"/>
        <v>4</v>
      </c>
      <c r="G214">
        <f t="shared" si="93"/>
        <v>2000004</v>
      </c>
      <c r="H214">
        <f t="shared" si="99"/>
        <v>4</v>
      </c>
      <c r="I214" t="str">
        <f>VLOOKUP(U214,怪物属性偏向!E:F,2,FALSE)</f>
        <v>小蘑菇</v>
      </c>
      <c r="J214">
        <f t="shared" si="94"/>
        <v>10</v>
      </c>
      <c r="K214">
        <f t="shared" si="95"/>
        <v>240</v>
      </c>
      <c r="L214">
        <f t="shared" si="80"/>
        <v>400</v>
      </c>
      <c r="M214">
        <f t="shared" si="81"/>
        <v>120</v>
      </c>
      <c r="N214">
        <f t="shared" si="82"/>
        <v>0</v>
      </c>
      <c r="O214">
        <f t="shared" si="83"/>
        <v>2000004</v>
      </c>
      <c r="P214" t="str">
        <f t="shared" si="96"/>
        <v>平均怪</v>
      </c>
      <c r="S214">
        <v>47</v>
      </c>
      <c r="T214">
        <v>9</v>
      </c>
      <c r="U214" t="s">
        <v>17</v>
      </c>
      <c r="V214">
        <f>VLOOKUP(S214,映射表!T:U,2,FALSE)</f>
        <v>10</v>
      </c>
      <c r="W214">
        <v>1</v>
      </c>
      <c r="X214" s="10">
        <v>0.6</v>
      </c>
      <c r="Y214" s="10">
        <v>1</v>
      </c>
      <c r="Z214" s="10">
        <f t="shared" si="97"/>
        <v>0.1875</v>
      </c>
      <c r="AA214" s="10">
        <v>0</v>
      </c>
      <c r="AB214" s="10">
        <v>1</v>
      </c>
      <c r="AC214" s="1">
        <f>INT(VLOOKUP($V214,映射表!$B:$C,2,FALSE)*VLOOKUP($U214,怪物属性偏向!$E:$I,3,FALSE)/100*X214*$AB214)</f>
        <v>240</v>
      </c>
      <c r="AD214" s="1">
        <f>INT(VLOOKUP($V214,映射表!$B:$C,2,FALSE)*VLOOKUP($U214,怪物属性偏向!$E:$I,4,FALSE)/100*Y214*$AB214)</f>
        <v>400</v>
      </c>
      <c r="AE214" s="1">
        <f>INT(VLOOKUP($V214,映射表!$B:$C,2,FALSE)*VLOOKUP($U214,怪物属性偏向!$E:$I,5,FALSE)/100*Z214*AB214)</f>
        <v>120</v>
      </c>
      <c r="AF214" s="1">
        <f>INT(VLOOKUP($V214,映射表!$B:$D,3,FALSE)*AA214)</f>
        <v>0</v>
      </c>
      <c r="AG214">
        <f t="shared" si="86"/>
        <v>1.5</v>
      </c>
      <c r="AH214">
        <f>VLOOKUP(V214,映射表!B:C,2,FALSE)*0.25-AD214*0.05</f>
        <v>80</v>
      </c>
      <c r="AI214">
        <f t="shared" si="98"/>
        <v>120</v>
      </c>
      <c r="AJ214">
        <f>INT(VLOOKUP($V214,映射表!$B:$C,2,FALSE)*VLOOKUP($U214,怪物属性偏向!$E:$I,5,FALSE)/100)</f>
        <v>640</v>
      </c>
    </row>
    <row r="215" spans="1:36" x14ac:dyDescent="0.15">
      <c r="A215">
        <f t="shared" si="89"/>
        <v>2001048</v>
      </c>
      <c r="B215">
        <f t="shared" si="72"/>
        <v>2000005</v>
      </c>
      <c r="C215">
        <f t="shared" si="73"/>
        <v>2000005</v>
      </c>
      <c r="D215" t="str">
        <f t="shared" si="90"/>
        <v>2001048s2</v>
      </c>
      <c r="E215" t="str">
        <f t="shared" si="91"/>
        <v>2000005:10:1</v>
      </c>
      <c r="F215">
        <f t="shared" si="92"/>
        <v>5</v>
      </c>
      <c r="G215">
        <f t="shared" si="93"/>
        <v>2000005</v>
      </c>
      <c r="H215">
        <f t="shared" si="99"/>
        <v>5</v>
      </c>
      <c r="I215" t="str">
        <f>VLOOKUP(U215,怪物属性偏向!E:F,2,FALSE)</f>
        <v>小蘑菇</v>
      </c>
      <c r="J215">
        <f t="shared" si="94"/>
        <v>10</v>
      </c>
      <c r="K215">
        <f t="shared" si="95"/>
        <v>240</v>
      </c>
      <c r="L215">
        <f t="shared" si="80"/>
        <v>400</v>
      </c>
      <c r="M215">
        <f t="shared" si="81"/>
        <v>120</v>
      </c>
      <c r="N215">
        <f t="shared" si="82"/>
        <v>0</v>
      </c>
      <c r="O215">
        <f t="shared" si="83"/>
        <v>2000005</v>
      </c>
      <c r="P215" t="str">
        <f t="shared" si="96"/>
        <v>平均怪</v>
      </c>
      <c r="S215">
        <v>48</v>
      </c>
      <c r="T215">
        <v>2</v>
      </c>
      <c r="U215" t="s">
        <v>17</v>
      </c>
      <c r="V215">
        <f>VLOOKUP(S215,映射表!T:U,2,FALSE)</f>
        <v>10</v>
      </c>
      <c r="W215">
        <v>1</v>
      </c>
      <c r="X215" s="10">
        <v>0.6</v>
      </c>
      <c r="Y215" s="10">
        <v>1</v>
      </c>
      <c r="Z215" s="10">
        <f t="shared" si="97"/>
        <v>0.1875</v>
      </c>
      <c r="AA215" s="10">
        <v>0</v>
      </c>
      <c r="AB215" s="10">
        <v>1</v>
      </c>
      <c r="AC215" s="1">
        <f>INT(VLOOKUP($V215,映射表!$B:$C,2,FALSE)*VLOOKUP($U215,怪物属性偏向!$E:$I,3,FALSE)/100*X215*$AB215)</f>
        <v>240</v>
      </c>
      <c r="AD215" s="1">
        <f>INT(VLOOKUP($V215,映射表!$B:$C,2,FALSE)*VLOOKUP($U215,怪物属性偏向!$E:$I,4,FALSE)/100*Y215*$AB215)</f>
        <v>400</v>
      </c>
      <c r="AE215" s="1">
        <f>INT(VLOOKUP($V215,映射表!$B:$C,2,FALSE)*VLOOKUP($U215,怪物属性偏向!$E:$I,5,FALSE)/100*Z215*AB215)</f>
        <v>120</v>
      </c>
      <c r="AF215" s="1">
        <f>INT(VLOOKUP($V215,映射表!$B:$D,3,FALSE)*AA215)</f>
        <v>0</v>
      </c>
      <c r="AG215">
        <f t="shared" si="86"/>
        <v>1.5</v>
      </c>
      <c r="AH215">
        <f>VLOOKUP(V215,映射表!B:C,2,FALSE)*0.25-AD215*0.05</f>
        <v>80</v>
      </c>
      <c r="AI215">
        <f t="shared" si="98"/>
        <v>120</v>
      </c>
      <c r="AJ215">
        <f>INT(VLOOKUP($V215,映射表!$B:$C,2,FALSE)*VLOOKUP($U215,怪物属性偏向!$E:$I,5,FALSE)/100)</f>
        <v>640</v>
      </c>
    </row>
    <row r="216" spans="1:36" x14ac:dyDescent="0.15">
      <c r="A216">
        <f t="shared" si="89"/>
        <v>2001048</v>
      </c>
      <c r="B216">
        <f t="shared" si="72"/>
        <v>2000006</v>
      </c>
      <c r="C216">
        <f t="shared" si="73"/>
        <v>2000006</v>
      </c>
      <c r="D216" t="str">
        <f t="shared" si="90"/>
        <v>2001048s4</v>
      </c>
      <c r="E216" t="str">
        <f t="shared" si="91"/>
        <v>2000006:10:1</v>
      </c>
      <c r="F216">
        <f t="shared" si="92"/>
        <v>6</v>
      </c>
      <c r="G216">
        <f t="shared" si="93"/>
        <v>2000006</v>
      </c>
      <c r="H216">
        <f t="shared" si="99"/>
        <v>6</v>
      </c>
      <c r="I216" t="str">
        <f>VLOOKUP(U216,怪物属性偏向!E:F,2,FALSE)</f>
        <v>食人花</v>
      </c>
      <c r="J216">
        <f t="shared" si="94"/>
        <v>10</v>
      </c>
      <c r="K216">
        <f t="shared" si="95"/>
        <v>360</v>
      </c>
      <c r="L216">
        <f t="shared" si="80"/>
        <v>200</v>
      </c>
      <c r="M216">
        <f t="shared" si="81"/>
        <v>67</v>
      </c>
      <c r="N216">
        <f t="shared" si="82"/>
        <v>0</v>
      </c>
      <c r="O216">
        <f t="shared" si="83"/>
        <v>2000006</v>
      </c>
      <c r="P216" t="str">
        <f t="shared" si="96"/>
        <v>高攻低血</v>
      </c>
      <c r="S216">
        <v>48</v>
      </c>
      <c r="T216">
        <v>4</v>
      </c>
      <c r="U216" t="s">
        <v>19</v>
      </c>
      <c r="V216">
        <f>VLOOKUP(S216,映射表!T:U,2,FALSE)</f>
        <v>10</v>
      </c>
      <c r="W216">
        <v>1</v>
      </c>
      <c r="X216" s="10">
        <v>0.6</v>
      </c>
      <c r="Y216" s="10">
        <v>1</v>
      </c>
      <c r="Z216" s="10">
        <f t="shared" si="97"/>
        <v>0.15237020316027089</v>
      </c>
      <c r="AA216" s="10">
        <v>0</v>
      </c>
      <c r="AB216" s="10">
        <v>1</v>
      </c>
      <c r="AC216" s="1">
        <f>INT(VLOOKUP($V216,映射表!$B:$C,2,FALSE)*VLOOKUP($U216,怪物属性偏向!$E:$I,3,FALSE)/100*X216*$AB216)</f>
        <v>360</v>
      </c>
      <c r="AD216" s="1">
        <f>INT(VLOOKUP($V216,映射表!$B:$C,2,FALSE)*VLOOKUP($U216,怪物属性偏向!$E:$I,4,FALSE)/100*Y216*$AB216)</f>
        <v>200</v>
      </c>
      <c r="AE216" s="1">
        <f>INT(VLOOKUP($V216,映射表!$B:$C,2,FALSE)*VLOOKUP($U216,怪物属性偏向!$E:$I,5,FALSE)/100*Z216*AB216)</f>
        <v>67</v>
      </c>
      <c r="AF216" s="1">
        <f>INT(VLOOKUP($V216,映射表!$B:$D,3,FALSE)*AA216)</f>
        <v>0</v>
      </c>
      <c r="AG216">
        <f t="shared" si="86"/>
        <v>0.75</v>
      </c>
      <c r="AH216">
        <f>VLOOKUP(V216,映射表!B:C,2,FALSE)*0.25-AD216*0.05</f>
        <v>90</v>
      </c>
      <c r="AI216">
        <f t="shared" si="98"/>
        <v>67.5</v>
      </c>
      <c r="AJ216">
        <f>INT(VLOOKUP($V216,映射表!$B:$C,2,FALSE)*VLOOKUP($U216,怪物属性偏向!$E:$I,5,FALSE)/100)</f>
        <v>443</v>
      </c>
    </row>
    <row r="217" spans="1:36" x14ac:dyDescent="0.15">
      <c r="A217">
        <f t="shared" si="89"/>
        <v>2001048</v>
      </c>
      <c r="B217">
        <f t="shared" si="72"/>
        <v>2000007</v>
      </c>
      <c r="C217">
        <f t="shared" si="73"/>
        <v>2000007</v>
      </c>
      <c r="D217" t="str">
        <f t="shared" si="90"/>
        <v>2001048s6</v>
      </c>
      <c r="E217" t="str">
        <f t="shared" si="91"/>
        <v>2000007:10:1</v>
      </c>
      <c r="F217">
        <f t="shared" si="92"/>
        <v>7</v>
      </c>
      <c r="G217">
        <f t="shared" si="93"/>
        <v>2000007</v>
      </c>
      <c r="H217">
        <f t="shared" si="99"/>
        <v>7</v>
      </c>
      <c r="I217" t="str">
        <f>VLOOKUP(U217,怪物属性偏向!E:F,2,FALSE)</f>
        <v>小蘑菇</v>
      </c>
      <c r="J217">
        <f t="shared" si="94"/>
        <v>10</v>
      </c>
      <c r="K217">
        <f t="shared" si="95"/>
        <v>240</v>
      </c>
      <c r="L217">
        <f t="shared" si="80"/>
        <v>400</v>
      </c>
      <c r="M217">
        <f t="shared" si="81"/>
        <v>120</v>
      </c>
      <c r="N217">
        <f t="shared" si="82"/>
        <v>0</v>
      </c>
      <c r="O217">
        <f t="shared" si="83"/>
        <v>2000007</v>
      </c>
      <c r="P217" t="str">
        <f t="shared" si="96"/>
        <v>平均怪</v>
      </c>
      <c r="S217">
        <v>48</v>
      </c>
      <c r="T217">
        <v>6</v>
      </c>
      <c r="U217" t="s">
        <v>17</v>
      </c>
      <c r="V217">
        <f>VLOOKUP(S217,映射表!T:U,2,FALSE)</f>
        <v>10</v>
      </c>
      <c r="W217">
        <v>1</v>
      </c>
      <c r="X217" s="10">
        <v>0.6</v>
      </c>
      <c r="Y217" s="10">
        <v>1</v>
      </c>
      <c r="Z217" s="10">
        <f t="shared" si="97"/>
        <v>0.1875</v>
      </c>
      <c r="AA217" s="10">
        <v>0</v>
      </c>
      <c r="AB217" s="10">
        <v>1</v>
      </c>
      <c r="AC217" s="1">
        <f>INT(VLOOKUP($V217,映射表!$B:$C,2,FALSE)*VLOOKUP($U217,怪物属性偏向!$E:$I,3,FALSE)/100*X217*$AB217)</f>
        <v>240</v>
      </c>
      <c r="AD217" s="1">
        <f>INT(VLOOKUP($V217,映射表!$B:$C,2,FALSE)*VLOOKUP($U217,怪物属性偏向!$E:$I,4,FALSE)/100*Y217*$AB217)</f>
        <v>400</v>
      </c>
      <c r="AE217" s="1">
        <f>INT(VLOOKUP($V217,映射表!$B:$C,2,FALSE)*VLOOKUP($U217,怪物属性偏向!$E:$I,5,FALSE)/100*Z217*AB217)</f>
        <v>120</v>
      </c>
      <c r="AF217" s="1">
        <f>INT(VLOOKUP($V217,映射表!$B:$D,3,FALSE)*AA217)</f>
        <v>0</v>
      </c>
      <c r="AG217">
        <f t="shared" si="86"/>
        <v>1.5</v>
      </c>
      <c r="AH217">
        <f>VLOOKUP(V217,映射表!B:C,2,FALSE)*0.25-AD217*0.05</f>
        <v>80</v>
      </c>
      <c r="AI217">
        <f t="shared" si="98"/>
        <v>120</v>
      </c>
      <c r="AJ217">
        <f>INT(VLOOKUP($V217,映射表!$B:$C,2,FALSE)*VLOOKUP($U217,怪物属性偏向!$E:$I,5,FALSE)/100)</f>
        <v>640</v>
      </c>
    </row>
    <row r="218" spans="1:36" x14ac:dyDescent="0.15">
      <c r="A218">
        <f t="shared" si="89"/>
        <v>2001048</v>
      </c>
      <c r="B218">
        <f t="shared" si="72"/>
        <v>2000008</v>
      </c>
      <c r="C218">
        <f t="shared" si="73"/>
        <v>2000008</v>
      </c>
      <c r="D218" t="str">
        <f t="shared" si="90"/>
        <v>2001048s8</v>
      </c>
      <c r="E218" t="str">
        <f t="shared" si="91"/>
        <v>2000008:10:1</v>
      </c>
      <c r="F218">
        <f t="shared" si="92"/>
        <v>8</v>
      </c>
      <c r="G218">
        <f t="shared" si="93"/>
        <v>2000008</v>
      </c>
      <c r="H218">
        <f t="shared" si="99"/>
        <v>8</v>
      </c>
      <c r="I218" t="str">
        <f>VLOOKUP(U218,怪物属性偏向!E:F,2,FALSE)</f>
        <v>食人花</v>
      </c>
      <c r="J218">
        <f t="shared" si="94"/>
        <v>10</v>
      </c>
      <c r="K218">
        <f t="shared" si="95"/>
        <v>360</v>
      </c>
      <c r="L218">
        <f t="shared" si="80"/>
        <v>200</v>
      </c>
      <c r="M218">
        <f t="shared" si="81"/>
        <v>67</v>
      </c>
      <c r="N218">
        <f t="shared" si="82"/>
        <v>0</v>
      </c>
      <c r="O218">
        <f t="shared" si="83"/>
        <v>2000008</v>
      </c>
      <c r="P218" t="str">
        <f t="shared" si="96"/>
        <v>高攻低血</v>
      </c>
      <c r="S218">
        <v>48</v>
      </c>
      <c r="T218">
        <v>8</v>
      </c>
      <c r="U218" t="s">
        <v>19</v>
      </c>
      <c r="V218">
        <f>VLOOKUP(S218,映射表!T:U,2,FALSE)</f>
        <v>10</v>
      </c>
      <c r="W218">
        <v>1</v>
      </c>
      <c r="X218" s="10">
        <v>0.6</v>
      </c>
      <c r="Y218" s="10">
        <v>1</v>
      </c>
      <c r="Z218" s="10">
        <f t="shared" si="97"/>
        <v>0.15237020316027089</v>
      </c>
      <c r="AA218" s="10">
        <v>0</v>
      </c>
      <c r="AB218" s="10">
        <v>1</v>
      </c>
      <c r="AC218" s="1">
        <f>INT(VLOOKUP($V218,映射表!$B:$C,2,FALSE)*VLOOKUP($U218,怪物属性偏向!$E:$I,3,FALSE)/100*X218*$AB218)</f>
        <v>360</v>
      </c>
      <c r="AD218" s="1">
        <f>INT(VLOOKUP($V218,映射表!$B:$C,2,FALSE)*VLOOKUP($U218,怪物属性偏向!$E:$I,4,FALSE)/100*Y218*$AB218)</f>
        <v>200</v>
      </c>
      <c r="AE218" s="1">
        <f>INT(VLOOKUP($V218,映射表!$B:$C,2,FALSE)*VLOOKUP($U218,怪物属性偏向!$E:$I,5,FALSE)/100*Z218*AB218)</f>
        <v>67</v>
      </c>
      <c r="AF218" s="1">
        <f>INT(VLOOKUP($V218,映射表!$B:$D,3,FALSE)*AA218)</f>
        <v>0</v>
      </c>
      <c r="AG218">
        <f t="shared" si="86"/>
        <v>0.75</v>
      </c>
      <c r="AH218">
        <f>VLOOKUP(V218,映射表!B:C,2,FALSE)*0.25-AD218*0.05</f>
        <v>90</v>
      </c>
      <c r="AI218">
        <f t="shared" si="98"/>
        <v>67.5</v>
      </c>
      <c r="AJ218">
        <f>INT(VLOOKUP($V218,映射表!$B:$C,2,FALSE)*VLOOKUP($U218,怪物属性偏向!$E:$I,5,FALSE)/100)</f>
        <v>443</v>
      </c>
    </row>
    <row r="219" spans="1:36" x14ac:dyDescent="0.15">
      <c r="A219">
        <f t="shared" si="89"/>
        <v>2001049</v>
      </c>
      <c r="B219">
        <f t="shared" si="72"/>
        <v>2000009</v>
      </c>
      <c r="C219">
        <f t="shared" si="73"/>
        <v>2000009</v>
      </c>
      <c r="D219" t="str">
        <f t="shared" si="90"/>
        <v>2001049s1</v>
      </c>
      <c r="E219" t="str">
        <f t="shared" si="91"/>
        <v>2000009:10:1</v>
      </c>
      <c r="F219">
        <f t="shared" si="92"/>
        <v>9</v>
      </c>
      <c r="G219">
        <f t="shared" si="93"/>
        <v>2000009</v>
      </c>
      <c r="H219">
        <f t="shared" si="99"/>
        <v>9</v>
      </c>
      <c r="I219" t="str">
        <f>VLOOKUP(U219,怪物属性偏向!E:F,2,FALSE)</f>
        <v>树妖</v>
      </c>
      <c r="J219">
        <f t="shared" si="94"/>
        <v>10</v>
      </c>
      <c r="K219">
        <f t="shared" si="95"/>
        <v>168</v>
      </c>
      <c r="L219">
        <f t="shared" si="80"/>
        <v>400</v>
      </c>
      <c r="M219">
        <f t="shared" si="81"/>
        <v>200</v>
      </c>
      <c r="N219">
        <f t="shared" si="82"/>
        <v>0</v>
      </c>
      <c r="O219">
        <f t="shared" si="83"/>
        <v>2000009</v>
      </c>
      <c r="P219" t="str">
        <f t="shared" si="96"/>
        <v>攻低血高</v>
      </c>
      <c r="S219">
        <v>49</v>
      </c>
      <c r="T219">
        <v>1</v>
      </c>
      <c r="U219" t="s">
        <v>20</v>
      </c>
      <c r="V219">
        <f>VLOOKUP(S219,映射表!T:U,2,FALSE)</f>
        <v>10</v>
      </c>
      <c r="W219">
        <v>1</v>
      </c>
      <c r="X219" s="10">
        <v>0.6</v>
      </c>
      <c r="Y219" s="10">
        <v>1</v>
      </c>
      <c r="Z219" s="10">
        <f t="shared" si="97"/>
        <v>0.1953125</v>
      </c>
      <c r="AA219" s="10">
        <v>0</v>
      </c>
      <c r="AB219" s="10">
        <v>1</v>
      </c>
      <c r="AC219" s="1">
        <f>INT(VLOOKUP($V219,映射表!$B:$C,2,FALSE)*VLOOKUP($U219,怪物属性偏向!$E:$I,3,FALSE)/100*X219*$AB219)</f>
        <v>168</v>
      </c>
      <c r="AD219" s="1">
        <f>INT(VLOOKUP($V219,映射表!$B:$C,2,FALSE)*VLOOKUP($U219,怪物属性偏向!$E:$I,4,FALSE)/100*Y219*$AB219)</f>
        <v>400</v>
      </c>
      <c r="AE219" s="1">
        <f>INT(VLOOKUP($V219,映射表!$B:$C,2,FALSE)*VLOOKUP($U219,怪物属性偏向!$E:$I,5,FALSE)/100*Z219*AB219)</f>
        <v>200</v>
      </c>
      <c r="AF219" s="1">
        <f>INT(VLOOKUP($V219,映射表!$B:$D,3,FALSE)*AA219)</f>
        <v>0</v>
      </c>
      <c r="AG219">
        <f t="shared" si="86"/>
        <v>2.5</v>
      </c>
      <c r="AH219">
        <f>VLOOKUP(V219,映射表!B:C,2,FALSE)*0.25-AD219*0.05</f>
        <v>80</v>
      </c>
      <c r="AI219">
        <f t="shared" si="98"/>
        <v>200</v>
      </c>
      <c r="AJ219">
        <f>INT(VLOOKUP($V219,映射表!$B:$C,2,FALSE)*VLOOKUP($U219,怪物属性偏向!$E:$I,5,FALSE)/100)</f>
        <v>1024</v>
      </c>
    </row>
    <row r="220" spans="1:36" x14ac:dyDescent="0.15">
      <c r="A220">
        <f t="shared" si="89"/>
        <v>2001049</v>
      </c>
      <c r="B220">
        <f t="shared" si="72"/>
        <v>2000010</v>
      </c>
      <c r="C220">
        <f t="shared" si="73"/>
        <v>2000010</v>
      </c>
      <c r="D220" t="str">
        <f t="shared" si="90"/>
        <v>2001049s4</v>
      </c>
      <c r="E220" t="str">
        <f t="shared" si="91"/>
        <v>2000010:10:1</v>
      </c>
      <c r="F220">
        <f t="shared" si="92"/>
        <v>10</v>
      </c>
      <c r="G220">
        <f t="shared" si="93"/>
        <v>2000010</v>
      </c>
      <c r="H220">
        <f t="shared" si="99"/>
        <v>10</v>
      </c>
      <c r="I220" t="str">
        <f>VLOOKUP(U220,怪物属性偏向!E:F,2,FALSE)</f>
        <v>树妖</v>
      </c>
      <c r="J220">
        <f t="shared" si="94"/>
        <v>10</v>
      </c>
      <c r="K220">
        <f t="shared" si="95"/>
        <v>168</v>
      </c>
      <c r="L220">
        <f t="shared" si="80"/>
        <v>400</v>
      </c>
      <c r="M220">
        <f t="shared" si="81"/>
        <v>200</v>
      </c>
      <c r="N220">
        <f t="shared" si="82"/>
        <v>0</v>
      </c>
      <c r="O220">
        <f t="shared" si="83"/>
        <v>2000010</v>
      </c>
      <c r="P220" t="str">
        <f t="shared" si="96"/>
        <v>攻低血高</v>
      </c>
      <c r="S220">
        <v>49</v>
      </c>
      <c r="T220">
        <v>4</v>
      </c>
      <c r="U220" t="s">
        <v>20</v>
      </c>
      <c r="V220">
        <f>VLOOKUP(S220,映射表!T:U,2,FALSE)</f>
        <v>10</v>
      </c>
      <c r="W220">
        <v>1</v>
      </c>
      <c r="X220" s="10">
        <v>0.6</v>
      </c>
      <c r="Y220" s="10">
        <v>1</v>
      </c>
      <c r="Z220" s="10">
        <f t="shared" si="97"/>
        <v>0.1953125</v>
      </c>
      <c r="AA220" s="10">
        <v>0</v>
      </c>
      <c r="AB220" s="10">
        <v>1</v>
      </c>
      <c r="AC220" s="1">
        <f>INT(VLOOKUP($V220,映射表!$B:$C,2,FALSE)*VLOOKUP($U220,怪物属性偏向!$E:$I,3,FALSE)/100*X220*$AB220)</f>
        <v>168</v>
      </c>
      <c r="AD220" s="1">
        <f>INT(VLOOKUP($V220,映射表!$B:$C,2,FALSE)*VLOOKUP($U220,怪物属性偏向!$E:$I,4,FALSE)/100*Y220*$AB220)</f>
        <v>400</v>
      </c>
      <c r="AE220" s="1">
        <f>INT(VLOOKUP($V220,映射表!$B:$C,2,FALSE)*VLOOKUP($U220,怪物属性偏向!$E:$I,5,FALSE)/100*Z220*AB220)</f>
        <v>200</v>
      </c>
      <c r="AF220" s="1">
        <f>INT(VLOOKUP($V220,映射表!$B:$D,3,FALSE)*AA220)</f>
        <v>0</v>
      </c>
      <c r="AG220">
        <f t="shared" si="86"/>
        <v>2.5</v>
      </c>
      <c r="AH220">
        <f>VLOOKUP(V220,映射表!B:C,2,FALSE)*0.25-AD220*0.05</f>
        <v>80</v>
      </c>
      <c r="AI220">
        <f t="shared" si="98"/>
        <v>200</v>
      </c>
      <c r="AJ220">
        <f>INT(VLOOKUP($V220,映射表!$B:$C,2,FALSE)*VLOOKUP($U220,怪物属性偏向!$E:$I,5,FALSE)/100)</f>
        <v>1024</v>
      </c>
    </row>
    <row r="221" spans="1:36" x14ac:dyDescent="0.15">
      <c r="A221">
        <f t="shared" si="89"/>
        <v>2001049</v>
      </c>
      <c r="B221">
        <f t="shared" si="72"/>
        <v>2000011</v>
      </c>
      <c r="C221">
        <f t="shared" si="73"/>
        <v>2000011</v>
      </c>
      <c r="D221" t="str">
        <f t="shared" si="90"/>
        <v>2001049s5</v>
      </c>
      <c r="E221" t="str">
        <f t="shared" si="91"/>
        <v>2000011:10:1</v>
      </c>
      <c r="F221">
        <f t="shared" si="92"/>
        <v>11</v>
      </c>
      <c r="G221">
        <f t="shared" si="93"/>
        <v>2000011</v>
      </c>
      <c r="H221">
        <f t="shared" si="99"/>
        <v>11</v>
      </c>
      <c r="I221" t="str">
        <f>VLOOKUP(U221,怪物属性偏向!E:F,2,FALSE)</f>
        <v>食人花</v>
      </c>
      <c r="J221">
        <f t="shared" si="94"/>
        <v>10</v>
      </c>
      <c r="K221">
        <f t="shared" si="95"/>
        <v>360</v>
      </c>
      <c r="L221">
        <f t="shared" si="80"/>
        <v>200</v>
      </c>
      <c r="M221">
        <f t="shared" si="81"/>
        <v>67</v>
      </c>
      <c r="N221">
        <f t="shared" si="82"/>
        <v>0</v>
      </c>
      <c r="O221">
        <f t="shared" si="83"/>
        <v>2000011</v>
      </c>
      <c r="P221" t="str">
        <f t="shared" si="96"/>
        <v>高攻低血</v>
      </c>
      <c r="S221">
        <v>49</v>
      </c>
      <c r="T221">
        <v>5</v>
      </c>
      <c r="U221" t="s">
        <v>19</v>
      </c>
      <c r="V221">
        <f>VLOOKUP(S221,映射表!T:U,2,FALSE)</f>
        <v>10</v>
      </c>
      <c r="W221">
        <v>1</v>
      </c>
      <c r="X221" s="10">
        <v>0.6</v>
      </c>
      <c r="Y221" s="10">
        <v>1</v>
      </c>
      <c r="Z221" s="10">
        <f t="shared" si="97"/>
        <v>0.15237020316027089</v>
      </c>
      <c r="AA221" s="10">
        <v>0</v>
      </c>
      <c r="AB221" s="10">
        <v>1</v>
      </c>
      <c r="AC221" s="1">
        <f>INT(VLOOKUP($V221,映射表!$B:$C,2,FALSE)*VLOOKUP($U221,怪物属性偏向!$E:$I,3,FALSE)/100*X221*$AB221)</f>
        <v>360</v>
      </c>
      <c r="AD221" s="1">
        <f>INT(VLOOKUP($V221,映射表!$B:$C,2,FALSE)*VLOOKUP($U221,怪物属性偏向!$E:$I,4,FALSE)/100*Y221*$AB221)</f>
        <v>200</v>
      </c>
      <c r="AE221" s="1">
        <f>INT(VLOOKUP($V221,映射表!$B:$C,2,FALSE)*VLOOKUP($U221,怪物属性偏向!$E:$I,5,FALSE)/100*Z221*AB221)</f>
        <v>67</v>
      </c>
      <c r="AF221" s="1">
        <f>INT(VLOOKUP($V221,映射表!$B:$D,3,FALSE)*AA221)</f>
        <v>0</v>
      </c>
      <c r="AG221">
        <f t="shared" si="86"/>
        <v>0.75</v>
      </c>
      <c r="AH221">
        <f>VLOOKUP(V221,映射表!B:C,2,FALSE)*0.25-AD221*0.05</f>
        <v>90</v>
      </c>
      <c r="AI221">
        <f t="shared" si="98"/>
        <v>67.5</v>
      </c>
      <c r="AJ221">
        <f>INT(VLOOKUP($V221,映射表!$B:$C,2,FALSE)*VLOOKUP($U221,怪物属性偏向!$E:$I,5,FALSE)/100)</f>
        <v>443</v>
      </c>
    </row>
    <row r="222" spans="1:36" x14ac:dyDescent="0.15">
      <c r="A222">
        <f t="shared" si="89"/>
        <v>2001049</v>
      </c>
      <c r="B222">
        <f t="shared" si="72"/>
        <v>2000012</v>
      </c>
      <c r="C222">
        <f t="shared" si="73"/>
        <v>2000012</v>
      </c>
      <c r="D222" t="str">
        <f t="shared" si="90"/>
        <v>2001049s6</v>
      </c>
      <c r="E222" t="str">
        <f t="shared" si="91"/>
        <v>2000012:10:1</v>
      </c>
      <c r="F222">
        <f t="shared" si="92"/>
        <v>12</v>
      </c>
      <c r="G222">
        <f t="shared" si="93"/>
        <v>2000012</v>
      </c>
      <c r="H222">
        <f t="shared" si="99"/>
        <v>12</v>
      </c>
      <c r="I222" t="str">
        <f>VLOOKUP(U222,怪物属性偏向!E:F,2,FALSE)</f>
        <v>食人花</v>
      </c>
      <c r="J222">
        <f t="shared" si="94"/>
        <v>10</v>
      </c>
      <c r="K222">
        <f t="shared" si="95"/>
        <v>360</v>
      </c>
      <c r="L222">
        <f t="shared" si="80"/>
        <v>200</v>
      </c>
      <c r="M222">
        <f t="shared" si="81"/>
        <v>67</v>
      </c>
      <c r="N222">
        <f t="shared" si="82"/>
        <v>0</v>
      </c>
      <c r="O222">
        <f t="shared" si="83"/>
        <v>2000012</v>
      </c>
      <c r="P222" t="str">
        <f t="shared" si="96"/>
        <v>高攻低血</v>
      </c>
      <c r="S222">
        <v>49</v>
      </c>
      <c r="T222">
        <v>6</v>
      </c>
      <c r="U222" t="s">
        <v>19</v>
      </c>
      <c r="V222">
        <f>VLOOKUP(S222,映射表!T:U,2,FALSE)</f>
        <v>10</v>
      </c>
      <c r="W222">
        <v>1</v>
      </c>
      <c r="X222" s="10">
        <v>0.6</v>
      </c>
      <c r="Y222" s="10">
        <v>1</v>
      </c>
      <c r="Z222" s="10">
        <f t="shared" si="97"/>
        <v>0.15237020316027089</v>
      </c>
      <c r="AA222" s="10">
        <v>0</v>
      </c>
      <c r="AB222" s="10">
        <v>1</v>
      </c>
      <c r="AC222" s="1">
        <f>INT(VLOOKUP($V222,映射表!$B:$C,2,FALSE)*VLOOKUP($U222,怪物属性偏向!$E:$I,3,FALSE)/100*X222*$AB222)</f>
        <v>360</v>
      </c>
      <c r="AD222" s="1">
        <f>INT(VLOOKUP($V222,映射表!$B:$C,2,FALSE)*VLOOKUP($U222,怪物属性偏向!$E:$I,4,FALSE)/100*Y222*$AB222)</f>
        <v>200</v>
      </c>
      <c r="AE222" s="1">
        <f>INT(VLOOKUP($V222,映射表!$B:$C,2,FALSE)*VLOOKUP($U222,怪物属性偏向!$E:$I,5,FALSE)/100*Z222*AB222)</f>
        <v>67</v>
      </c>
      <c r="AF222" s="1">
        <f>INT(VLOOKUP($V222,映射表!$B:$D,3,FALSE)*AA222)</f>
        <v>0</v>
      </c>
      <c r="AG222">
        <f t="shared" si="86"/>
        <v>0.75</v>
      </c>
      <c r="AH222">
        <f>VLOOKUP(V222,映射表!B:C,2,FALSE)*0.25-AD222*0.05</f>
        <v>90</v>
      </c>
      <c r="AI222">
        <f t="shared" si="98"/>
        <v>67.5</v>
      </c>
      <c r="AJ222">
        <f>INT(VLOOKUP($V222,映射表!$B:$C,2,FALSE)*VLOOKUP($U222,怪物属性偏向!$E:$I,5,FALSE)/100)</f>
        <v>443</v>
      </c>
    </row>
    <row r="223" spans="1:36" x14ac:dyDescent="0.15">
      <c r="A223">
        <f t="shared" si="89"/>
        <v>2001049</v>
      </c>
      <c r="B223">
        <f t="shared" si="72"/>
        <v>2000013</v>
      </c>
      <c r="C223">
        <f t="shared" si="73"/>
        <v>2000013</v>
      </c>
      <c r="D223" t="str">
        <f t="shared" si="90"/>
        <v>2001049s7</v>
      </c>
      <c r="E223" t="str">
        <f t="shared" si="91"/>
        <v>2000013:10:1</v>
      </c>
      <c r="F223">
        <f t="shared" si="92"/>
        <v>13</v>
      </c>
      <c r="G223">
        <f t="shared" si="93"/>
        <v>2000013</v>
      </c>
      <c r="H223">
        <f t="shared" si="99"/>
        <v>13</v>
      </c>
      <c r="I223" t="str">
        <f>VLOOKUP(U223,怪物属性偏向!E:F,2,FALSE)</f>
        <v>树妖</v>
      </c>
      <c r="J223">
        <f t="shared" si="94"/>
        <v>10</v>
      </c>
      <c r="K223">
        <f t="shared" si="95"/>
        <v>168</v>
      </c>
      <c r="L223">
        <f t="shared" si="80"/>
        <v>400</v>
      </c>
      <c r="M223">
        <f t="shared" si="81"/>
        <v>200</v>
      </c>
      <c r="N223">
        <f t="shared" si="82"/>
        <v>0</v>
      </c>
      <c r="O223">
        <f t="shared" si="83"/>
        <v>2000013</v>
      </c>
      <c r="P223" t="str">
        <f t="shared" si="96"/>
        <v>攻低血高</v>
      </c>
      <c r="S223">
        <v>49</v>
      </c>
      <c r="T223">
        <v>7</v>
      </c>
      <c r="U223" t="s">
        <v>20</v>
      </c>
      <c r="V223">
        <f>VLOOKUP(S223,映射表!T:U,2,FALSE)</f>
        <v>10</v>
      </c>
      <c r="W223">
        <v>1</v>
      </c>
      <c r="X223" s="10">
        <v>0.6</v>
      </c>
      <c r="Y223" s="10">
        <v>1</v>
      </c>
      <c r="Z223" s="10">
        <f t="shared" si="97"/>
        <v>0.1953125</v>
      </c>
      <c r="AA223" s="10">
        <v>0</v>
      </c>
      <c r="AB223" s="10">
        <v>1</v>
      </c>
      <c r="AC223" s="1">
        <f>INT(VLOOKUP($V223,映射表!$B:$C,2,FALSE)*VLOOKUP($U223,怪物属性偏向!$E:$I,3,FALSE)/100*X223*$AB223)</f>
        <v>168</v>
      </c>
      <c r="AD223" s="1">
        <f>INT(VLOOKUP($V223,映射表!$B:$C,2,FALSE)*VLOOKUP($U223,怪物属性偏向!$E:$I,4,FALSE)/100*Y223*$AB223)</f>
        <v>400</v>
      </c>
      <c r="AE223" s="1">
        <f>INT(VLOOKUP($V223,映射表!$B:$C,2,FALSE)*VLOOKUP($U223,怪物属性偏向!$E:$I,5,FALSE)/100*Z223*AB223)</f>
        <v>200</v>
      </c>
      <c r="AF223" s="1">
        <f>INT(VLOOKUP($V223,映射表!$B:$D,3,FALSE)*AA223)</f>
        <v>0</v>
      </c>
      <c r="AG223">
        <f t="shared" si="86"/>
        <v>2.5</v>
      </c>
      <c r="AH223">
        <f>VLOOKUP(V223,映射表!B:C,2,FALSE)*0.25-AD223*0.05</f>
        <v>80</v>
      </c>
      <c r="AI223">
        <f t="shared" si="98"/>
        <v>200</v>
      </c>
      <c r="AJ223">
        <f>INT(VLOOKUP($V223,映射表!$B:$C,2,FALSE)*VLOOKUP($U223,怪物属性偏向!$E:$I,5,FALSE)/100)</f>
        <v>1024</v>
      </c>
    </row>
    <row r="224" spans="1:36" x14ac:dyDescent="0.15">
      <c r="A224">
        <f t="shared" si="89"/>
        <v>2001050</v>
      </c>
      <c r="B224">
        <f t="shared" si="72"/>
        <v>2000014</v>
      </c>
      <c r="C224">
        <f t="shared" si="73"/>
        <v>2000014</v>
      </c>
      <c r="D224" t="str">
        <f t="shared" si="90"/>
        <v>2001050s1</v>
      </c>
      <c r="E224" t="str">
        <f t="shared" si="91"/>
        <v>2000014:10:1</v>
      </c>
      <c r="F224">
        <f t="shared" si="92"/>
        <v>14</v>
      </c>
      <c r="G224">
        <f t="shared" si="93"/>
        <v>2000014</v>
      </c>
      <c r="H224">
        <f t="shared" si="99"/>
        <v>14</v>
      </c>
      <c r="I224" t="str">
        <f>VLOOKUP(U224,怪物属性偏向!E:F,2,FALSE)</f>
        <v>小蘑菇</v>
      </c>
      <c r="J224">
        <f t="shared" si="94"/>
        <v>10</v>
      </c>
      <c r="K224">
        <f t="shared" si="95"/>
        <v>240</v>
      </c>
      <c r="L224">
        <f t="shared" si="80"/>
        <v>400</v>
      </c>
      <c r="M224">
        <f t="shared" si="81"/>
        <v>120</v>
      </c>
      <c r="N224">
        <f t="shared" si="82"/>
        <v>0</v>
      </c>
      <c r="O224">
        <f t="shared" si="83"/>
        <v>2000014</v>
      </c>
      <c r="P224" t="str">
        <f t="shared" si="96"/>
        <v>平均怪</v>
      </c>
      <c r="S224">
        <v>50</v>
      </c>
      <c r="T224">
        <v>1</v>
      </c>
      <c r="U224" t="s">
        <v>17</v>
      </c>
      <c r="V224">
        <f>VLOOKUP(S224,映射表!T:U,2,FALSE)</f>
        <v>10</v>
      </c>
      <c r="W224">
        <v>1</v>
      </c>
      <c r="X224" s="10">
        <v>0.6</v>
      </c>
      <c r="Y224" s="10">
        <v>1</v>
      </c>
      <c r="Z224" s="10">
        <f t="shared" si="97"/>
        <v>0.1875</v>
      </c>
      <c r="AA224" s="10">
        <v>0</v>
      </c>
      <c r="AB224" s="10">
        <v>1</v>
      </c>
      <c r="AC224" s="1">
        <f>INT(VLOOKUP($V224,映射表!$B:$C,2,FALSE)*VLOOKUP($U224,怪物属性偏向!$E:$I,3,FALSE)/100*X224*$AB224)</f>
        <v>240</v>
      </c>
      <c r="AD224" s="1">
        <f>INT(VLOOKUP($V224,映射表!$B:$C,2,FALSE)*VLOOKUP($U224,怪物属性偏向!$E:$I,4,FALSE)/100*Y224*$AB224)</f>
        <v>400</v>
      </c>
      <c r="AE224" s="1">
        <f>INT(VLOOKUP($V224,映射表!$B:$C,2,FALSE)*VLOOKUP($U224,怪物属性偏向!$E:$I,5,FALSE)/100*Z224*AB224)</f>
        <v>120</v>
      </c>
      <c r="AF224" s="1">
        <f>INT(VLOOKUP($V224,映射表!$B:$D,3,FALSE)*AA224)</f>
        <v>0</v>
      </c>
      <c r="AG224">
        <f t="shared" si="86"/>
        <v>1.5</v>
      </c>
      <c r="AH224">
        <f>VLOOKUP(V224,映射表!B:C,2,FALSE)*0.25-AD224*0.05</f>
        <v>80</v>
      </c>
      <c r="AI224">
        <f t="shared" si="98"/>
        <v>120</v>
      </c>
      <c r="AJ224">
        <f>INT(VLOOKUP($V224,映射表!$B:$C,2,FALSE)*VLOOKUP($U224,怪物属性偏向!$E:$I,5,FALSE)/100)</f>
        <v>640</v>
      </c>
    </row>
    <row r="225" spans="1:36" x14ac:dyDescent="0.15">
      <c r="A225">
        <f t="shared" si="89"/>
        <v>2001050</v>
      </c>
      <c r="B225">
        <f t="shared" si="72"/>
        <v>2000015</v>
      </c>
      <c r="C225">
        <f t="shared" si="73"/>
        <v>2000015</v>
      </c>
      <c r="D225" t="str">
        <f t="shared" si="90"/>
        <v>2001050s3</v>
      </c>
      <c r="E225" t="str">
        <f t="shared" si="91"/>
        <v>2000015:10:1</v>
      </c>
      <c r="F225">
        <f t="shared" si="92"/>
        <v>15</v>
      </c>
      <c r="G225">
        <f t="shared" si="93"/>
        <v>2000015</v>
      </c>
      <c r="H225">
        <f t="shared" si="99"/>
        <v>15</v>
      </c>
      <c r="I225" t="str">
        <f>VLOOKUP(U225,怪物属性偏向!E:F,2,FALSE)</f>
        <v>小蘑菇</v>
      </c>
      <c r="J225">
        <f t="shared" si="94"/>
        <v>10</v>
      </c>
      <c r="K225">
        <f t="shared" si="95"/>
        <v>240</v>
      </c>
      <c r="L225">
        <f t="shared" si="80"/>
        <v>400</v>
      </c>
      <c r="M225">
        <f t="shared" si="81"/>
        <v>120</v>
      </c>
      <c r="N225">
        <f t="shared" si="82"/>
        <v>0</v>
      </c>
      <c r="O225">
        <f t="shared" si="83"/>
        <v>2000015</v>
      </c>
      <c r="P225" t="str">
        <f t="shared" si="96"/>
        <v>平均怪</v>
      </c>
      <c r="S225">
        <v>50</v>
      </c>
      <c r="T225">
        <v>3</v>
      </c>
      <c r="U225" t="s">
        <v>17</v>
      </c>
      <c r="V225">
        <f>VLOOKUP(S225,映射表!T:U,2,FALSE)</f>
        <v>10</v>
      </c>
      <c r="W225">
        <v>1</v>
      </c>
      <c r="X225" s="10">
        <v>0.6</v>
      </c>
      <c r="Y225" s="10">
        <v>1</v>
      </c>
      <c r="Z225" s="10">
        <f t="shared" si="97"/>
        <v>0.1875</v>
      </c>
      <c r="AA225" s="10">
        <v>0</v>
      </c>
      <c r="AB225" s="10">
        <v>1</v>
      </c>
      <c r="AC225" s="1">
        <f>INT(VLOOKUP($V225,映射表!$B:$C,2,FALSE)*VLOOKUP($U225,怪物属性偏向!$E:$I,3,FALSE)/100*X225*$AB225)</f>
        <v>240</v>
      </c>
      <c r="AD225" s="1">
        <f>INT(VLOOKUP($V225,映射表!$B:$C,2,FALSE)*VLOOKUP($U225,怪物属性偏向!$E:$I,4,FALSE)/100*Y225*$AB225)</f>
        <v>400</v>
      </c>
      <c r="AE225" s="1">
        <f>INT(VLOOKUP($V225,映射表!$B:$C,2,FALSE)*VLOOKUP($U225,怪物属性偏向!$E:$I,5,FALSE)/100*Z225*AB225)</f>
        <v>120</v>
      </c>
      <c r="AF225" s="1">
        <f>INT(VLOOKUP($V225,映射表!$B:$D,3,FALSE)*AA225)</f>
        <v>0</v>
      </c>
      <c r="AG225">
        <f t="shared" si="86"/>
        <v>1.5</v>
      </c>
      <c r="AH225">
        <f>VLOOKUP(V225,映射表!B:C,2,FALSE)*0.25-AD225*0.05</f>
        <v>80</v>
      </c>
      <c r="AI225">
        <f t="shared" si="98"/>
        <v>120</v>
      </c>
      <c r="AJ225">
        <f>INT(VLOOKUP($V225,映射表!$B:$C,2,FALSE)*VLOOKUP($U225,怪物属性偏向!$E:$I,5,FALSE)/100)</f>
        <v>640</v>
      </c>
    </row>
    <row r="226" spans="1:36" x14ac:dyDescent="0.15">
      <c r="A226">
        <f t="shared" si="89"/>
        <v>2001050</v>
      </c>
      <c r="B226">
        <f t="shared" si="72"/>
        <v>2000016</v>
      </c>
      <c r="C226">
        <f t="shared" si="73"/>
        <v>2000016</v>
      </c>
      <c r="D226" t="str">
        <f t="shared" si="90"/>
        <v>2001050s5</v>
      </c>
      <c r="E226" t="str">
        <f t="shared" si="91"/>
        <v>2000016:10:1</v>
      </c>
      <c r="F226">
        <f t="shared" si="92"/>
        <v>16</v>
      </c>
      <c r="G226">
        <f t="shared" si="93"/>
        <v>2000016</v>
      </c>
      <c r="H226">
        <f t="shared" si="99"/>
        <v>16</v>
      </c>
      <c r="I226" t="str">
        <f>VLOOKUP(U226,怪物属性偏向!E:F,2,FALSE)</f>
        <v>食人花</v>
      </c>
      <c r="J226">
        <f t="shared" si="94"/>
        <v>10</v>
      </c>
      <c r="K226">
        <f t="shared" si="95"/>
        <v>360</v>
      </c>
      <c r="L226">
        <f t="shared" si="80"/>
        <v>200</v>
      </c>
      <c r="M226">
        <f t="shared" si="81"/>
        <v>67</v>
      </c>
      <c r="N226">
        <f t="shared" si="82"/>
        <v>0</v>
      </c>
      <c r="O226">
        <f t="shared" si="83"/>
        <v>2000016</v>
      </c>
      <c r="P226" t="str">
        <f t="shared" si="96"/>
        <v>高攻低血</v>
      </c>
      <c r="S226">
        <v>50</v>
      </c>
      <c r="T226">
        <v>5</v>
      </c>
      <c r="U226" t="s">
        <v>19</v>
      </c>
      <c r="V226">
        <f>VLOOKUP(S226,映射表!T:U,2,FALSE)</f>
        <v>10</v>
      </c>
      <c r="W226">
        <v>1</v>
      </c>
      <c r="X226" s="10">
        <v>0.6</v>
      </c>
      <c r="Y226" s="10">
        <v>1</v>
      </c>
      <c r="Z226" s="10">
        <f t="shared" si="97"/>
        <v>0.15237020316027089</v>
      </c>
      <c r="AA226" s="10">
        <v>0</v>
      </c>
      <c r="AB226" s="10">
        <v>1</v>
      </c>
      <c r="AC226" s="1">
        <f>INT(VLOOKUP($V226,映射表!$B:$C,2,FALSE)*VLOOKUP($U226,怪物属性偏向!$E:$I,3,FALSE)/100*X226*$AB226)</f>
        <v>360</v>
      </c>
      <c r="AD226" s="1">
        <f>INT(VLOOKUP($V226,映射表!$B:$C,2,FALSE)*VLOOKUP($U226,怪物属性偏向!$E:$I,4,FALSE)/100*Y226*$AB226)</f>
        <v>200</v>
      </c>
      <c r="AE226" s="1">
        <f>INT(VLOOKUP($V226,映射表!$B:$C,2,FALSE)*VLOOKUP($U226,怪物属性偏向!$E:$I,5,FALSE)/100*Z226*AB226)</f>
        <v>67</v>
      </c>
      <c r="AF226" s="1">
        <f>INT(VLOOKUP($V226,映射表!$B:$D,3,FALSE)*AA226)</f>
        <v>0</v>
      </c>
      <c r="AG226">
        <f t="shared" si="86"/>
        <v>0.75</v>
      </c>
      <c r="AH226">
        <f>VLOOKUP(V226,映射表!B:C,2,FALSE)*0.25-AD226*0.05</f>
        <v>90</v>
      </c>
      <c r="AI226">
        <f t="shared" si="98"/>
        <v>67.5</v>
      </c>
      <c r="AJ226">
        <f>INT(VLOOKUP($V226,映射表!$B:$C,2,FALSE)*VLOOKUP($U226,怪物属性偏向!$E:$I,5,FALSE)/100)</f>
        <v>443</v>
      </c>
    </row>
    <row r="227" spans="1:36" x14ac:dyDescent="0.15">
      <c r="A227">
        <f t="shared" si="89"/>
        <v>2001050</v>
      </c>
      <c r="B227">
        <f t="shared" si="72"/>
        <v>2000017</v>
      </c>
      <c r="C227">
        <f t="shared" si="73"/>
        <v>2000017</v>
      </c>
      <c r="D227" t="str">
        <f t="shared" si="90"/>
        <v>2001050s7</v>
      </c>
      <c r="E227" t="str">
        <f t="shared" si="91"/>
        <v>2000017:10:1</v>
      </c>
      <c r="F227">
        <f t="shared" si="92"/>
        <v>17</v>
      </c>
      <c r="G227">
        <f t="shared" si="93"/>
        <v>2000017</v>
      </c>
      <c r="H227">
        <f t="shared" si="99"/>
        <v>17</v>
      </c>
      <c r="I227" t="str">
        <f>VLOOKUP(U227,怪物属性偏向!E:F,2,FALSE)</f>
        <v>小蘑菇</v>
      </c>
      <c r="J227">
        <f t="shared" si="94"/>
        <v>10</v>
      </c>
      <c r="K227">
        <f t="shared" si="95"/>
        <v>240</v>
      </c>
      <c r="L227">
        <f t="shared" si="80"/>
        <v>400</v>
      </c>
      <c r="M227">
        <f t="shared" si="81"/>
        <v>120</v>
      </c>
      <c r="N227">
        <f t="shared" si="82"/>
        <v>0</v>
      </c>
      <c r="O227">
        <f t="shared" si="83"/>
        <v>2000017</v>
      </c>
      <c r="P227" t="str">
        <f t="shared" si="96"/>
        <v>平均怪</v>
      </c>
      <c r="S227">
        <v>50</v>
      </c>
      <c r="T227">
        <v>7</v>
      </c>
      <c r="U227" t="s">
        <v>17</v>
      </c>
      <c r="V227">
        <f>VLOOKUP(S227,映射表!T:U,2,FALSE)</f>
        <v>10</v>
      </c>
      <c r="W227">
        <v>1</v>
      </c>
      <c r="X227" s="10">
        <v>0.6</v>
      </c>
      <c r="Y227" s="10">
        <v>1</v>
      </c>
      <c r="Z227" s="10">
        <f t="shared" si="97"/>
        <v>0.1875</v>
      </c>
      <c r="AA227" s="10">
        <v>0</v>
      </c>
      <c r="AB227" s="10">
        <v>1</v>
      </c>
      <c r="AC227" s="1">
        <f>INT(VLOOKUP($V227,映射表!$B:$C,2,FALSE)*VLOOKUP($U227,怪物属性偏向!$E:$I,3,FALSE)/100*X227*$AB227)</f>
        <v>240</v>
      </c>
      <c r="AD227" s="1">
        <f>INT(VLOOKUP($V227,映射表!$B:$C,2,FALSE)*VLOOKUP($U227,怪物属性偏向!$E:$I,4,FALSE)/100*Y227*$AB227)</f>
        <v>400</v>
      </c>
      <c r="AE227" s="1">
        <f>INT(VLOOKUP($V227,映射表!$B:$C,2,FALSE)*VLOOKUP($U227,怪物属性偏向!$E:$I,5,FALSE)/100*Z227*AB227)</f>
        <v>120</v>
      </c>
      <c r="AF227" s="1">
        <f>INT(VLOOKUP($V227,映射表!$B:$D,3,FALSE)*AA227)</f>
        <v>0</v>
      </c>
      <c r="AG227">
        <f t="shared" si="86"/>
        <v>1.5</v>
      </c>
      <c r="AH227">
        <f>VLOOKUP(V227,映射表!B:C,2,FALSE)*0.25-AD227*0.05</f>
        <v>80</v>
      </c>
      <c r="AI227">
        <f t="shared" si="98"/>
        <v>120</v>
      </c>
      <c r="AJ227">
        <f>INT(VLOOKUP($V227,映射表!$B:$C,2,FALSE)*VLOOKUP($U227,怪物属性偏向!$E:$I,5,FALSE)/100)</f>
        <v>640</v>
      </c>
    </row>
    <row r="228" spans="1:36" x14ac:dyDescent="0.15">
      <c r="A228">
        <f t="shared" si="89"/>
        <v>2001050</v>
      </c>
      <c r="B228">
        <f t="shared" si="72"/>
        <v>2000018</v>
      </c>
      <c r="C228">
        <f t="shared" si="73"/>
        <v>2000018</v>
      </c>
      <c r="D228" t="str">
        <f t="shared" si="90"/>
        <v>2001050s9</v>
      </c>
      <c r="E228" t="str">
        <f t="shared" si="91"/>
        <v>2000018:10:1</v>
      </c>
      <c r="F228">
        <f t="shared" si="92"/>
        <v>18</v>
      </c>
      <c r="G228">
        <f t="shared" si="93"/>
        <v>2000018</v>
      </c>
      <c r="H228">
        <f t="shared" si="99"/>
        <v>18</v>
      </c>
      <c r="I228" t="str">
        <f>VLOOKUP(U228,怪物属性偏向!E:F,2,FALSE)</f>
        <v>小蘑菇</v>
      </c>
      <c r="J228">
        <f t="shared" si="94"/>
        <v>10</v>
      </c>
      <c r="K228">
        <f t="shared" si="95"/>
        <v>240</v>
      </c>
      <c r="L228">
        <f t="shared" si="80"/>
        <v>400</v>
      </c>
      <c r="M228">
        <f t="shared" si="81"/>
        <v>120</v>
      </c>
      <c r="N228">
        <f t="shared" si="82"/>
        <v>0</v>
      </c>
      <c r="O228">
        <f t="shared" si="83"/>
        <v>2000018</v>
      </c>
      <c r="P228" t="str">
        <f t="shared" si="96"/>
        <v>平均怪</v>
      </c>
      <c r="S228">
        <v>50</v>
      </c>
      <c r="T228">
        <v>9</v>
      </c>
      <c r="U228" t="s">
        <v>17</v>
      </c>
      <c r="V228">
        <f>VLOOKUP(S228,映射表!T:U,2,FALSE)</f>
        <v>10</v>
      </c>
      <c r="W228">
        <v>1</v>
      </c>
      <c r="X228" s="10">
        <v>0.6</v>
      </c>
      <c r="Y228" s="10">
        <v>1</v>
      </c>
      <c r="Z228" s="10">
        <f t="shared" si="97"/>
        <v>0.1875</v>
      </c>
      <c r="AA228" s="10">
        <v>0</v>
      </c>
      <c r="AB228" s="10">
        <v>1</v>
      </c>
      <c r="AC228" s="1">
        <f>INT(VLOOKUP($V228,映射表!$B:$C,2,FALSE)*VLOOKUP($U228,怪物属性偏向!$E:$I,3,FALSE)/100*X228*$AB228)</f>
        <v>240</v>
      </c>
      <c r="AD228" s="1">
        <f>INT(VLOOKUP($V228,映射表!$B:$C,2,FALSE)*VLOOKUP($U228,怪物属性偏向!$E:$I,4,FALSE)/100*Y228*$AB228)</f>
        <v>400</v>
      </c>
      <c r="AE228" s="1">
        <f>INT(VLOOKUP($V228,映射表!$B:$C,2,FALSE)*VLOOKUP($U228,怪物属性偏向!$E:$I,5,FALSE)/100*Z228*AB228)</f>
        <v>120</v>
      </c>
      <c r="AF228" s="1">
        <f>INT(VLOOKUP($V228,映射表!$B:$D,3,FALSE)*AA228)</f>
        <v>0</v>
      </c>
      <c r="AG228">
        <f t="shared" si="86"/>
        <v>1.5</v>
      </c>
      <c r="AH228">
        <f>VLOOKUP(V228,映射表!B:C,2,FALSE)*0.25-AD228*0.05</f>
        <v>80</v>
      </c>
      <c r="AI228">
        <f t="shared" si="98"/>
        <v>120</v>
      </c>
      <c r="AJ228">
        <f>INT(VLOOKUP($V228,映射表!$B:$C,2,FALSE)*VLOOKUP($U228,怪物属性偏向!$E:$I,5,FALSE)/100)</f>
        <v>640</v>
      </c>
    </row>
  </sheetData>
  <phoneticPr fontId="2" type="noConversion"/>
  <conditionalFormatting sqref="X1:AB3 X229:AB1048576 Y4:AB191 X4:X228">
    <cfRule type="expression" dxfId="5" priority="11">
      <formula>MOD(ROW()+1,2)</formula>
    </cfRule>
    <cfRule type="expression" dxfId="4" priority="12">
      <formula>MOD(ROW(),2)</formula>
    </cfRule>
  </conditionalFormatting>
  <conditionalFormatting sqref="Y192:AB210">
    <cfRule type="expression" dxfId="3" priority="3">
      <formula>MOD(ROW()+1,2)</formula>
    </cfRule>
    <cfRule type="expression" dxfId="2" priority="4">
      <formula>MOD(ROW(),2)</formula>
    </cfRule>
  </conditionalFormatting>
  <conditionalFormatting sqref="Y211:AB228">
    <cfRule type="expression" dxfId="1" priority="1">
      <formula>MOD(ROW()+1,2)</formula>
    </cfRule>
    <cfRule type="expression" dxfId="0" priority="2">
      <formula>MOD(ROW(),2)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workbookViewId="0">
      <selection activeCell="I35" sqref="I35"/>
    </sheetView>
  </sheetViews>
  <sheetFormatPr baseColWidth="10" defaultColWidth="9" defaultRowHeight="15" x14ac:dyDescent="0.15"/>
  <cols>
    <col min="2" max="2" width="19.5" customWidth="1"/>
    <col min="3" max="6" width="9" style="2"/>
    <col min="7" max="7" width="13.5" bestFit="1" customWidth="1"/>
    <col min="11" max="11" width="12.5" customWidth="1"/>
  </cols>
  <sheetData>
    <row r="1" spans="1:21" x14ac:dyDescent="0.15">
      <c r="A1" s="5" t="s">
        <v>46</v>
      </c>
      <c r="B1" s="5" t="s">
        <v>47</v>
      </c>
      <c r="C1" s="6" t="s">
        <v>48</v>
      </c>
      <c r="D1" s="6" t="s">
        <v>49</v>
      </c>
      <c r="E1" s="6" t="s">
        <v>50</v>
      </c>
      <c r="F1" s="6" t="s">
        <v>51</v>
      </c>
      <c r="G1" s="5" t="s">
        <v>52</v>
      </c>
      <c r="H1" s="5" t="s">
        <v>53</v>
      </c>
      <c r="I1" s="5" t="s">
        <v>54</v>
      </c>
      <c r="J1" s="5" t="s">
        <v>55</v>
      </c>
      <c r="K1" s="5" t="s">
        <v>56</v>
      </c>
      <c r="L1" s="5" t="s">
        <v>57</v>
      </c>
      <c r="M1" s="5" t="s">
        <v>58</v>
      </c>
      <c r="N1" s="5" t="s">
        <v>59</v>
      </c>
      <c r="O1" s="5" t="s">
        <v>60</v>
      </c>
      <c r="P1" s="5" t="s">
        <v>61</v>
      </c>
      <c r="Q1" s="5" t="s">
        <v>62</v>
      </c>
      <c r="R1" s="5" t="s">
        <v>63</v>
      </c>
      <c r="S1" s="5" t="s">
        <v>64</v>
      </c>
      <c r="T1" s="5" t="s">
        <v>65</v>
      </c>
      <c r="U1" s="5" t="s">
        <v>66</v>
      </c>
    </row>
    <row r="2" spans="1:21" x14ac:dyDescent="0.15">
      <c r="A2" s="5" t="s">
        <v>67</v>
      </c>
      <c r="B2" s="5" t="s">
        <v>68</v>
      </c>
      <c r="C2" s="6" t="s">
        <v>68</v>
      </c>
      <c r="D2" s="6" t="s">
        <v>68</v>
      </c>
      <c r="E2" s="6" t="s">
        <v>68</v>
      </c>
      <c r="F2" s="6" t="s">
        <v>67</v>
      </c>
      <c r="G2" s="5" t="s">
        <v>68</v>
      </c>
      <c r="H2" s="5" t="s">
        <v>68</v>
      </c>
      <c r="I2" s="5" t="s">
        <v>68</v>
      </c>
      <c r="J2" s="5" t="s">
        <v>68</v>
      </c>
      <c r="K2" s="5" t="s">
        <v>68</v>
      </c>
      <c r="L2" s="5" t="s">
        <v>68</v>
      </c>
      <c r="M2" s="5" t="s">
        <v>68</v>
      </c>
      <c r="N2" s="5" t="s">
        <v>68</v>
      </c>
      <c r="O2" s="5" t="s">
        <v>68</v>
      </c>
      <c r="P2" s="5" t="s">
        <v>68</v>
      </c>
      <c r="Q2" s="5" t="s">
        <v>68</v>
      </c>
      <c r="R2" s="5" t="s">
        <v>68</v>
      </c>
      <c r="S2" s="5" t="s">
        <v>68</v>
      </c>
      <c r="T2" s="5" t="s">
        <v>68</v>
      </c>
      <c r="U2" s="5" t="s">
        <v>68</v>
      </c>
    </row>
    <row r="3" spans="1:21" x14ac:dyDescent="0.15">
      <c r="A3" s="5" t="s">
        <v>69</v>
      </c>
      <c r="B3" s="5" t="s">
        <v>47</v>
      </c>
      <c r="C3" s="6" t="s">
        <v>48</v>
      </c>
      <c r="D3" s="6" t="s">
        <v>49</v>
      </c>
      <c r="E3" s="6" t="s">
        <v>50</v>
      </c>
      <c r="F3" s="6" t="s">
        <v>51</v>
      </c>
      <c r="G3" s="5" t="s">
        <v>52</v>
      </c>
      <c r="H3" s="5" t="s">
        <v>53</v>
      </c>
      <c r="I3" s="5" t="s">
        <v>54</v>
      </c>
      <c r="J3" s="5" t="s">
        <v>55</v>
      </c>
      <c r="K3" s="5" t="s">
        <v>56</v>
      </c>
      <c r="L3" s="5" t="s">
        <v>57</v>
      </c>
      <c r="M3" s="5" t="s">
        <v>58</v>
      </c>
      <c r="N3" s="5" t="s">
        <v>59</v>
      </c>
      <c r="O3" s="5" t="s">
        <v>60</v>
      </c>
      <c r="P3" s="5" t="s">
        <v>61</v>
      </c>
      <c r="Q3" s="5" t="s">
        <v>62</v>
      </c>
      <c r="R3" s="5" t="s">
        <v>63</v>
      </c>
      <c r="S3" s="5" t="s">
        <v>64</v>
      </c>
      <c r="T3" s="5" t="s">
        <v>65</v>
      </c>
      <c r="U3" s="5" t="s">
        <v>66</v>
      </c>
    </row>
    <row r="4" spans="1:21" x14ac:dyDescent="0.15">
      <c r="A4">
        <v>2001001</v>
      </c>
      <c r="B4" t="s">
        <v>70</v>
      </c>
      <c r="C4" s="8">
        <v>1</v>
      </c>
      <c r="D4" s="6" t="s">
        <v>71</v>
      </c>
      <c r="E4" s="6" t="s">
        <v>72</v>
      </c>
      <c r="F4" s="2">
        <f>VLOOKUP(A4,跑环关卡配置!A:C,2,FALSE)</f>
        <v>2000001</v>
      </c>
      <c r="G4" t="str">
        <f>_xlfn.IFNA(VLOOKUP($A4&amp;G$1,跑环关卡配置!$D:$E,2,FALSE),"")</f>
        <v>2000001:10:1</v>
      </c>
      <c r="H4" t="str">
        <f>_xlfn.IFNA(VLOOKUP($A4&amp;H$1,跑环关卡配置!$D:$E,2,FALSE),"")</f>
        <v/>
      </c>
      <c r="I4" t="str">
        <f>_xlfn.IFNA(VLOOKUP($A4&amp;I$1,跑环关卡配置!$D:$E,2,FALSE),"")</f>
        <v>2000002:10:1</v>
      </c>
      <c r="J4" t="str">
        <f>_xlfn.IFNA(VLOOKUP($A4&amp;J$1,跑环关卡配置!$D:$E,2,FALSE),"")</f>
        <v/>
      </c>
      <c r="K4" t="str">
        <f>_xlfn.IFNA(VLOOKUP($A4&amp;K$1,跑环关卡配置!$D:$E,2,FALSE),"")</f>
        <v/>
      </c>
      <c r="L4" t="str">
        <f>_xlfn.IFNA(VLOOKUP($A4&amp;L$1,跑环关卡配置!$D:$E,2,FALSE),"")</f>
        <v/>
      </c>
      <c r="M4" t="str">
        <f>_xlfn.IFNA(VLOOKUP($A4&amp;M$1,跑环关卡配置!$D:$E,2,FALSE),"")</f>
        <v>2000003:10:1</v>
      </c>
      <c r="N4" t="str">
        <f>_xlfn.IFNA(VLOOKUP($A4&amp;N$1,跑环关卡配置!$D:$E,2,FALSE),"")</f>
        <v/>
      </c>
      <c r="O4" t="str">
        <f>_xlfn.IFNA(VLOOKUP($A4&amp;O$1,跑环关卡配置!$D:$E,2,FALSE),"")</f>
        <v>2000004:10:1</v>
      </c>
      <c r="P4" t="str">
        <f>_xlfn.IFNA(VLOOKUP($A4&amp;P$1,跑环关卡配置!$D:$E,2,FALSE),"")</f>
        <v/>
      </c>
      <c r="Q4" t="str">
        <f>_xlfn.IFNA(VLOOKUP($A4&amp;Q$1,跑环关卡配置!$D:$E,2,FALSE),"")</f>
        <v/>
      </c>
      <c r="R4" t="str">
        <f>_xlfn.IFNA(VLOOKUP($A4&amp;R$1,跑环关卡配置!$D:$E,2,FALSE),"")</f>
        <v/>
      </c>
      <c r="S4" t="str">
        <f>_xlfn.IFNA(VLOOKUP($A4&amp;S$1,跑环关卡配置!$D:$E,2,FALSE),"")</f>
        <v/>
      </c>
      <c r="T4" t="str">
        <f>_xlfn.IFNA(VLOOKUP($A4&amp;T$1,跑环关卡配置!$D:$E,2,FALSE),"")</f>
        <v/>
      </c>
      <c r="U4" t="str">
        <f>_xlfn.IFNA(VLOOKUP($A4&amp;U$1,跑环关卡配置!$D:$E,2,FALSE),"")</f>
        <v/>
      </c>
    </row>
    <row r="5" spans="1:21" x14ac:dyDescent="0.15">
      <c r="A5">
        <f>A4+1</f>
        <v>2001002</v>
      </c>
      <c r="B5" t="s">
        <v>73</v>
      </c>
      <c r="C5" s="8">
        <v>1</v>
      </c>
      <c r="D5" s="6" t="s">
        <v>71</v>
      </c>
      <c r="E5" s="6" t="s">
        <v>72</v>
      </c>
      <c r="F5" s="2">
        <f>VLOOKUP(A5,跑环关卡配置!A:C,2,FALSE)</f>
        <v>2000005</v>
      </c>
      <c r="G5" t="str">
        <f>_xlfn.IFNA(VLOOKUP($A5&amp;G$1,跑环关卡配置!$D:$E,2,FALSE),"")</f>
        <v/>
      </c>
      <c r="H5" t="str">
        <f>_xlfn.IFNA(VLOOKUP($A5&amp;H$1,跑环关卡配置!$D:$E,2,FALSE),"")</f>
        <v>2000005:10:1</v>
      </c>
      <c r="I5" t="str">
        <f>_xlfn.IFNA(VLOOKUP($A5&amp;I$1,跑环关卡配置!$D:$E,2,FALSE),"")</f>
        <v/>
      </c>
      <c r="J5" t="str">
        <f>_xlfn.IFNA(VLOOKUP($A5&amp;J$1,跑环关卡配置!$D:$E,2,FALSE),"")</f>
        <v>2000006:10:1</v>
      </c>
      <c r="K5" t="str">
        <f>_xlfn.IFNA(VLOOKUP($A5&amp;K$1,跑环关卡配置!$D:$E,2,FALSE),"")</f>
        <v/>
      </c>
      <c r="L5" t="str">
        <f>_xlfn.IFNA(VLOOKUP($A5&amp;L$1,跑环关卡配置!$D:$E,2,FALSE),"")</f>
        <v>2000007:10:1</v>
      </c>
      <c r="M5" t="str">
        <f>_xlfn.IFNA(VLOOKUP($A5&amp;M$1,跑环关卡配置!$D:$E,2,FALSE),"")</f>
        <v/>
      </c>
      <c r="N5" t="str">
        <f>_xlfn.IFNA(VLOOKUP($A5&amp;N$1,跑环关卡配置!$D:$E,2,FALSE),"")</f>
        <v>2000008:10:1</v>
      </c>
      <c r="O5" t="str">
        <f>_xlfn.IFNA(VLOOKUP($A5&amp;O$1,跑环关卡配置!$D:$E,2,FALSE),"")</f>
        <v/>
      </c>
      <c r="P5" t="str">
        <f>_xlfn.IFNA(VLOOKUP($A5&amp;P$1,跑环关卡配置!$D:$E,2,FALSE),"")</f>
        <v/>
      </c>
      <c r="Q5" t="str">
        <f>_xlfn.IFNA(VLOOKUP($A5&amp;Q$1,跑环关卡配置!$D:$E,2,FALSE),"")</f>
        <v/>
      </c>
      <c r="R5" t="str">
        <f>_xlfn.IFNA(VLOOKUP($A5&amp;R$1,跑环关卡配置!$D:$E,2,FALSE),"")</f>
        <v/>
      </c>
      <c r="S5" t="str">
        <f>_xlfn.IFNA(VLOOKUP($A5&amp;S$1,跑环关卡配置!$D:$E,2,FALSE),"")</f>
        <v/>
      </c>
      <c r="T5" t="str">
        <f>_xlfn.IFNA(VLOOKUP($A5&amp;T$1,跑环关卡配置!$D:$E,2,FALSE),"")</f>
        <v/>
      </c>
      <c r="U5" t="str">
        <f>_xlfn.IFNA(VLOOKUP($A5&amp;U$1,跑环关卡配置!$D:$E,2,FALSE),"")</f>
        <v/>
      </c>
    </row>
    <row r="6" spans="1:21" x14ac:dyDescent="0.15">
      <c r="A6">
        <f t="shared" ref="A6:A53" si="0">A5+1</f>
        <v>2001003</v>
      </c>
      <c r="B6" t="s">
        <v>74</v>
      </c>
      <c r="C6" s="8">
        <v>1</v>
      </c>
      <c r="D6" s="6" t="s">
        <v>71</v>
      </c>
      <c r="E6" s="6" t="s">
        <v>72</v>
      </c>
      <c r="F6" s="2">
        <f>VLOOKUP(A6,跑环关卡配置!A:C,2,FALSE)</f>
        <v>2000009</v>
      </c>
      <c r="G6" t="str">
        <f>_xlfn.IFNA(VLOOKUP($A6&amp;G$1,跑环关卡配置!$D:$E,2,FALSE),"")</f>
        <v>2000009:10:1</v>
      </c>
      <c r="H6" t="str">
        <f>_xlfn.IFNA(VLOOKUP($A6&amp;H$1,跑环关卡配置!$D:$E,2,FALSE),"")</f>
        <v/>
      </c>
      <c r="I6" t="str">
        <f>_xlfn.IFNA(VLOOKUP($A6&amp;I$1,跑环关卡配置!$D:$E,2,FALSE),"")</f>
        <v/>
      </c>
      <c r="J6" t="str">
        <f>_xlfn.IFNA(VLOOKUP($A6&amp;J$1,跑环关卡配置!$D:$E,2,FALSE),"")</f>
        <v>2000010:10:1</v>
      </c>
      <c r="K6" t="str">
        <f>_xlfn.IFNA(VLOOKUP($A6&amp;K$1,跑环关卡配置!$D:$E,2,FALSE),"")</f>
        <v>2000011:10:1</v>
      </c>
      <c r="L6" t="str">
        <f>_xlfn.IFNA(VLOOKUP($A6&amp;L$1,跑环关卡配置!$D:$E,2,FALSE),"")</f>
        <v>2000012:10:1</v>
      </c>
      <c r="M6" t="str">
        <f>_xlfn.IFNA(VLOOKUP($A6&amp;M$1,跑环关卡配置!$D:$E,2,FALSE),"")</f>
        <v>2000013:10:1</v>
      </c>
      <c r="N6" t="str">
        <f>_xlfn.IFNA(VLOOKUP($A6&amp;N$1,跑环关卡配置!$D:$E,2,FALSE),"")</f>
        <v/>
      </c>
      <c r="O6" t="str">
        <f>_xlfn.IFNA(VLOOKUP($A6&amp;O$1,跑环关卡配置!$D:$E,2,FALSE),"")</f>
        <v/>
      </c>
      <c r="P6" t="str">
        <f>_xlfn.IFNA(VLOOKUP($A6&amp;P$1,跑环关卡配置!$D:$E,2,FALSE),"")</f>
        <v/>
      </c>
      <c r="Q6" t="str">
        <f>_xlfn.IFNA(VLOOKUP($A6&amp;Q$1,跑环关卡配置!$D:$E,2,FALSE),"")</f>
        <v/>
      </c>
      <c r="R6" t="str">
        <f>_xlfn.IFNA(VLOOKUP($A6&amp;R$1,跑环关卡配置!$D:$E,2,FALSE),"")</f>
        <v/>
      </c>
      <c r="S6" t="str">
        <f>_xlfn.IFNA(VLOOKUP($A6&amp;S$1,跑环关卡配置!$D:$E,2,FALSE),"")</f>
        <v/>
      </c>
      <c r="T6" t="str">
        <f>_xlfn.IFNA(VLOOKUP($A6&amp;T$1,跑环关卡配置!$D:$E,2,FALSE),"")</f>
        <v/>
      </c>
      <c r="U6" t="str">
        <f>_xlfn.IFNA(VLOOKUP($A6&amp;U$1,跑环关卡配置!$D:$E,2,FALSE),"")</f>
        <v/>
      </c>
    </row>
    <row r="7" spans="1:21" x14ac:dyDescent="0.15">
      <c r="A7">
        <f t="shared" si="0"/>
        <v>2001004</v>
      </c>
      <c r="B7" t="s">
        <v>75</v>
      </c>
      <c r="C7" s="8">
        <v>1</v>
      </c>
      <c r="D7" s="6" t="s">
        <v>71</v>
      </c>
      <c r="E7" s="6" t="s">
        <v>72</v>
      </c>
      <c r="F7" s="2">
        <f>VLOOKUP(A7,跑环关卡配置!A:C,2,FALSE)</f>
        <v>2000014</v>
      </c>
      <c r="G7" t="str">
        <f>_xlfn.IFNA(VLOOKUP($A7&amp;G$1,跑环关卡配置!$D:$E,2,FALSE),"")</f>
        <v>2000014:10:1</v>
      </c>
      <c r="H7" t="str">
        <f>_xlfn.IFNA(VLOOKUP($A7&amp;H$1,跑环关卡配置!$D:$E,2,FALSE),"")</f>
        <v/>
      </c>
      <c r="I7" t="str">
        <f>_xlfn.IFNA(VLOOKUP($A7&amp;I$1,跑环关卡配置!$D:$E,2,FALSE),"")</f>
        <v>2000015:10:1</v>
      </c>
      <c r="J7" t="str">
        <f>_xlfn.IFNA(VLOOKUP($A7&amp;J$1,跑环关卡配置!$D:$E,2,FALSE),"")</f>
        <v/>
      </c>
      <c r="K7" t="str">
        <f>_xlfn.IFNA(VLOOKUP($A7&amp;K$1,跑环关卡配置!$D:$E,2,FALSE),"")</f>
        <v>2000016:10:1</v>
      </c>
      <c r="L7" t="str">
        <f>_xlfn.IFNA(VLOOKUP($A7&amp;L$1,跑环关卡配置!$D:$E,2,FALSE),"")</f>
        <v/>
      </c>
      <c r="M7" t="str">
        <f>_xlfn.IFNA(VLOOKUP($A7&amp;M$1,跑环关卡配置!$D:$E,2,FALSE),"")</f>
        <v>2000017:10:1</v>
      </c>
      <c r="N7" t="str">
        <f>_xlfn.IFNA(VLOOKUP($A7&amp;N$1,跑环关卡配置!$D:$E,2,FALSE),"")</f>
        <v/>
      </c>
      <c r="O7" t="str">
        <f>_xlfn.IFNA(VLOOKUP($A7&amp;O$1,跑环关卡配置!$D:$E,2,FALSE),"")</f>
        <v>2000018:10:1</v>
      </c>
      <c r="P7" t="str">
        <f>_xlfn.IFNA(VLOOKUP($A7&amp;P$1,跑环关卡配置!$D:$E,2,FALSE),"")</f>
        <v/>
      </c>
      <c r="Q7" t="str">
        <f>_xlfn.IFNA(VLOOKUP($A7&amp;Q$1,跑环关卡配置!$D:$E,2,FALSE),"")</f>
        <v/>
      </c>
      <c r="R7" t="str">
        <f>_xlfn.IFNA(VLOOKUP($A7&amp;R$1,跑环关卡配置!$D:$E,2,FALSE),"")</f>
        <v/>
      </c>
      <c r="S7" t="str">
        <f>_xlfn.IFNA(VLOOKUP($A7&amp;S$1,跑环关卡配置!$D:$E,2,FALSE),"")</f>
        <v/>
      </c>
      <c r="T7" t="str">
        <f>_xlfn.IFNA(VLOOKUP($A7&amp;T$1,跑环关卡配置!$D:$E,2,FALSE),"")</f>
        <v/>
      </c>
      <c r="U7" t="str">
        <f>_xlfn.IFNA(VLOOKUP($A7&amp;U$1,跑环关卡配置!$D:$E,2,FALSE),"")</f>
        <v/>
      </c>
    </row>
    <row r="8" spans="1:21" x14ac:dyDescent="0.15">
      <c r="A8">
        <f t="shared" si="0"/>
        <v>2001005</v>
      </c>
      <c r="B8" t="s">
        <v>76</v>
      </c>
      <c r="C8" s="8">
        <v>1</v>
      </c>
      <c r="D8" s="6" t="s">
        <v>71</v>
      </c>
      <c r="E8" s="6" t="s">
        <v>72</v>
      </c>
      <c r="F8" s="2">
        <f>VLOOKUP(A8,跑环关卡配置!A:C,2,FALSE)</f>
        <v>2000019</v>
      </c>
      <c r="G8" t="str">
        <f>_xlfn.IFNA(VLOOKUP($A8&amp;G$1,跑环关卡配置!$D:$E,2,FALSE),"")</f>
        <v/>
      </c>
      <c r="H8" t="str">
        <f>_xlfn.IFNA(VLOOKUP($A8&amp;H$1,跑环关卡配置!$D:$E,2,FALSE),"")</f>
        <v>2000019:10:1</v>
      </c>
      <c r="I8" t="str">
        <f>_xlfn.IFNA(VLOOKUP($A8&amp;I$1,跑环关卡配置!$D:$E,2,FALSE),"")</f>
        <v/>
      </c>
      <c r="J8" t="str">
        <f>_xlfn.IFNA(VLOOKUP($A8&amp;J$1,跑环关卡配置!$D:$E,2,FALSE),"")</f>
        <v>2000020:10:1</v>
      </c>
      <c r="K8" t="str">
        <f>_xlfn.IFNA(VLOOKUP($A8&amp;K$1,跑环关卡配置!$D:$E,2,FALSE),"")</f>
        <v>2000021:10:1</v>
      </c>
      <c r="L8" t="str">
        <f>_xlfn.IFNA(VLOOKUP($A8&amp;L$1,跑环关卡配置!$D:$E,2,FALSE),"")</f>
        <v/>
      </c>
      <c r="M8" t="str">
        <f>_xlfn.IFNA(VLOOKUP($A8&amp;M$1,跑环关卡配置!$D:$E,2,FALSE),"")</f>
        <v>2000022:10:1</v>
      </c>
      <c r="N8" t="str">
        <f>_xlfn.IFNA(VLOOKUP($A8&amp;N$1,跑环关卡配置!$D:$E,2,FALSE),"")</f>
        <v/>
      </c>
      <c r="O8" t="str">
        <f>_xlfn.IFNA(VLOOKUP($A8&amp;O$1,跑环关卡配置!$D:$E,2,FALSE),"")</f>
        <v/>
      </c>
      <c r="P8" t="str">
        <f>_xlfn.IFNA(VLOOKUP($A8&amp;P$1,跑环关卡配置!$D:$E,2,FALSE),"")</f>
        <v/>
      </c>
      <c r="Q8" t="str">
        <f>_xlfn.IFNA(VLOOKUP($A8&amp;Q$1,跑环关卡配置!$D:$E,2,FALSE),"")</f>
        <v/>
      </c>
      <c r="R8" t="str">
        <f>_xlfn.IFNA(VLOOKUP($A8&amp;R$1,跑环关卡配置!$D:$E,2,FALSE),"")</f>
        <v/>
      </c>
      <c r="S8" t="str">
        <f>_xlfn.IFNA(VLOOKUP($A8&amp;S$1,跑环关卡配置!$D:$E,2,FALSE),"")</f>
        <v/>
      </c>
      <c r="T8" t="str">
        <f>_xlfn.IFNA(VLOOKUP($A8&amp;T$1,跑环关卡配置!$D:$E,2,FALSE),"")</f>
        <v/>
      </c>
      <c r="U8" t="str">
        <f>_xlfn.IFNA(VLOOKUP($A8&amp;U$1,跑环关卡配置!$D:$E,2,FALSE),"")</f>
        <v/>
      </c>
    </row>
    <row r="9" spans="1:21" x14ac:dyDescent="0.15">
      <c r="A9">
        <f t="shared" si="0"/>
        <v>2001006</v>
      </c>
      <c r="B9" t="s">
        <v>77</v>
      </c>
      <c r="C9" s="8">
        <v>1</v>
      </c>
      <c r="D9" s="6" t="s">
        <v>71</v>
      </c>
      <c r="E9" s="6" t="s">
        <v>72</v>
      </c>
      <c r="F9" s="2">
        <f>VLOOKUP(A9,跑环关卡配置!A:C,2,FALSE)</f>
        <v>2000023</v>
      </c>
      <c r="G9" t="str">
        <f>_xlfn.IFNA(VLOOKUP($A9&amp;G$1,跑环关卡配置!$D:$E,2,FALSE),"")</f>
        <v>2000023:10:1</v>
      </c>
      <c r="H9" t="str">
        <f>_xlfn.IFNA(VLOOKUP($A9&amp;H$1,跑环关卡配置!$D:$E,2,FALSE),"")</f>
        <v/>
      </c>
      <c r="I9" t="str">
        <f>_xlfn.IFNA(VLOOKUP($A9&amp;I$1,跑环关卡配置!$D:$E,2,FALSE),"")</f>
        <v/>
      </c>
      <c r="J9" t="str">
        <f>_xlfn.IFNA(VLOOKUP($A9&amp;J$1,跑环关卡配置!$D:$E,2,FALSE),"")</f>
        <v>2000024:10:1</v>
      </c>
      <c r="K9" t="str">
        <f>_xlfn.IFNA(VLOOKUP($A9&amp;K$1,跑环关卡配置!$D:$E,2,FALSE),"")</f>
        <v>2000025:10:1</v>
      </c>
      <c r="L9" t="str">
        <f>_xlfn.IFNA(VLOOKUP($A9&amp;L$1,跑环关卡配置!$D:$E,2,FALSE),"")</f>
        <v>2000026:10:1</v>
      </c>
      <c r="M9" t="str">
        <f>_xlfn.IFNA(VLOOKUP($A9&amp;M$1,跑环关卡配置!$D:$E,2,FALSE),"")</f>
        <v/>
      </c>
      <c r="N9" t="str">
        <f>_xlfn.IFNA(VLOOKUP($A9&amp;N$1,跑环关卡配置!$D:$E,2,FALSE),"")</f>
        <v/>
      </c>
      <c r="O9" t="str">
        <f>_xlfn.IFNA(VLOOKUP($A9&amp;O$1,跑环关卡配置!$D:$E,2,FALSE),"")</f>
        <v/>
      </c>
      <c r="P9" t="str">
        <f>_xlfn.IFNA(VLOOKUP($A9&amp;P$1,跑环关卡配置!$D:$E,2,FALSE),"")</f>
        <v/>
      </c>
      <c r="Q9" t="str">
        <f>_xlfn.IFNA(VLOOKUP($A9&amp;Q$1,跑环关卡配置!$D:$E,2,FALSE),"")</f>
        <v/>
      </c>
      <c r="R9" t="str">
        <f>_xlfn.IFNA(VLOOKUP($A9&amp;R$1,跑环关卡配置!$D:$E,2,FALSE),"")</f>
        <v/>
      </c>
      <c r="S9" t="str">
        <f>_xlfn.IFNA(VLOOKUP($A9&amp;S$1,跑环关卡配置!$D:$E,2,FALSE),"")</f>
        <v/>
      </c>
      <c r="T9" t="str">
        <f>_xlfn.IFNA(VLOOKUP($A9&amp;T$1,跑环关卡配置!$D:$E,2,FALSE),"")</f>
        <v/>
      </c>
      <c r="U9" t="str">
        <f>_xlfn.IFNA(VLOOKUP($A9&amp;U$1,跑环关卡配置!$D:$E,2,FALSE),"")</f>
        <v/>
      </c>
    </row>
    <row r="10" spans="1:21" x14ac:dyDescent="0.15">
      <c r="A10">
        <f t="shared" si="0"/>
        <v>2001007</v>
      </c>
      <c r="B10" t="s">
        <v>78</v>
      </c>
      <c r="C10" s="8">
        <v>1</v>
      </c>
      <c r="D10" s="6" t="s">
        <v>71</v>
      </c>
      <c r="E10" s="6" t="s">
        <v>72</v>
      </c>
      <c r="F10" s="2">
        <f>VLOOKUP(A10,跑环关卡配置!A:C,2,FALSE)</f>
        <v>2000027</v>
      </c>
      <c r="G10" t="str">
        <f>_xlfn.IFNA(VLOOKUP($A10&amp;G$1,跑环关卡配置!$D:$E,2,FALSE),"")</f>
        <v/>
      </c>
      <c r="H10" t="str">
        <f>_xlfn.IFNA(VLOOKUP($A10&amp;H$1,跑环关卡配置!$D:$E,2,FALSE),"")</f>
        <v>2000027:10:1</v>
      </c>
      <c r="I10" t="str">
        <f>_xlfn.IFNA(VLOOKUP($A10&amp;I$1,跑环关卡配置!$D:$E,2,FALSE),"")</f>
        <v/>
      </c>
      <c r="J10" t="str">
        <f>_xlfn.IFNA(VLOOKUP($A10&amp;J$1,跑环关卡配置!$D:$E,2,FALSE),"")</f>
        <v>2000028:10:1</v>
      </c>
      <c r="K10" t="str">
        <f>_xlfn.IFNA(VLOOKUP($A10&amp;K$1,跑环关卡配置!$D:$E,2,FALSE),"")</f>
        <v>2000029:10:1</v>
      </c>
      <c r="L10" t="str">
        <f>_xlfn.IFNA(VLOOKUP($A10&amp;L$1,跑环关卡配置!$D:$E,2,FALSE),"")</f>
        <v>2000030:10:1</v>
      </c>
      <c r="M10" t="str">
        <f>_xlfn.IFNA(VLOOKUP($A10&amp;M$1,跑环关卡配置!$D:$E,2,FALSE),"")</f>
        <v/>
      </c>
      <c r="N10" t="str">
        <f>_xlfn.IFNA(VLOOKUP($A10&amp;N$1,跑环关卡配置!$D:$E,2,FALSE),"")</f>
        <v>2000031:10:1</v>
      </c>
      <c r="O10" t="str">
        <f>_xlfn.IFNA(VLOOKUP($A10&amp;O$1,跑环关卡配置!$D:$E,2,FALSE),"")</f>
        <v/>
      </c>
      <c r="P10" t="str">
        <f>_xlfn.IFNA(VLOOKUP($A10&amp;P$1,跑环关卡配置!$D:$E,2,FALSE),"")</f>
        <v/>
      </c>
      <c r="Q10" t="str">
        <f>_xlfn.IFNA(VLOOKUP($A10&amp;Q$1,跑环关卡配置!$D:$E,2,FALSE),"")</f>
        <v/>
      </c>
      <c r="R10" t="str">
        <f>_xlfn.IFNA(VLOOKUP($A10&amp;R$1,跑环关卡配置!$D:$E,2,FALSE),"")</f>
        <v/>
      </c>
      <c r="S10" t="str">
        <f>_xlfn.IFNA(VLOOKUP($A10&amp;S$1,跑环关卡配置!$D:$E,2,FALSE),"")</f>
        <v/>
      </c>
      <c r="T10" t="str">
        <f>_xlfn.IFNA(VLOOKUP($A10&amp;T$1,跑环关卡配置!$D:$E,2,FALSE),"")</f>
        <v/>
      </c>
      <c r="U10" t="str">
        <f>_xlfn.IFNA(VLOOKUP($A10&amp;U$1,跑环关卡配置!$D:$E,2,FALSE),"")</f>
        <v/>
      </c>
    </row>
    <row r="11" spans="1:21" x14ac:dyDescent="0.15">
      <c r="A11">
        <f t="shared" si="0"/>
        <v>2001008</v>
      </c>
      <c r="B11" t="s">
        <v>79</v>
      </c>
      <c r="C11" s="8">
        <v>1</v>
      </c>
      <c r="D11" s="6" t="s">
        <v>71</v>
      </c>
      <c r="E11" s="6" t="s">
        <v>72</v>
      </c>
      <c r="F11" s="2">
        <f>VLOOKUP(A11,跑环关卡配置!A:C,2,FALSE)</f>
        <v>2000032</v>
      </c>
      <c r="G11" t="str">
        <f>_xlfn.IFNA(VLOOKUP($A11&amp;G$1,跑环关卡配置!$D:$E,2,FALSE),"")</f>
        <v>2000032:10:1</v>
      </c>
      <c r="H11" t="str">
        <f>_xlfn.IFNA(VLOOKUP($A11&amp;H$1,跑环关卡配置!$D:$E,2,FALSE),"")</f>
        <v>2000033:10:1</v>
      </c>
      <c r="I11" t="str">
        <f>_xlfn.IFNA(VLOOKUP($A11&amp;I$1,跑环关卡配置!$D:$E,2,FALSE),"")</f>
        <v/>
      </c>
      <c r="J11" t="str">
        <f>_xlfn.IFNA(VLOOKUP($A11&amp;J$1,跑环关卡配置!$D:$E,2,FALSE),"")</f>
        <v/>
      </c>
      <c r="K11" t="str">
        <f>_xlfn.IFNA(VLOOKUP($A11&amp;K$1,跑环关卡配置!$D:$E,2,FALSE),"")</f>
        <v>2000034:10:1</v>
      </c>
      <c r="L11" t="str">
        <f>_xlfn.IFNA(VLOOKUP($A11&amp;L$1,跑环关卡配置!$D:$E,2,FALSE),"")</f>
        <v/>
      </c>
      <c r="M11" t="str">
        <f>_xlfn.IFNA(VLOOKUP($A11&amp;M$1,跑环关卡配置!$D:$E,2,FALSE),"")</f>
        <v/>
      </c>
      <c r="N11" t="str">
        <f>_xlfn.IFNA(VLOOKUP($A11&amp;N$1,跑环关卡配置!$D:$E,2,FALSE),"")</f>
        <v>2000035:10:1</v>
      </c>
      <c r="O11" t="str">
        <f>_xlfn.IFNA(VLOOKUP($A11&amp;O$1,跑环关卡配置!$D:$E,2,FALSE),"")</f>
        <v/>
      </c>
      <c r="P11" t="str">
        <f>_xlfn.IFNA(VLOOKUP($A11&amp;P$1,跑环关卡配置!$D:$E,2,FALSE),"")</f>
        <v/>
      </c>
      <c r="Q11" t="str">
        <f>_xlfn.IFNA(VLOOKUP($A11&amp;Q$1,跑环关卡配置!$D:$E,2,FALSE),"")</f>
        <v/>
      </c>
      <c r="R11" t="str">
        <f>_xlfn.IFNA(VLOOKUP($A11&amp;R$1,跑环关卡配置!$D:$E,2,FALSE),"")</f>
        <v/>
      </c>
      <c r="S11" t="str">
        <f>_xlfn.IFNA(VLOOKUP($A11&amp;S$1,跑环关卡配置!$D:$E,2,FALSE),"")</f>
        <v/>
      </c>
      <c r="T11" t="str">
        <f>_xlfn.IFNA(VLOOKUP($A11&amp;T$1,跑环关卡配置!$D:$E,2,FALSE),"")</f>
        <v/>
      </c>
      <c r="U11" t="str">
        <f>_xlfn.IFNA(VLOOKUP($A11&amp;U$1,跑环关卡配置!$D:$E,2,FALSE),"")</f>
        <v/>
      </c>
    </row>
    <row r="12" spans="1:21" x14ac:dyDescent="0.15">
      <c r="A12">
        <f t="shared" si="0"/>
        <v>2001009</v>
      </c>
      <c r="B12" t="s">
        <v>80</v>
      </c>
      <c r="C12" s="8">
        <v>1</v>
      </c>
      <c r="D12" s="6" t="s">
        <v>71</v>
      </c>
      <c r="E12" s="6" t="s">
        <v>72</v>
      </c>
      <c r="F12" s="2">
        <f>VLOOKUP(A12,跑环关卡配置!A:C,2,FALSE)</f>
        <v>2000036</v>
      </c>
      <c r="G12" t="str">
        <f>_xlfn.IFNA(VLOOKUP($A12&amp;G$1,跑环关卡配置!$D:$E,2,FALSE),"")</f>
        <v/>
      </c>
      <c r="H12" t="str">
        <f>_xlfn.IFNA(VLOOKUP($A12&amp;H$1,跑环关卡配置!$D:$E,2,FALSE),"")</f>
        <v>2000036:10:1</v>
      </c>
      <c r="I12" t="str">
        <f>_xlfn.IFNA(VLOOKUP($A12&amp;I$1,跑环关卡配置!$D:$E,2,FALSE),"")</f>
        <v/>
      </c>
      <c r="J12" t="str">
        <f>_xlfn.IFNA(VLOOKUP($A12&amp;J$1,跑环关卡配置!$D:$E,2,FALSE),"")</f>
        <v>2000037:10:1</v>
      </c>
      <c r="K12" t="str">
        <f>_xlfn.IFNA(VLOOKUP($A12&amp;K$1,跑环关卡配置!$D:$E,2,FALSE),"")</f>
        <v>2000038:10:1</v>
      </c>
      <c r="L12" t="str">
        <f>_xlfn.IFNA(VLOOKUP($A12&amp;L$1,跑环关卡配置!$D:$E,2,FALSE),"")</f>
        <v/>
      </c>
      <c r="M12" t="str">
        <f>_xlfn.IFNA(VLOOKUP($A12&amp;M$1,跑环关卡配置!$D:$E,2,FALSE),"")</f>
        <v/>
      </c>
      <c r="N12" t="str">
        <f>_xlfn.IFNA(VLOOKUP($A12&amp;N$1,跑环关卡配置!$D:$E,2,FALSE),"")</f>
        <v>2000039:10:1</v>
      </c>
      <c r="O12" t="str">
        <f>_xlfn.IFNA(VLOOKUP($A12&amp;O$1,跑环关卡配置!$D:$E,2,FALSE),"")</f>
        <v/>
      </c>
      <c r="P12" t="str">
        <f>_xlfn.IFNA(VLOOKUP($A12&amp;P$1,跑环关卡配置!$D:$E,2,FALSE),"")</f>
        <v/>
      </c>
      <c r="Q12" t="str">
        <f>_xlfn.IFNA(VLOOKUP($A12&amp;Q$1,跑环关卡配置!$D:$E,2,FALSE),"")</f>
        <v/>
      </c>
      <c r="R12" t="str">
        <f>_xlfn.IFNA(VLOOKUP($A12&amp;R$1,跑环关卡配置!$D:$E,2,FALSE),"")</f>
        <v/>
      </c>
      <c r="S12" t="str">
        <f>_xlfn.IFNA(VLOOKUP($A12&amp;S$1,跑环关卡配置!$D:$E,2,FALSE),"")</f>
        <v/>
      </c>
      <c r="T12" t="str">
        <f>_xlfn.IFNA(VLOOKUP($A12&amp;T$1,跑环关卡配置!$D:$E,2,FALSE),"")</f>
        <v/>
      </c>
      <c r="U12" t="str">
        <f>_xlfn.IFNA(VLOOKUP($A12&amp;U$1,跑环关卡配置!$D:$E,2,FALSE),"")</f>
        <v/>
      </c>
    </row>
    <row r="13" spans="1:21" x14ac:dyDescent="0.15">
      <c r="A13">
        <f t="shared" si="0"/>
        <v>2001010</v>
      </c>
      <c r="B13" t="s">
        <v>81</v>
      </c>
      <c r="C13" s="8">
        <v>1</v>
      </c>
      <c r="D13" s="6" t="s">
        <v>71</v>
      </c>
      <c r="E13" s="6" t="s">
        <v>72</v>
      </c>
      <c r="F13" s="2">
        <f>VLOOKUP(A13,跑环关卡配置!A:C,2,FALSE)</f>
        <v>2000040</v>
      </c>
      <c r="G13" t="str">
        <f>_xlfn.IFNA(VLOOKUP($A13&amp;G$1,跑环关卡配置!$D:$E,2,FALSE),"")</f>
        <v>2000040:10:1</v>
      </c>
      <c r="H13" t="str">
        <f>_xlfn.IFNA(VLOOKUP($A13&amp;H$1,跑环关卡配置!$D:$E,2,FALSE),"")</f>
        <v/>
      </c>
      <c r="I13" t="str">
        <f>_xlfn.IFNA(VLOOKUP($A13&amp;I$1,跑环关卡配置!$D:$E,2,FALSE),"")</f>
        <v>2000041:10:1</v>
      </c>
      <c r="J13" t="str">
        <f>_xlfn.IFNA(VLOOKUP($A13&amp;J$1,跑环关卡配置!$D:$E,2,FALSE),"")</f>
        <v/>
      </c>
      <c r="K13" t="str">
        <f>_xlfn.IFNA(VLOOKUP($A13&amp;K$1,跑环关卡配置!$D:$E,2,FALSE),"")</f>
        <v>2000042:10:1</v>
      </c>
      <c r="L13" t="str">
        <f>_xlfn.IFNA(VLOOKUP($A13&amp;L$1,跑环关卡配置!$D:$E,2,FALSE),"")</f>
        <v/>
      </c>
      <c r="M13" t="str">
        <f>_xlfn.IFNA(VLOOKUP($A13&amp;M$1,跑环关卡配置!$D:$E,2,FALSE),"")</f>
        <v>2000043:10:1</v>
      </c>
      <c r="N13" t="str">
        <f>_xlfn.IFNA(VLOOKUP($A13&amp;N$1,跑环关卡配置!$D:$E,2,FALSE),"")</f>
        <v/>
      </c>
      <c r="O13" t="str">
        <f>_xlfn.IFNA(VLOOKUP($A13&amp;O$1,跑环关卡配置!$D:$E,2,FALSE),"")</f>
        <v>2000044:10:1</v>
      </c>
      <c r="P13" t="str">
        <f>_xlfn.IFNA(VLOOKUP($A13&amp;P$1,跑环关卡配置!$D:$E,2,FALSE),"")</f>
        <v/>
      </c>
      <c r="Q13" t="str">
        <f>_xlfn.IFNA(VLOOKUP($A13&amp;Q$1,跑环关卡配置!$D:$E,2,FALSE),"")</f>
        <v/>
      </c>
      <c r="R13" t="str">
        <f>_xlfn.IFNA(VLOOKUP($A13&amp;R$1,跑环关卡配置!$D:$E,2,FALSE),"")</f>
        <v/>
      </c>
      <c r="S13" t="str">
        <f>_xlfn.IFNA(VLOOKUP($A13&amp;S$1,跑环关卡配置!$D:$E,2,FALSE),"")</f>
        <v/>
      </c>
      <c r="T13" t="str">
        <f>_xlfn.IFNA(VLOOKUP($A13&amp;T$1,跑环关卡配置!$D:$E,2,FALSE),"")</f>
        <v/>
      </c>
      <c r="U13" t="str">
        <f>_xlfn.IFNA(VLOOKUP($A13&amp;U$1,跑环关卡配置!$D:$E,2,FALSE),"")</f>
        <v/>
      </c>
    </row>
    <row r="14" spans="1:21" x14ac:dyDescent="0.15">
      <c r="A14">
        <f t="shared" si="0"/>
        <v>2001011</v>
      </c>
      <c r="B14" t="s">
        <v>82</v>
      </c>
      <c r="C14" s="8">
        <v>1</v>
      </c>
      <c r="D14" s="6" t="s">
        <v>71</v>
      </c>
      <c r="E14" s="6" t="s">
        <v>72</v>
      </c>
      <c r="F14" s="2">
        <f>VLOOKUP(A14,跑环关卡配置!A:C,2,FALSE)</f>
        <v>2000045</v>
      </c>
      <c r="G14" t="str">
        <f>_xlfn.IFNA(VLOOKUP($A14&amp;G$1,跑环关卡配置!$D:$E,2,FALSE),"")</f>
        <v/>
      </c>
      <c r="H14" t="str">
        <f>_xlfn.IFNA(VLOOKUP($A14&amp;H$1,跑环关卡配置!$D:$E,2,FALSE),"")</f>
        <v/>
      </c>
      <c r="I14" t="str">
        <f>_xlfn.IFNA(VLOOKUP($A14&amp;I$1,跑环关卡配置!$D:$E,2,FALSE),"")</f>
        <v/>
      </c>
      <c r="J14" t="str">
        <f>_xlfn.IFNA(VLOOKUP($A14&amp;J$1,跑环关卡配置!$D:$E,2,FALSE),"")</f>
        <v>2000045:10:1</v>
      </c>
      <c r="K14" t="str">
        <f>_xlfn.IFNA(VLOOKUP($A14&amp;K$1,跑环关卡配置!$D:$E,2,FALSE),"")</f>
        <v>2000046:10:1</v>
      </c>
      <c r="L14" t="str">
        <f>_xlfn.IFNA(VLOOKUP($A14&amp;L$1,跑环关卡配置!$D:$E,2,FALSE),"")</f>
        <v>2000047:10:1</v>
      </c>
      <c r="M14" t="str">
        <f>_xlfn.IFNA(VLOOKUP($A14&amp;M$1,跑环关卡配置!$D:$E,2,FALSE),"")</f>
        <v>2000048:10:1</v>
      </c>
      <c r="N14" t="str">
        <f>_xlfn.IFNA(VLOOKUP($A14&amp;N$1,跑环关卡配置!$D:$E,2,FALSE),"")</f>
        <v/>
      </c>
      <c r="O14" t="str">
        <f>_xlfn.IFNA(VLOOKUP($A14&amp;O$1,跑环关卡配置!$D:$E,2,FALSE),"")</f>
        <v/>
      </c>
      <c r="P14" t="str">
        <f>_xlfn.IFNA(VLOOKUP($A14&amp;P$1,跑环关卡配置!$D:$E,2,FALSE),"")</f>
        <v/>
      </c>
      <c r="Q14" t="str">
        <f>_xlfn.IFNA(VLOOKUP($A14&amp;Q$1,跑环关卡配置!$D:$E,2,FALSE),"")</f>
        <v/>
      </c>
      <c r="R14" t="str">
        <f>_xlfn.IFNA(VLOOKUP($A14&amp;R$1,跑环关卡配置!$D:$E,2,FALSE),"")</f>
        <v/>
      </c>
      <c r="S14" t="str">
        <f>_xlfn.IFNA(VLOOKUP($A14&amp;S$1,跑环关卡配置!$D:$E,2,FALSE),"")</f>
        <v/>
      </c>
      <c r="T14" t="str">
        <f>_xlfn.IFNA(VLOOKUP($A14&amp;T$1,跑环关卡配置!$D:$E,2,FALSE),"")</f>
        <v/>
      </c>
      <c r="U14" t="str">
        <f>_xlfn.IFNA(VLOOKUP($A14&amp;U$1,跑环关卡配置!$D:$E,2,FALSE),"")</f>
        <v/>
      </c>
    </row>
    <row r="15" spans="1:21" x14ac:dyDescent="0.15">
      <c r="A15">
        <f t="shared" si="0"/>
        <v>2001012</v>
      </c>
      <c r="B15" t="s">
        <v>83</v>
      </c>
      <c r="C15" s="8">
        <v>1</v>
      </c>
      <c r="D15" s="6" t="s">
        <v>71</v>
      </c>
      <c r="E15" s="6" t="s">
        <v>72</v>
      </c>
      <c r="F15" s="2">
        <f>VLOOKUP(A15,跑环关卡配置!A:C,2,FALSE)</f>
        <v>2000049</v>
      </c>
      <c r="G15" t="str">
        <f>_xlfn.IFNA(VLOOKUP($A15&amp;G$1,跑环关卡配置!$D:$E,2,FALSE),"")</f>
        <v>2000049:10:1</v>
      </c>
      <c r="H15" t="str">
        <f>_xlfn.IFNA(VLOOKUP($A15&amp;H$1,跑环关卡配置!$D:$E,2,FALSE),"")</f>
        <v/>
      </c>
      <c r="I15" t="str">
        <f>_xlfn.IFNA(VLOOKUP($A15&amp;I$1,跑环关卡配置!$D:$E,2,FALSE),"")</f>
        <v>2000050:10:1</v>
      </c>
      <c r="J15" t="str">
        <f>_xlfn.IFNA(VLOOKUP($A15&amp;J$1,跑环关卡配置!$D:$E,2,FALSE),"")</f>
        <v/>
      </c>
      <c r="K15" t="str">
        <f>_xlfn.IFNA(VLOOKUP($A15&amp;K$1,跑环关卡配置!$D:$E,2,FALSE),"")</f>
        <v>2000051:10:1</v>
      </c>
      <c r="L15" t="str">
        <f>_xlfn.IFNA(VLOOKUP($A15&amp;L$1,跑环关卡配置!$D:$E,2,FALSE),"")</f>
        <v/>
      </c>
      <c r="M15" t="str">
        <f>_xlfn.IFNA(VLOOKUP($A15&amp;M$1,跑环关卡配置!$D:$E,2,FALSE),"")</f>
        <v>2000052:10:1</v>
      </c>
      <c r="N15" t="str">
        <f>_xlfn.IFNA(VLOOKUP($A15&amp;N$1,跑环关卡配置!$D:$E,2,FALSE),"")</f>
        <v/>
      </c>
      <c r="O15" t="str">
        <f>_xlfn.IFNA(VLOOKUP($A15&amp;O$1,跑环关卡配置!$D:$E,2,FALSE),"")</f>
        <v>2000053:10:1</v>
      </c>
      <c r="P15" t="str">
        <f>_xlfn.IFNA(VLOOKUP($A15&amp;P$1,跑环关卡配置!$D:$E,2,FALSE),"")</f>
        <v/>
      </c>
      <c r="Q15" t="str">
        <f>_xlfn.IFNA(VLOOKUP($A15&amp;Q$1,跑环关卡配置!$D:$E,2,FALSE),"")</f>
        <v/>
      </c>
      <c r="R15" t="str">
        <f>_xlfn.IFNA(VLOOKUP($A15&amp;R$1,跑环关卡配置!$D:$E,2,FALSE),"")</f>
        <v/>
      </c>
      <c r="S15" t="str">
        <f>_xlfn.IFNA(VLOOKUP($A15&amp;S$1,跑环关卡配置!$D:$E,2,FALSE),"")</f>
        <v/>
      </c>
      <c r="T15" t="str">
        <f>_xlfn.IFNA(VLOOKUP($A15&amp;T$1,跑环关卡配置!$D:$E,2,FALSE),"")</f>
        <v/>
      </c>
      <c r="U15" t="str">
        <f>_xlfn.IFNA(VLOOKUP($A15&amp;U$1,跑环关卡配置!$D:$E,2,FALSE),"")</f>
        <v/>
      </c>
    </row>
    <row r="16" spans="1:21" x14ac:dyDescent="0.15">
      <c r="A16">
        <f t="shared" si="0"/>
        <v>2001013</v>
      </c>
      <c r="B16" t="s">
        <v>84</v>
      </c>
      <c r="C16" s="8">
        <v>1</v>
      </c>
      <c r="D16" s="6" t="s">
        <v>71</v>
      </c>
      <c r="E16" s="6" t="s">
        <v>72</v>
      </c>
      <c r="F16" s="2">
        <f>VLOOKUP(A16,跑环关卡配置!A:C,2,FALSE)</f>
        <v>2000054</v>
      </c>
      <c r="G16" t="str">
        <f>_xlfn.IFNA(VLOOKUP($A16&amp;G$1,跑环关卡配置!$D:$E,2,FALSE),"")</f>
        <v>2000054:10:1</v>
      </c>
      <c r="H16" t="str">
        <f>_xlfn.IFNA(VLOOKUP($A16&amp;H$1,跑环关卡配置!$D:$E,2,FALSE),"")</f>
        <v>2000055:10:1</v>
      </c>
      <c r="I16" t="str">
        <f>_xlfn.IFNA(VLOOKUP($A16&amp;I$1,跑环关卡配置!$D:$E,2,FALSE),"")</f>
        <v>2000056:10:1</v>
      </c>
      <c r="J16" t="str">
        <f>_xlfn.IFNA(VLOOKUP($A16&amp;J$1,跑环关卡配置!$D:$E,2,FALSE),"")</f>
        <v>2000057:10:1</v>
      </c>
      <c r="K16" t="str">
        <f>_xlfn.IFNA(VLOOKUP($A16&amp;K$1,跑环关卡配置!$D:$E,2,FALSE),"")</f>
        <v>2000058:10:1</v>
      </c>
      <c r="L16" t="str">
        <f>_xlfn.IFNA(VLOOKUP($A16&amp;L$1,跑环关卡配置!$D:$E,2,FALSE),"")</f>
        <v/>
      </c>
      <c r="M16" t="str">
        <f>_xlfn.IFNA(VLOOKUP($A16&amp;M$1,跑环关卡配置!$D:$E,2,FALSE),"")</f>
        <v/>
      </c>
      <c r="N16" t="str">
        <f>_xlfn.IFNA(VLOOKUP($A16&amp;N$1,跑环关卡配置!$D:$E,2,FALSE),"")</f>
        <v/>
      </c>
      <c r="O16" t="str">
        <f>_xlfn.IFNA(VLOOKUP($A16&amp;O$1,跑环关卡配置!$D:$E,2,FALSE),"")</f>
        <v/>
      </c>
      <c r="P16" t="str">
        <f>_xlfn.IFNA(VLOOKUP($A16&amp;P$1,跑环关卡配置!$D:$E,2,FALSE),"")</f>
        <v/>
      </c>
      <c r="Q16" t="str">
        <f>_xlfn.IFNA(VLOOKUP($A16&amp;Q$1,跑环关卡配置!$D:$E,2,FALSE),"")</f>
        <v/>
      </c>
      <c r="R16" t="str">
        <f>_xlfn.IFNA(VLOOKUP($A16&amp;R$1,跑环关卡配置!$D:$E,2,FALSE),"")</f>
        <v/>
      </c>
      <c r="S16" t="str">
        <f>_xlfn.IFNA(VLOOKUP($A16&amp;S$1,跑环关卡配置!$D:$E,2,FALSE),"")</f>
        <v/>
      </c>
      <c r="T16" t="str">
        <f>_xlfn.IFNA(VLOOKUP($A16&amp;T$1,跑环关卡配置!$D:$E,2,FALSE),"")</f>
        <v/>
      </c>
      <c r="U16" t="str">
        <f>_xlfn.IFNA(VLOOKUP($A16&amp;U$1,跑环关卡配置!$D:$E,2,FALSE),"")</f>
        <v/>
      </c>
    </row>
    <row r="17" spans="1:21" x14ac:dyDescent="0.15">
      <c r="A17">
        <f t="shared" si="0"/>
        <v>2001014</v>
      </c>
      <c r="B17" t="s">
        <v>85</v>
      </c>
      <c r="C17" s="8">
        <v>1</v>
      </c>
      <c r="D17" s="6" t="s">
        <v>71</v>
      </c>
      <c r="E17" s="6" t="s">
        <v>72</v>
      </c>
      <c r="F17" s="2">
        <f>VLOOKUP(A17,跑环关卡配置!A:C,2,FALSE)</f>
        <v>2000059</v>
      </c>
      <c r="G17" t="str">
        <f>_xlfn.IFNA(VLOOKUP($A17&amp;G$1,跑环关卡配置!$D:$E,2,FALSE),"")</f>
        <v/>
      </c>
      <c r="H17" t="str">
        <f>_xlfn.IFNA(VLOOKUP($A17&amp;H$1,跑环关卡配置!$D:$E,2,FALSE),"")</f>
        <v/>
      </c>
      <c r="I17" t="str">
        <f>_xlfn.IFNA(VLOOKUP($A17&amp;I$1,跑环关卡配置!$D:$E,2,FALSE),"")</f>
        <v/>
      </c>
      <c r="J17" t="str">
        <f>_xlfn.IFNA(VLOOKUP($A17&amp;J$1,跑环关卡配置!$D:$E,2,FALSE),"")</f>
        <v/>
      </c>
      <c r="K17" t="str">
        <f>_xlfn.IFNA(VLOOKUP($A17&amp;K$1,跑环关卡配置!$D:$E,2,FALSE),"")</f>
        <v>2000059:10:1</v>
      </c>
      <c r="L17" t="str">
        <f>_xlfn.IFNA(VLOOKUP($A17&amp;L$1,跑环关卡配置!$D:$E,2,FALSE),"")</f>
        <v>2000060:10:1</v>
      </c>
      <c r="M17" t="str">
        <f>_xlfn.IFNA(VLOOKUP($A17&amp;M$1,跑环关卡配置!$D:$E,2,FALSE),"")</f>
        <v>2000061:10:1</v>
      </c>
      <c r="N17" t="str">
        <f>_xlfn.IFNA(VLOOKUP($A17&amp;N$1,跑环关卡配置!$D:$E,2,FALSE),"")</f>
        <v>2000062:10:1</v>
      </c>
      <c r="O17" t="str">
        <f>_xlfn.IFNA(VLOOKUP($A17&amp;O$1,跑环关卡配置!$D:$E,2,FALSE),"")</f>
        <v/>
      </c>
      <c r="P17" t="str">
        <f>_xlfn.IFNA(VLOOKUP($A17&amp;P$1,跑环关卡配置!$D:$E,2,FALSE),"")</f>
        <v/>
      </c>
      <c r="Q17" t="str">
        <f>_xlfn.IFNA(VLOOKUP($A17&amp;Q$1,跑环关卡配置!$D:$E,2,FALSE),"")</f>
        <v/>
      </c>
      <c r="R17" t="str">
        <f>_xlfn.IFNA(VLOOKUP($A17&amp;R$1,跑环关卡配置!$D:$E,2,FALSE),"")</f>
        <v/>
      </c>
      <c r="S17" t="str">
        <f>_xlfn.IFNA(VLOOKUP($A17&amp;S$1,跑环关卡配置!$D:$E,2,FALSE),"")</f>
        <v/>
      </c>
      <c r="T17" t="str">
        <f>_xlfn.IFNA(VLOOKUP($A17&amp;T$1,跑环关卡配置!$D:$E,2,FALSE),"")</f>
        <v/>
      </c>
      <c r="U17" t="str">
        <f>_xlfn.IFNA(VLOOKUP($A17&amp;U$1,跑环关卡配置!$D:$E,2,FALSE),"")</f>
        <v/>
      </c>
    </row>
    <row r="18" spans="1:21" x14ac:dyDescent="0.15">
      <c r="A18">
        <f t="shared" si="0"/>
        <v>2001015</v>
      </c>
      <c r="B18" t="s">
        <v>86</v>
      </c>
      <c r="C18" s="8">
        <v>1</v>
      </c>
      <c r="D18" s="6" t="s">
        <v>71</v>
      </c>
      <c r="E18" s="6" t="s">
        <v>72</v>
      </c>
      <c r="F18" s="2">
        <f>VLOOKUP(A18,跑环关卡配置!A:C,2,FALSE)</f>
        <v>2000063</v>
      </c>
      <c r="G18" t="str">
        <f>_xlfn.IFNA(VLOOKUP($A18&amp;G$1,跑环关卡配置!$D:$E,2,FALSE),"")</f>
        <v>2000063:10:1</v>
      </c>
      <c r="H18" t="str">
        <f>_xlfn.IFNA(VLOOKUP($A18&amp;H$1,跑环关卡配置!$D:$E,2,FALSE),"")</f>
        <v/>
      </c>
      <c r="I18" t="str">
        <f>_xlfn.IFNA(VLOOKUP($A18&amp;I$1,跑环关卡配置!$D:$E,2,FALSE),"")</f>
        <v/>
      </c>
      <c r="J18" t="str">
        <f>_xlfn.IFNA(VLOOKUP($A18&amp;J$1,跑环关卡配置!$D:$E,2,FALSE),"")</f>
        <v>2000064:10:1</v>
      </c>
      <c r="K18" t="str">
        <f>_xlfn.IFNA(VLOOKUP($A18&amp;K$1,跑环关卡配置!$D:$E,2,FALSE),"")</f>
        <v>2000065:10:1</v>
      </c>
      <c r="L18" t="str">
        <f>_xlfn.IFNA(VLOOKUP($A18&amp;L$1,跑环关卡配置!$D:$E,2,FALSE),"")</f>
        <v>2000066:10:1</v>
      </c>
      <c r="M18" t="str">
        <f>_xlfn.IFNA(VLOOKUP($A18&amp;M$1,跑环关卡配置!$D:$E,2,FALSE),"")</f>
        <v/>
      </c>
      <c r="N18" t="str">
        <f>_xlfn.IFNA(VLOOKUP($A18&amp;N$1,跑环关卡配置!$D:$E,2,FALSE),"")</f>
        <v/>
      </c>
      <c r="O18" t="str">
        <f>_xlfn.IFNA(VLOOKUP($A18&amp;O$1,跑环关卡配置!$D:$E,2,FALSE),"")</f>
        <v/>
      </c>
      <c r="P18" t="str">
        <f>_xlfn.IFNA(VLOOKUP($A18&amp;P$1,跑环关卡配置!$D:$E,2,FALSE),"")</f>
        <v/>
      </c>
      <c r="Q18" t="str">
        <f>_xlfn.IFNA(VLOOKUP($A18&amp;Q$1,跑环关卡配置!$D:$E,2,FALSE),"")</f>
        <v/>
      </c>
      <c r="R18" t="str">
        <f>_xlfn.IFNA(VLOOKUP($A18&amp;R$1,跑环关卡配置!$D:$E,2,FALSE),"")</f>
        <v/>
      </c>
      <c r="S18" t="str">
        <f>_xlfn.IFNA(VLOOKUP($A18&amp;S$1,跑环关卡配置!$D:$E,2,FALSE),"")</f>
        <v/>
      </c>
      <c r="T18" t="str">
        <f>_xlfn.IFNA(VLOOKUP($A18&amp;T$1,跑环关卡配置!$D:$E,2,FALSE),"")</f>
        <v/>
      </c>
      <c r="U18" t="str">
        <f>_xlfn.IFNA(VLOOKUP($A18&amp;U$1,跑环关卡配置!$D:$E,2,FALSE),"")</f>
        <v/>
      </c>
    </row>
    <row r="19" spans="1:21" x14ac:dyDescent="0.15">
      <c r="A19">
        <f t="shared" si="0"/>
        <v>2001016</v>
      </c>
      <c r="B19" t="s">
        <v>87</v>
      </c>
      <c r="C19" s="8">
        <v>1</v>
      </c>
      <c r="D19" s="6" t="s">
        <v>71</v>
      </c>
      <c r="E19" s="6" t="s">
        <v>72</v>
      </c>
      <c r="F19" s="2">
        <f>VLOOKUP(A19,跑环关卡配置!A:C,2,FALSE)</f>
        <v>2000067</v>
      </c>
      <c r="G19" t="str">
        <f>_xlfn.IFNA(VLOOKUP($A19&amp;G$1,跑环关卡配置!$D:$E,2,FALSE),"")</f>
        <v/>
      </c>
      <c r="H19" t="str">
        <f>_xlfn.IFNA(VLOOKUP($A19&amp;H$1,跑环关卡配置!$D:$E,2,FALSE),"")</f>
        <v>2000067:10:1</v>
      </c>
      <c r="I19" t="str">
        <f>_xlfn.IFNA(VLOOKUP($A19&amp;I$1,跑环关卡配置!$D:$E,2,FALSE),"")</f>
        <v/>
      </c>
      <c r="J19" t="str">
        <f>_xlfn.IFNA(VLOOKUP($A19&amp;J$1,跑环关卡配置!$D:$E,2,FALSE),"")</f>
        <v>2000068:10:1</v>
      </c>
      <c r="K19" t="str">
        <f>_xlfn.IFNA(VLOOKUP($A19&amp;K$1,跑环关卡配置!$D:$E,2,FALSE),"")</f>
        <v/>
      </c>
      <c r="L19" t="str">
        <f>_xlfn.IFNA(VLOOKUP($A19&amp;L$1,跑环关卡配置!$D:$E,2,FALSE),"")</f>
        <v>2000069:10:1</v>
      </c>
      <c r="M19" t="str">
        <f>_xlfn.IFNA(VLOOKUP($A19&amp;M$1,跑环关卡配置!$D:$E,2,FALSE),"")</f>
        <v/>
      </c>
      <c r="N19" t="str">
        <f>_xlfn.IFNA(VLOOKUP($A19&amp;N$1,跑环关卡配置!$D:$E,2,FALSE),"")</f>
        <v>2000070:10:1</v>
      </c>
      <c r="O19" t="str">
        <f>_xlfn.IFNA(VLOOKUP($A19&amp;O$1,跑环关卡配置!$D:$E,2,FALSE),"")</f>
        <v/>
      </c>
      <c r="P19" t="str">
        <f>_xlfn.IFNA(VLOOKUP($A19&amp;P$1,跑环关卡配置!$D:$E,2,FALSE),"")</f>
        <v/>
      </c>
      <c r="Q19" t="str">
        <f>_xlfn.IFNA(VLOOKUP($A19&amp;Q$1,跑环关卡配置!$D:$E,2,FALSE),"")</f>
        <v/>
      </c>
      <c r="R19" t="str">
        <f>_xlfn.IFNA(VLOOKUP($A19&amp;R$1,跑环关卡配置!$D:$E,2,FALSE),"")</f>
        <v/>
      </c>
      <c r="S19" t="str">
        <f>_xlfn.IFNA(VLOOKUP($A19&amp;S$1,跑环关卡配置!$D:$E,2,FALSE),"")</f>
        <v/>
      </c>
      <c r="T19" t="str">
        <f>_xlfn.IFNA(VLOOKUP($A19&amp;T$1,跑环关卡配置!$D:$E,2,FALSE),"")</f>
        <v/>
      </c>
      <c r="U19" t="str">
        <f>_xlfn.IFNA(VLOOKUP($A19&amp;U$1,跑环关卡配置!$D:$E,2,FALSE),"")</f>
        <v/>
      </c>
    </row>
    <row r="20" spans="1:21" x14ac:dyDescent="0.15">
      <c r="A20">
        <f t="shared" si="0"/>
        <v>2001017</v>
      </c>
      <c r="B20" t="s">
        <v>88</v>
      </c>
      <c r="C20" s="8">
        <v>1</v>
      </c>
      <c r="D20" s="6" t="s">
        <v>71</v>
      </c>
      <c r="E20" s="6" t="s">
        <v>72</v>
      </c>
      <c r="F20" s="2">
        <f>VLOOKUP(A20,跑环关卡配置!A:C,2,FALSE)</f>
        <v>2000071</v>
      </c>
      <c r="G20" t="str">
        <f>_xlfn.IFNA(VLOOKUP($A20&amp;G$1,跑环关卡配置!$D:$E,2,FALSE),"")</f>
        <v>2000071:10:1</v>
      </c>
      <c r="H20" t="str">
        <f>_xlfn.IFNA(VLOOKUP($A20&amp;H$1,跑环关卡配置!$D:$E,2,FALSE),"")</f>
        <v/>
      </c>
      <c r="I20" t="str">
        <f>_xlfn.IFNA(VLOOKUP($A20&amp;I$1,跑环关卡配置!$D:$E,2,FALSE),"")</f>
        <v>2000072:10:1</v>
      </c>
      <c r="J20" t="str">
        <f>_xlfn.IFNA(VLOOKUP($A20&amp;J$1,跑环关卡配置!$D:$E,2,FALSE),"")</f>
        <v/>
      </c>
      <c r="K20" t="str">
        <f>_xlfn.IFNA(VLOOKUP($A20&amp;K$1,跑环关卡配置!$D:$E,2,FALSE),"")</f>
        <v>2000073:10:1</v>
      </c>
      <c r="L20" t="str">
        <f>_xlfn.IFNA(VLOOKUP($A20&amp;L$1,跑环关卡配置!$D:$E,2,FALSE),"")</f>
        <v/>
      </c>
      <c r="M20" t="str">
        <f>_xlfn.IFNA(VLOOKUP($A20&amp;M$1,跑环关卡配置!$D:$E,2,FALSE),"")</f>
        <v>2000074:10:1</v>
      </c>
      <c r="N20" t="str">
        <f>_xlfn.IFNA(VLOOKUP($A20&amp;N$1,跑环关卡配置!$D:$E,2,FALSE),"")</f>
        <v/>
      </c>
      <c r="O20" t="str">
        <f>_xlfn.IFNA(VLOOKUP($A20&amp;O$1,跑环关卡配置!$D:$E,2,FALSE),"")</f>
        <v>2000075:10:1</v>
      </c>
      <c r="P20" t="str">
        <f>_xlfn.IFNA(VLOOKUP($A20&amp;P$1,跑环关卡配置!$D:$E,2,FALSE),"")</f>
        <v/>
      </c>
      <c r="Q20" t="str">
        <f>_xlfn.IFNA(VLOOKUP($A20&amp;Q$1,跑环关卡配置!$D:$E,2,FALSE),"")</f>
        <v/>
      </c>
      <c r="R20" t="str">
        <f>_xlfn.IFNA(VLOOKUP($A20&amp;R$1,跑环关卡配置!$D:$E,2,FALSE),"")</f>
        <v/>
      </c>
      <c r="S20" t="str">
        <f>_xlfn.IFNA(VLOOKUP($A20&amp;S$1,跑环关卡配置!$D:$E,2,FALSE),"")</f>
        <v/>
      </c>
      <c r="T20" t="str">
        <f>_xlfn.IFNA(VLOOKUP($A20&amp;T$1,跑环关卡配置!$D:$E,2,FALSE),"")</f>
        <v/>
      </c>
      <c r="U20" t="str">
        <f>_xlfn.IFNA(VLOOKUP($A20&amp;U$1,跑环关卡配置!$D:$E,2,FALSE),"")</f>
        <v/>
      </c>
    </row>
    <row r="21" spans="1:21" x14ac:dyDescent="0.15">
      <c r="A21">
        <f t="shared" si="0"/>
        <v>2001018</v>
      </c>
      <c r="B21" t="s">
        <v>89</v>
      </c>
      <c r="C21" s="8">
        <v>1</v>
      </c>
      <c r="D21" s="6" t="s">
        <v>71</v>
      </c>
      <c r="E21" s="6" t="s">
        <v>72</v>
      </c>
      <c r="F21" s="2">
        <f>VLOOKUP(A21,跑环关卡配置!A:C,2,FALSE)</f>
        <v>2000076</v>
      </c>
      <c r="G21" t="str">
        <f>_xlfn.IFNA(VLOOKUP($A21&amp;G$1,跑环关卡配置!$D:$E,2,FALSE),"")</f>
        <v/>
      </c>
      <c r="H21" t="str">
        <f>_xlfn.IFNA(VLOOKUP($A21&amp;H$1,跑环关卡配置!$D:$E,2,FALSE),"")</f>
        <v>2000076:10:1</v>
      </c>
      <c r="I21" t="str">
        <f>_xlfn.IFNA(VLOOKUP($A21&amp;I$1,跑环关卡配置!$D:$E,2,FALSE),"")</f>
        <v/>
      </c>
      <c r="J21" t="str">
        <f>_xlfn.IFNA(VLOOKUP($A21&amp;J$1,跑环关卡配置!$D:$E,2,FALSE),"")</f>
        <v>2000077:10:1</v>
      </c>
      <c r="K21" t="str">
        <f>_xlfn.IFNA(VLOOKUP($A21&amp;K$1,跑环关卡配置!$D:$E,2,FALSE),"")</f>
        <v>2000078:10:1</v>
      </c>
      <c r="L21" t="str">
        <f>_xlfn.IFNA(VLOOKUP($A21&amp;L$1,跑环关卡配置!$D:$E,2,FALSE),"")</f>
        <v>2000079:10:1</v>
      </c>
      <c r="M21" t="str">
        <f>_xlfn.IFNA(VLOOKUP($A21&amp;M$1,跑环关卡配置!$D:$E,2,FALSE),"")</f>
        <v/>
      </c>
      <c r="N21" t="str">
        <f>_xlfn.IFNA(VLOOKUP($A21&amp;N$1,跑环关卡配置!$D:$E,2,FALSE),"")</f>
        <v>2000080:10:1</v>
      </c>
      <c r="O21" t="str">
        <f>_xlfn.IFNA(VLOOKUP($A21&amp;O$1,跑环关卡配置!$D:$E,2,FALSE),"")</f>
        <v/>
      </c>
      <c r="P21" t="str">
        <f>_xlfn.IFNA(VLOOKUP($A21&amp;P$1,跑环关卡配置!$D:$E,2,FALSE),"")</f>
        <v/>
      </c>
      <c r="Q21" t="str">
        <f>_xlfn.IFNA(VLOOKUP($A21&amp;Q$1,跑环关卡配置!$D:$E,2,FALSE),"")</f>
        <v/>
      </c>
      <c r="R21" t="str">
        <f>_xlfn.IFNA(VLOOKUP($A21&amp;R$1,跑环关卡配置!$D:$E,2,FALSE),"")</f>
        <v/>
      </c>
      <c r="S21" t="str">
        <f>_xlfn.IFNA(VLOOKUP($A21&amp;S$1,跑环关卡配置!$D:$E,2,FALSE),"")</f>
        <v/>
      </c>
      <c r="T21" t="str">
        <f>_xlfn.IFNA(VLOOKUP($A21&amp;T$1,跑环关卡配置!$D:$E,2,FALSE),"")</f>
        <v/>
      </c>
      <c r="U21" t="str">
        <f>_xlfn.IFNA(VLOOKUP($A21&amp;U$1,跑环关卡配置!$D:$E,2,FALSE),"")</f>
        <v/>
      </c>
    </row>
    <row r="22" spans="1:21" x14ac:dyDescent="0.15">
      <c r="A22">
        <f t="shared" si="0"/>
        <v>2001019</v>
      </c>
      <c r="B22" t="s">
        <v>90</v>
      </c>
      <c r="C22" s="8">
        <v>1</v>
      </c>
      <c r="D22" s="6" t="s">
        <v>71</v>
      </c>
      <c r="E22" s="6" t="s">
        <v>72</v>
      </c>
      <c r="F22" s="2">
        <f>VLOOKUP(A22,跑环关卡配置!A:C,2,FALSE)</f>
        <v>2000081</v>
      </c>
      <c r="G22" t="str">
        <f>_xlfn.IFNA(VLOOKUP($A22&amp;G$1,跑环关卡配置!$D:$E,2,FALSE),"")</f>
        <v/>
      </c>
      <c r="H22" t="str">
        <f>_xlfn.IFNA(VLOOKUP($A22&amp;H$1,跑环关卡配置!$D:$E,2,FALSE),"")</f>
        <v>2000081:10:1</v>
      </c>
      <c r="I22" t="str">
        <f>_xlfn.IFNA(VLOOKUP($A22&amp;I$1,跑环关卡配置!$D:$E,2,FALSE),"")</f>
        <v/>
      </c>
      <c r="J22" t="str">
        <f>_xlfn.IFNA(VLOOKUP($A22&amp;J$1,跑环关卡配置!$D:$E,2,FALSE),"")</f>
        <v>2000082:10:1</v>
      </c>
      <c r="K22" t="str">
        <f>_xlfn.IFNA(VLOOKUP($A22&amp;K$1,跑环关卡配置!$D:$E,2,FALSE),"")</f>
        <v>2000083:10:1</v>
      </c>
      <c r="L22" t="str">
        <f>_xlfn.IFNA(VLOOKUP($A22&amp;L$1,跑环关卡配置!$D:$E,2,FALSE),"")</f>
        <v/>
      </c>
      <c r="M22" t="str">
        <f>_xlfn.IFNA(VLOOKUP($A22&amp;M$1,跑环关卡配置!$D:$E,2,FALSE),"")</f>
        <v/>
      </c>
      <c r="N22" t="str">
        <f>_xlfn.IFNA(VLOOKUP($A22&amp;N$1,跑环关卡配置!$D:$E,2,FALSE),"")</f>
        <v>2000084:10:1</v>
      </c>
      <c r="O22" t="str">
        <f>_xlfn.IFNA(VLOOKUP($A22&amp;O$1,跑环关卡配置!$D:$E,2,FALSE),"")</f>
        <v/>
      </c>
      <c r="P22" t="str">
        <f>_xlfn.IFNA(VLOOKUP($A22&amp;P$1,跑环关卡配置!$D:$E,2,FALSE),"")</f>
        <v/>
      </c>
      <c r="Q22" t="str">
        <f>_xlfn.IFNA(VLOOKUP($A22&amp;Q$1,跑环关卡配置!$D:$E,2,FALSE),"")</f>
        <v/>
      </c>
      <c r="R22" t="str">
        <f>_xlfn.IFNA(VLOOKUP($A22&amp;R$1,跑环关卡配置!$D:$E,2,FALSE),"")</f>
        <v/>
      </c>
      <c r="S22" t="str">
        <f>_xlfn.IFNA(VLOOKUP($A22&amp;S$1,跑环关卡配置!$D:$E,2,FALSE),"")</f>
        <v/>
      </c>
      <c r="T22" t="str">
        <f>_xlfn.IFNA(VLOOKUP($A22&amp;T$1,跑环关卡配置!$D:$E,2,FALSE),"")</f>
        <v/>
      </c>
      <c r="U22" t="str">
        <f>_xlfn.IFNA(VLOOKUP($A22&amp;U$1,跑环关卡配置!$D:$E,2,FALSE),"")</f>
        <v/>
      </c>
    </row>
    <row r="23" spans="1:21" x14ac:dyDescent="0.15">
      <c r="A23">
        <f t="shared" si="0"/>
        <v>2001020</v>
      </c>
      <c r="B23" t="s">
        <v>91</v>
      </c>
      <c r="C23" s="8">
        <v>1</v>
      </c>
      <c r="D23" s="6" t="s">
        <v>71</v>
      </c>
      <c r="E23" s="6" t="s">
        <v>72</v>
      </c>
      <c r="F23" s="2">
        <f>VLOOKUP(A23,跑环关卡配置!A:C,2,FALSE)</f>
        <v>2000085</v>
      </c>
      <c r="G23" t="str">
        <f>_xlfn.IFNA(VLOOKUP($A23&amp;G$1,跑环关卡配置!$D:$E,2,FALSE),"")</f>
        <v>2000085:10:1</v>
      </c>
      <c r="H23" t="str">
        <f>_xlfn.IFNA(VLOOKUP($A23&amp;H$1,跑环关卡配置!$D:$E,2,FALSE),"")</f>
        <v>2000086:10:1</v>
      </c>
      <c r="I23" t="str">
        <f>_xlfn.IFNA(VLOOKUP($A23&amp;I$1,跑环关卡配置!$D:$E,2,FALSE),"")</f>
        <v/>
      </c>
      <c r="J23" t="str">
        <f>_xlfn.IFNA(VLOOKUP($A23&amp;J$1,跑环关卡配置!$D:$E,2,FALSE),"")</f>
        <v>2000087:10:1</v>
      </c>
      <c r="K23" t="str">
        <f>_xlfn.IFNA(VLOOKUP($A23&amp;K$1,跑环关卡配置!$D:$E,2,FALSE),"")</f>
        <v>2000088:10:1</v>
      </c>
      <c r="L23" t="str">
        <f>_xlfn.IFNA(VLOOKUP($A23&amp;L$1,跑环关卡配置!$D:$E,2,FALSE),"")</f>
        <v/>
      </c>
      <c r="M23" t="str">
        <f>_xlfn.IFNA(VLOOKUP($A23&amp;M$1,跑环关卡配置!$D:$E,2,FALSE),"")</f>
        <v/>
      </c>
      <c r="N23" t="str">
        <f>_xlfn.IFNA(VLOOKUP($A23&amp;N$1,跑环关卡配置!$D:$E,2,FALSE),"")</f>
        <v/>
      </c>
      <c r="O23" t="str">
        <f>_xlfn.IFNA(VLOOKUP($A23&amp;O$1,跑环关卡配置!$D:$E,2,FALSE),"")</f>
        <v>2000089:10:1</v>
      </c>
      <c r="P23" t="str">
        <f>_xlfn.IFNA(VLOOKUP($A23&amp;P$1,跑环关卡配置!$D:$E,2,FALSE),"")</f>
        <v/>
      </c>
      <c r="Q23" t="str">
        <f>_xlfn.IFNA(VLOOKUP($A23&amp;Q$1,跑环关卡配置!$D:$E,2,FALSE),"")</f>
        <v/>
      </c>
      <c r="R23" t="str">
        <f>_xlfn.IFNA(VLOOKUP($A23&amp;R$1,跑环关卡配置!$D:$E,2,FALSE),"")</f>
        <v/>
      </c>
      <c r="S23" t="str">
        <f>_xlfn.IFNA(VLOOKUP($A23&amp;S$1,跑环关卡配置!$D:$E,2,FALSE),"")</f>
        <v/>
      </c>
      <c r="T23" t="str">
        <f>_xlfn.IFNA(VLOOKUP($A23&amp;T$1,跑环关卡配置!$D:$E,2,FALSE),"")</f>
        <v/>
      </c>
      <c r="U23" t="str">
        <f>_xlfn.IFNA(VLOOKUP($A23&amp;U$1,跑环关卡配置!$D:$E,2,FALSE),"")</f>
        <v/>
      </c>
    </row>
    <row r="24" spans="1:21" x14ac:dyDescent="0.15">
      <c r="A24">
        <f t="shared" si="0"/>
        <v>2001021</v>
      </c>
      <c r="B24" t="s">
        <v>92</v>
      </c>
      <c r="C24" s="8">
        <v>1</v>
      </c>
      <c r="D24" s="6" t="s">
        <v>71</v>
      </c>
      <c r="E24" s="6" t="s">
        <v>72</v>
      </c>
      <c r="F24" s="2">
        <f>VLOOKUP(A24,跑环关卡配置!A:C,2,FALSE)</f>
        <v>2000090</v>
      </c>
      <c r="G24" t="str">
        <f>_xlfn.IFNA(VLOOKUP($A24&amp;G$1,跑环关卡配置!$D:$E,2,FALSE),"")</f>
        <v>2000090:10:1</v>
      </c>
      <c r="H24" t="str">
        <f>_xlfn.IFNA(VLOOKUP($A24&amp;H$1,跑环关卡配置!$D:$E,2,FALSE),"")</f>
        <v>2000091:10:1</v>
      </c>
      <c r="I24" t="str">
        <f>_xlfn.IFNA(VLOOKUP($A24&amp;I$1,跑环关卡配置!$D:$E,2,FALSE),"")</f>
        <v/>
      </c>
      <c r="J24" t="str">
        <f>_xlfn.IFNA(VLOOKUP($A24&amp;J$1,跑环关卡配置!$D:$E,2,FALSE),"")</f>
        <v/>
      </c>
      <c r="K24" t="str">
        <f>_xlfn.IFNA(VLOOKUP($A24&amp;K$1,跑环关卡配置!$D:$E,2,FALSE),"")</f>
        <v>2000092:10:1</v>
      </c>
      <c r="L24" t="str">
        <f>_xlfn.IFNA(VLOOKUP($A24&amp;L$1,跑环关卡配置!$D:$E,2,FALSE),"")</f>
        <v>2000093:10:1</v>
      </c>
      <c r="M24" t="str">
        <f>_xlfn.IFNA(VLOOKUP($A24&amp;M$1,跑环关卡配置!$D:$E,2,FALSE),"")</f>
        <v/>
      </c>
      <c r="N24" t="str">
        <f>_xlfn.IFNA(VLOOKUP($A24&amp;N$1,跑环关卡配置!$D:$E,2,FALSE),"")</f>
        <v/>
      </c>
      <c r="O24" t="str">
        <f>_xlfn.IFNA(VLOOKUP($A24&amp;O$1,跑环关卡配置!$D:$E,2,FALSE),"")</f>
        <v>2000094:10:1</v>
      </c>
      <c r="P24" t="str">
        <f>_xlfn.IFNA(VLOOKUP($A24&amp;P$1,跑环关卡配置!$D:$E,2,FALSE),"")</f>
        <v/>
      </c>
      <c r="Q24" t="str">
        <f>_xlfn.IFNA(VLOOKUP($A24&amp;Q$1,跑环关卡配置!$D:$E,2,FALSE),"")</f>
        <v/>
      </c>
      <c r="R24" t="str">
        <f>_xlfn.IFNA(VLOOKUP($A24&amp;R$1,跑环关卡配置!$D:$E,2,FALSE),"")</f>
        <v/>
      </c>
      <c r="S24" t="str">
        <f>_xlfn.IFNA(VLOOKUP($A24&amp;S$1,跑环关卡配置!$D:$E,2,FALSE),"")</f>
        <v/>
      </c>
      <c r="T24" t="str">
        <f>_xlfn.IFNA(VLOOKUP($A24&amp;T$1,跑环关卡配置!$D:$E,2,FALSE),"")</f>
        <v/>
      </c>
      <c r="U24" t="str">
        <f>_xlfn.IFNA(VLOOKUP($A24&amp;U$1,跑环关卡配置!$D:$E,2,FALSE),"")</f>
        <v/>
      </c>
    </row>
    <row r="25" spans="1:21" x14ac:dyDescent="0.15">
      <c r="A25">
        <f t="shared" si="0"/>
        <v>2001022</v>
      </c>
      <c r="B25" t="s">
        <v>93</v>
      </c>
      <c r="C25" s="8">
        <v>1</v>
      </c>
      <c r="D25" s="6" t="s">
        <v>71</v>
      </c>
      <c r="E25" s="6" t="s">
        <v>72</v>
      </c>
      <c r="F25" s="2">
        <f>VLOOKUP(A25,跑环关卡配置!A:C,2,FALSE)</f>
        <v>2000095</v>
      </c>
      <c r="G25" t="str">
        <f>_xlfn.IFNA(VLOOKUP($A25&amp;G$1,跑环关卡配置!$D:$E,2,FALSE),"")</f>
        <v>2000095:10:1</v>
      </c>
      <c r="H25" t="str">
        <f>_xlfn.IFNA(VLOOKUP($A25&amp;H$1,跑环关卡配置!$D:$E,2,FALSE),"")</f>
        <v>2000096:10:1</v>
      </c>
      <c r="I25" t="str">
        <f>_xlfn.IFNA(VLOOKUP($A25&amp;I$1,跑环关卡配置!$D:$E,2,FALSE),"")</f>
        <v/>
      </c>
      <c r="J25" t="str">
        <f>_xlfn.IFNA(VLOOKUP($A25&amp;J$1,跑环关卡配置!$D:$E,2,FALSE),"")</f>
        <v/>
      </c>
      <c r="K25" t="str">
        <f>_xlfn.IFNA(VLOOKUP($A25&amp;K$1,跑环关卡配置!$D:$E,2,FALSE),"")</f>
        <v>2000097:10:1</v>
      </c>
      <c r="L25" t="str">
        <f>_xlfn.IFNA(VLOOKUP($A25&amp;L$1,跑环关卡配置!$D:$E,2,FALSE),"")</f>
        <v/>
      </c>
      <c r="M25" t="str">
        <f>_xlfn.IFNA(VLOOKUP($A25&amp;M$1,跑环关卡配置!$D:$E,2,FALSE),"")</f>
        <v/>
      </c>
      <c r="N25" t="str">
        <f>_xlfn.IFNA(VLOOKUP($A25&amp;N$1,跑环关卡配置!$D:$E,2,FALSE),"")</f>
        <v/>
      </c>
      <c r="O25" t="str">
        <f>_xlfn.IFNA(VLOOKUP($A25&amp;O$1,跑环关卡配置!$D:$E,2,FALSE),"")</f>
        <v>2000099:10:1</v>
      </c>
      <c r="P25" t="str">
        <f>_xlfn.IFNA(VLOOKUP($A25&amp;P$1,跑环关卡配置!$D:$E,2,FALSE),"")</f>
        <v/>
      </c>
      <c r="Q25" t="str">
        <f>_xlfn.IFNA(VLOOKUP($A25&amp;Q$1,跑环关卡配置!$D:$E,2,FALSE),"")</f>
        <v/>
      </c>
      <c r="R25" t="str">
        <f>_xlfn.IFNA(VLOOKUP($A25&amp;R$1,跑环关卡配置!$D:$E,2,FALSE),"")</f>
        <v/>
      </c>
      <c r="S25" t="str">
        <f>_xlfn.IFNA(VLOOKUP($A25&amp;S$1,跑环关卡配置!$D:$E,2,FALSE),"")</f>
        <v/>
      </c>
      <c r="T25" t="str">
        <f>_xlfn.IFNA(VLOOKUP($A25&amp;T$1,跑环关卡配置!$D:$E,2,FALSE),"")</f>
        <v/>
      </c>
      <c r="U25" t="str">
        <f>_xlfn.IFNA(VLOOKUP($A25&amp;U$1,跑环关卡配置!$D:$E,2,FALSE),"")</f>
        <v/>
      </c>
    </row>
    <row r="26" spans="1:21" x14ac:dyDescent="0.15">
      <c r="A26">
        <f t="shared" si="0"/>
        <v>2001023</v>
      </c>
      <c r="B26" t="s">
        <v>94</v>
      </c>
      <c r="C26" s="8">
        <v>1</v>
      </c>
      <c r="D26" s="6" t="s">
        <v>71</v>
      </c>
      <c r="E26" s="6" t="s">
        <v>72</v>
      </c>
      <c r="F26" s="2">
        <f>VLOOKUP(A26,跑环关卡配置!A:C,2,FALSE)</f>
        <v>2000100</v>
      </c>
      <c r="G26" t="str">
        <f>_xlfn.IFNA(VLOOKUP($A26&amp;G$1,跑环关卡配置!$D:$E,2,FALSE),"")</f>
        <v>2000100:10:1</v>
      </c>
      <c r="H26" t="str">
        <f>_xlfn.IFNA(VLOOKUP($A26&amp;H$1,跑环关卡配置!$D:$E,2,FALSE),"")</f>
        <v/>
      </c>
      <c r="I26" t="str">
        <f>_xlfn.IFNA(VLOOKUP($A26&amp;I$1,跑环关卡配置!$D:$E,2,FALSE),"")</f>
        <v/>
      </c>
      <c r="J26" t="str">
        <f>_xlfn.IFNA(VLOOKUP($A26&amp;J$1,跑环关卡配置!$D:$E,2,FALSE),"")</f>
        <v>2000101:10:1</v>
      </c>
      <c r="K26" t="str">
        <f>_xlfn.IFNA(VLOOKUP($A26&amp;K$1,跑环关卡配置!$D:$E,2,FALSE),"")</f>
        <v>2000102:10:1</v>
      </c>
      <c r="L26" t="str">
        <f>_xlfn.IFNA(VLOOKUP($A26&amp;L$1,跑环关卡配置!$D:$E,2,FALSE),"")</f>
        <v/>
      </c>
      <c r="M26" t="str">
        <f>_xlfn.IFNA(VLOOKUP($A26&amp;M$1,跑环关卡配置!$D:$E,2,FALSE),"")</f>
        <v/>
      </c>
      <c r="N26" t="str">
        <f>_xlfn.IFNA(VLOOKUP($A26&amp;N$1,跑环关卡配置!$D:$E,2,FALSE),"")</f>
        <v>2000103:10:1</v>
      </c>
      <c r="O26" t="str">
        <f>_xlfn.IFNA(VLOOKUP($A26&amp;O$1,跑环关卡配置!$D:$E,2,FALSE),"")</f>
        <v/>
      </c>
      <c r="P26" t="str">
        <f>_xlfn.IFNA(VLOOKUP($A26&amp;P$1,跑环关卡配置!$D:$E,2,FALSE),"")</f>
        <v/>
      </c>
      <c r="Q26" t="str">
        <f>_xlfn.IFNA(VLOOKUP($A26&amp;Q$1,跑环关卡配置!$D:$E,2,FALSE),"")</f>
        <v/>
      </c>
      <c r="R26" t="str">
        <f>_xlfn.IFNA(VLOOKUP($A26&amp;R$1,跑环关卡配置!$D:$E,2,FALSE),"")</f>
        <v/>
      </c>
      <c r="S26" t="str">
        <f>_xlfn.IFNA(VLOOKUP($A26&amp;S$1,跑环关卡配置!$D:$E,2,FALSE),"")</f>
        <v/>
      </c>
      <c r="T26" t="str">
        <f>_xlfn.IFNA(VLOOKUP($A26&amp;T$1,跑环关卡配置!$D:$E,2,FALSE),"")</f>
        <v/>
      </c>
      <c r="U26" t="str">
        <f>_xlfn.IFNA(VLOOKUP($A26&amp;U$1,跑环关卡配置!$D:$E,2,FALSE),"")</f>
        <v/>
      </c>
    </row>
    <row r="27" spans="1:21" x14ac:dyDescent="0.15">
      <c r="A27">
        <f t="shared" si="0"/>
        <v>2001024</v>
      </c>
      <c r="B27" t="s">
        <v>95</v>
      </c>
      <c r="C27" s="8">
        <v>1</v>
      </c>
      <c r="D27" s="6" t="s">
        <v>71</v>
      </c>
      <c r="E27" s="6" t="s">
        <v>72</v>
      </c>
      <c r="F27" s="2">
        <f>VLOOKUP(A27,跑环关卡配置!A:C,2,FALSE)</f>
        <v>2000104</v>
      </c>
      <c r="G27" t="str">
        <f>_xlfn.IFNA(VLOOKUP($A27&amp;G$1,跑环关卡配置!$D:$E,2,FALSE),"")</f>
        <v>2000104:10:1</v>
      </c>
      <c r="H27" t="str">
        <f>_xlfn.IFNA(VLOOKUP($A27&amp;H$1,跑环关卡配置!$D:$E,2,FALSE),"")</f>
        <v/>
      </c>
      <c r="I27" t="str">
        <f>_xlfn.IFNA(VLOOKUP($A27&amp;I$1,跑环关卡配置!$D:$E,2,FALSE),"")</f>
        <v/>
      </c>
      <c r="J27" t="str">
        <f>_xlfn.IFNA(VLOOKUP($A27&amp;J$1,跑环关卡配置!$D:$E,2,FALSE),"")</f>
        <v/>
      </c>
      <c r="K27" t="str">
        <f>_xlfn.IFNA(VLOOKUP($A27&amp;K$1,跑环关卡配置!$D:$E,2,FALSE),"")</f>
        <v>2000105:10:1</v>
      </c>
      <c r="L27" t="str">
        <f>_xlfn.IFNA(VLOOKUP($A27&amp;L$1,跑环关卡配置!$D:$E,2,FALSE),"")</f>
        <v/>
      </c>
      <c r="M27" t="str">
        <f>_xlfn.IFNA(VLOOKUP($A27&amp;M$1,跑环关卡配置!$D:$E,2,FALSE),"")</f>
        <v>2000106:10:1</v>
      </c>
      <c r="N27" t="str">
        <f>_xlfn.IFNA(VLOOKUP($A27&amp;N$1,跑环关卡配置!$D:$E,2,FALSE),"")</f>
        <v/>
      </c>
      <c r="O27" t="str">
        <f>_xlfn.IFNA(VLOOKUP($A27&amp;O$1,跑环关卡配置!$D:$E,2,FALSE),"")</f>
        <v>2000107:10:1</v>
      </c>
      <c r="P27" t="str">
        <f>_xlfn.IFNA(VLOOKUP($A27&amp;P$1,跑环关卡配置!$D:$E,2,FALSE),"")</f>
        <v/>
      </c>
      <c r="Q27" t="str">
        <f>_xlfn.IFNA(VLOOKUP($A27&amp;Q$1,跑环关卡配置!$D:$E,2,FALSE),"")</f>
        <v/>
      </c>
      <c r="R27" t="str">
        <f>_xlfn.IFNA(VLOOKUP($A27&amp;R$1,跑环关卡配置!$D:$E,2,FALSE),"")</f>
        <v/>
      </c>
      <c r="S27" t="str">
        <f>_xlfn.IFNA(VLOOKUP($A27&amp;S$1,跑环关卡配置!$D:$E,2,FALSE),"")</f>
        <v/>
      </c>
      <c r="T27" t="str">
        <f>_xlfn.IFNA(VLOOKUP($A27&amp;T$1,跑环关卡配置!$D:$E,2,FALSE),"")</f>
        <v/>
      </c>
      <c r="U27" t="str">
        <f>_xlfn.IFNA(VLOOKUP($A27&amp;U$1,跑环关卡配置!$D:$E,2,FALSE),"")</f>
        <v/>
      </c>
    </row>
    <row r="28" spans="1:21" x14ac:dyDescent="0.15">
      <c r="A28">
        <f t="shared" si="0"/>
        <v>2001025</v>
      </c>
      <c r="B28" t="s">
        <v>96</v>
      </c>
      <c r="C28" s="8">
        <v>1</v>
      </c>
      <c r="D28" s="6" t="s">
        <v>71</v>
      </c>
      <c r="E28" s="6" t="s">
        <v>72</v>
      </c>
      <c r="F28" s="2">
        <f>VLOOKUP(A28,跑环关卡配置!A:C,2,FALSE)</f>
        <v>2000108</v>
      </c>
      <c r="G28" t="str">
        <f>_xlfn.IFNA(VLOOKUP($A28&amp;G$1,跑环关卡配置!$D:$E,2,FALSE),"")</f>
        <v>2000108:10:1</v>
      </c>
      <c r="H28" t="str">
        <f>_xlfn.IFNA(VLOOKUP($A28&amp;H$1,跑环关卡配置!$D:$E,2,FALSE),"")</f>
        <v/>
      </c>
      <c r="I28" t="str">
        <f>_xlfn.IFNA(VLOOKUP($A28&amp;I$1,跑环关卡配置!$D:$E,2,FALSE),"")</f>
        <v>2000109:10:1</v>
      </c>
      <c r="J28" t="str">
        <f>_xlfn.IFNA(VLOOKUP($A28&amp;J$1,跑环关卡配置!$D:$E,2,FALSE),"")</f>
        <v/>
      </c>
      <c r="K28" t="str">
        <f>_xlfn.IFNA(VLOOKUP($A28&amp;K$1,跑环关卡配置!$D:$E,2,FALSE),"")</f>
        <v>2000110:10:1</v>
      </c>
      <c r="L28" t="str">
        <f>_xlfn.IFNA(VLOOKUP($A28&amp;L$1,跑环关卡配置!$D:$E,2,FALSE),"")</f>
        <v>2000111:10:1</v>
      </c>
      <c r="M28" t="str">
        <f>_xlfn.IFNA(VLOOKUP($A28&amp;M$1,跑环关卡配置!$D:$E,2,FALSE),"")</f>
        <v/>
      </c>
      <c r="N28" t="str">
        <f>_xlfn.IFNA(VLOOKUP($A28&amp;N$1,跑环关卡配置!$D:$E,2,FALSE),"")</f>
        <v/>
      </c>
      <c r="O28" t="str">
        <f>_xlfn.IFNA(VLOOKUP($A28&amp;O$1,跑环关卡配置!$D:$E,2,FALSE),"")</f>
        <v>2000112:10:1</v>
      </c>
      <c r="P28" t="str">
        <f>_xlfn.IFNA(VLOOKUP($A28&amp;P$1,跑环关卡配置!$D:$E,2,FALSE),"")</f>
        <v/>
      </c>
      <c r="Q28" t="str">
        <f>_xlfn.IFNA(VLOOKUP($A28&amp;Q$1,跑环关卡配置!$D:$E,2,FALSE),"")</f>
        <v/>
      </c>
      <c r="R28" t="str">
        <f>_xlfn.IFNA(VLOOKUP($A28&amp;R$1,跑环关卡配置!$D:$E,2,FALSE),"")</f>
        <v/>
      </c>
      <c r="S28" t="str">
        <f>_xlfn.IFNA(VLOOKUP($A28&amp;S$1,跑环关卡配置!$D:$E,2,FALSE),"")</f>
        <v/>
      </c>
      <c r="T28" t="str">
        <f>_xlfn.IFNA(VLOOKUP($A28&amp;T$1,跑环关卡配置!$D:$E,2,FALSE),"")</f>
        <v/>
      </c>
      <c r="U28" t="str">
        <f>_xlfn.IFNA(VLOOKUP($A28&amp;U$1,跑环关卡配置!$D:$E,2,FALSE),"")</f>
        <v/>
      </c>
    </row>
    <row r="29" spans="1:21" x14ac:dyDescent="0.15">
      <c r="A29">
        <f t="shared" si="0"/>
        <v>2001026</v>
      </c>
      <c r="B29" t="s">
        <v>97</v>
      </c>
      <c r="C29" s="8">
        <v>1</v>
      </c>
      <c r="D29" s="6" t="s">
        <v>71</v>
      </c>
      <c r="E29" s="6" t="s">
        <v>72</v>
      </c>
      <c r="F29" s="2">
        <f>VLOOKUP(A29,跑环关卡配置!A:C,2,FALSE)</f>
        <v>2000113</v>
      </c>
      <c r="G29" t="str">
        <f>_xlfn.IFNA(VLOOKUP($A29&amp;G$1,跑环关卡配置!$D:$E,2,FALSE),"")</f>
        <v>2000113:10:1</v>
      </c>
      <c r="H29" t="str">
        <f>_xlfn.IFNA(VLOOKUP($A29&amp;H$1,跑环关卡配置!$D:$E,2,FALSE),"")</f>
        <v/>
      </c>
      <c r="I29" t="str">
        <f>_xlfn.IFNA(VLOOKUP($A29&amp;I$1,跑环关卡配置!$D:$E,2,FALSE),"")</f>
        <v>2000114:10:1</v>
      </c>
      <c r="J29" t="str">
        <f>_xlfn.IFNA(VLOOKUP($A29&amp;J$1,跑环关卡配置!$D:$E,2,FALSE),"")</f>
        <v/>
      </c>
      <c r="K29" t="str">
        <f>_xlfn.IFNA(VLOOKUP($A29&amp;K$1,跑环关卡配置!$D:$E,2,FALSE),"")</f>
        <v>2000115:10:1</v>
      </c>
      <c r="L29" t="str">
        <f>_xlfn.IFNA(VLOOKUP($A29&amp;L$1,跑环关卡配置!$D:$E,2,FALSE),"")</f>
        <v>2000116:10:1</v>
      </c>
      <c r="M29" t="str">
        <f>_xlfn.IFNA(VLOOKUP($A29&amp;M$1,跑环关卡配置!$D:$E,2,FALSE),"")</f>
        <v/>
      </c>
      <c r="N29" t="str">
        <f>_xlfn.IFNA(VLOOKUP($A29&amp;N$1,跑环关卡配置!$D:$E,2,FALSE),"")</f>
        <v/>
      </c>
      <c r="O29" t="str">
        <f>_xlfn.IFNA(VLOOKUP($A29&amp;O$1,跑环关卡配置!$D:$E,2,FALSE),"")</f>
        <v>2000117:10:1</v>
      </c>
      <c r="P29" t="str">
        <f>_xlfn.IFNA(VLOOKUP($A29&amp;P$1,跑环关卡配置!$D:$E,2,FALSE),"")</f>
        <v/>
      </c>
      <c r="Q29" t="str">
        <f>_xlfn.IFNA(VLOOKUP($A29&amp;Q$1,跑环关卡配置!$D:$E,2,FALSE),"")</f>
        <v/>
      </c>
      <c r="R29" t="str">
        <f>_xlfn.IFNA(VLOOKUP($A29&amp;R$1,跑环关卡配置!$D:$E,2,FALSE),"")</f>
        <v/>
      </c>
      <c r="S29" t="str">
        <f>_xlfn.IFNA(VLOOKUP($A29&amp;S$1,跑环关卡配置!$D:$E,2,FALSE),"")</f>
        <v/>
      </c>
      <c r="T29" t="str">
        <f>_xlfn.IFNA(VLOOKUP($A29&amp;T$1,跑环关卡配置!$D:$E,2,FALSE),"")</f>
        <v/>
      </c>
      <c r="U29" t="str">
        <f>_xlfn.IFNA(VLOOKUP($A29&amp;U$1,跑环关卡配置!$D:$E,2,FALSE),"")</f>
        <v/>
      </c>
    </row>
    <row r="30" spans="1:21" x14ac:dyDescent="0.15">
      <c r="A30">
        <f t="shared" si="0"/>
        <v>2001027</v>
      </c>
      <c r="B30" t="s">
        <v>98</v>
      </c>
      <c r="C30" s="8">
        <v>1</v>
      </c>
      <c r="D30" s="6" t="s">
        <v>71</v>
      </c>
      <c r="E30" s="6" t="s">
        <v>72</v>
      </c>
      <c r="F30" s="2">
        <f>VLOOKUP(A30,跑环关卡配置!A:C,2,FALSE)</f>
        <v>2000118</v>
      </c>
      <c r="G30" t="str">
        <f>_xlfn.IFNA(VLOOKUP($A30&amp;G$1,跑环关卡配置!$D:$E,2,FALSE),"")</f>
        <v>2000118:10:1</v>
      </c>
      <c r="H30" t="str">
        <f>_xlfn.IFNA(VLOOKUP($A30&amp;H$1,跑环关卡配置!$D:$E,2,FALSE),"")</f>
        <v/>
      </c>
      <c r="I30" t="str">
        <f>_xlfn.IFNA(VLOOKUP($A30&amp;I$1,跑环关卡配置!$D:$E,2,FALSE),"")</f>
        <v/>
      </c>
      <c r="J30" t="str">
        <f>_xlfn.IFNA(VLOOKUP($A30&amp;J$1,跑环关卡配置!$D:$E,2,FALSE),"")</f>
        <v>2000119:10:1</v>
      </c>
      <c r="K30" t="str">
        <f>_xlfn.IFNA(VLOOKUP($A30&amp;K$1,跑环关卡配置!$D:$E,2,FALSE),"")</f>
        <v>2000120:10:1</v>
      </c>
      <c r="L30" t="str">
        <f>_xlfn.IFNA(VLOOKUP($A30&amp;L$1,跑环关卡配置!$D:$E,2,FALSE),"")</f>
        <v/>
      </c>
      <c r="M30" t="str">
        <f>_xlfn.IFNA(VLOOKUP($A30&amp;M$1,跑环关卡配置!$D:$E,2,FALSE),"")</f>
        <v/>
      </c>
      <c r="N30" t="str">
        <f>_xlfn.IFNA(VLOOKUP($A30&amp;N$1,跑环关卡配置!$D:$E,2,FALSE),"")</f>
        <v>2000121:10:1</v>
      </c>
      <c r="O30" t="str">
        <f>_xlfn.IFNA(VLOOKUP($A30&amp;O$1,跑环关卡配置!$D:$E,2,FALSE),"")</f>
        <v>2000122:10:1</v>
      </c>
      <c r="P30" t="str">
        <f>_xlfn.IFNA(VLOOKUP($A30&amp;P$1,跑环关卡配置!$D:$E,2,FALSE),"")</f>
        <v/>
      </c>
      <c r="Q30" t="str">
        <f>_xlfn.IFNA(VLOOKUP($A30&amp;Q$1,跑环关卡配置!$D:$E,2,FALSE),"")</f>
        <v/>
      </c>
      <c r="R30" t="str">
        <f>_xlfn.IFNA(VLOOKUP($A30&amp;R$1,跑环关卡配置!$D:$E,2,FALSE),"")</f>
        <v/>
      </c>
      <c r="S30" t="str">
        <f>_xlfn.IFNA(VLOOKUP($A30&amp;S$1,跑环关卡配置!$D:$E,2,FALSE),"")</f>
        <v/>
      </c>
      <c r="T30" t="str">
        <f>_xlfn.IFNA(VLOOKUP($A30&amp;T$1,跑环关卡配置!$D:$E,2,FALSE),"")</f>
        <v/>
      </c>
      <c r="U30" t="str">
        <f>_xlfn.IFNA(VLOOKUP($A30&amp;U$1,跑环关卡配置!$D:$E,2,FALSE),"")</f>
        <v/>
      </c>
    </row>
    <row r="31" spans="1:21" x14ac:dyDescent="0.15">
      <c r="A31">
        <f t="shared" si="0"/>
        <v>2001028</v>
      </c>
      <c r="B31" t="s">
        <v>99</v>
      </c>
      <c r="C31" s="8">
        <v>1</v>
      </c>
      <c r="D31" s="6" t="s">
        <v>71</v>
      </c>
      <c r="E31" s="6" t="s">
        <v>72</v>
      </c>
      <c r="F31" s="2">
        <f>VLOOKUP(A31,跑环关卡配置!A:C,2,FALSE)</f>
        <v>2000123</v>
      </c>
      <c r="G31" t="str">
        <f>_xlfn.IFNA(VLOOKUP($A31&amp;G$1,跑环关卡配置!$D:$E,2,FALSE),"")</f>
        <v/>
      </c>
      <c r="H31" t="str">
        <f>_xlfn.IFNA(VLOOKUP($A31&amp;H$1,跑环关卡配置!$D:$E,2,FALSE),"")</f>
        <v/>
      </c>
      <c r="I31" t="str">
        <f>_xlfn.IFNA(VLOOKUP($A31&amp;I$1,跑环关卡配置!$D:$E,2,FALSE),"")</f>
        <v>2000123:10:1</v>
      </c>
      <c r="J31" t="str">
        <f>_xlfn.IFNA(VLOOKUP($A31&amp;J$1,跑环关卡配置!$D:$E,2,FALSE),"")</f>
        <v/>
      </c>
      <c r="K31" t="str">
        <f>_xlfn.IFNA(VLOOKUP($A31&amp;K$1,跑环关卡配置!$D:$E,2,FALSE),"")</f>
        <v>2000124:10:1</v>
      </c>
      <c r="L31" t="str">
        <f>_xlfn.IFNA(VLOOKUP($A31&amp;L$1,跑环关卡配置!$D:$E,2,FALSE),"")</f>
        <v>2000125:10:1</v>
      </c>
      <c r="M31" t="str">
        <f>_xlfn.IFNA(VLOOKUP($A31&amp;M$1,跑环关卡配置!$D:$E,2,FALSE),"")</f>
        <v/>
      </c>
      <c r="N31" t="str">
        <f>_xlfn.IFNA(VLOOKUP($A31&amp;N$1,跑环关卡配置!$D:$E,2,FALSE),"")</f>
        <v/>
      </c>
      <c r="O31" t="str">
        <f>_xlfn.IFNA(VLOOKUP($A31&amp;O$1,跑环关卡配置!$D:$E,2,FALSE),"")</f>
        <v>2000126:10:1</v>
      </c>
      <c r="P31" t="str">
        <f>_xlfn.IFNA(VLOOKUP($A31&amp;P$1,跑环关卡配置!$D:$E,2,FALSE),"")</f>
        <v/>
      </c>
      <c r="Q31" t="str">
        <f>_xlfn.IFNA(VLOOKUP($A31&amp;Q$1,跑环关卡配置!$D:$E,2,FALSE),"")</f>
        <v/>
      </c>
      <c r="R31" t="str">
        <f>_xlfn.IFNA(VLOOKUP($A31&amp;R$1,跑环关卡配置!$D:$E,2,FALSE),"")</f>
        <v/>
      </c>
      <c r="S31" t="str">
        <f>_xlfn.IFNA(VLOOKUP($A31&amp;S$1,跑环关卡配置!$D:$E,2,FALSE),"")</f>
        <v/>
      </c>
      <c r="T31" t="str">
        <f>_xlfn.IFNA(VLOOKUP($A31&amp;T$1,跑环关卡配置!$D:$E,2,FALSE),"")</f>
        <v/>
      </c>
      <c r="U31" t="str">
        <f>_xlfn.IFNA(VLOOKUP($A31&amp;U$1,跑环关卡配置!$D:$E,2,FALSE),"")</f>
        <v/>
      </c>
    </row>
    <row r="32" spans="1:21" x14ac:dyDescent="0.15">
      <c r="A32">
        <f t="shared" si="0"/>
        <v>2001029</v>
      </c>
      <c r="B32" t="s">
        <v>100</v>
      </c>
      <c r="C32" s="8">
        <v>1</v>
      </c>
      <c r="D32" s="6" t="s">
        <v>71</v>
      </c>
      <c r="E32" s="6" t="s">
        <v>72</v>
      </c>
      <c r="F32" s="2">
        <f>VLOOKUP(A32,跑环关卡配置!A:C,2,FALSE)</f>
        <v>2000127</v>
      </c>
      <c r="G32" t="str">
        <f>_xlfn.IFNA(VLOOKUP($A32&amp;G$1,跑环关卡配置!$D:$E,2,FALSE),"")</f>
        <v>2000127:10:1</v>
      </c>
      <c r="H32" t="str">
        <f>_xlfn.IFNA(VLOOKUP($A32&amp;H$1,跑环关卡配置!$D:$E,2,FALSE),"")</f>
        <v>2000128:10:1</v>
      </c>
      <c r="I32" t="str">
        <f>_xlfn.IFNA(VLOOKUP($A32&amp;I$1,跑环关卡配置!$D:$E,2,FALSE),"")</f>
        <v/>
      </c>
      <c r="J32" t="str">
        <f>_xlfn.IFNA(VLOOKUP($A32&amp;J$1,跑环关卡配置!$D:$E,2,FALSE),"")</f>
        <v>2000129:10:1</v>
      </c>
      <c r="K32" t="str">
        <f>_xlfn.IFNA(VLOOKUP($A32&amp;K$1,跑环关卡配置!$D:$E,2,FALSE),"")</f>
        <v/>
      </c>
      <c r="L32" t="str">
        <f>_xlfn.IFNA(VLOOKUP($A32&amp;L$1,跑环关卡配置!$D:$E,2,FALSE),"")</f>
        <v/>
      </c>
      <c r="M32" t="str">
        <f>_xlfn.IFNA(VLOOKUP($A32&amp;M$1,跑环关卡配置!$D:$E,2,FALSE),"")</f>
        <v/>
      </c>
      <c r="N32" t="str">
        <f>_xlfn.IFNA(VLOOKUP($A32&amp;N$1,跑环关卡配置!$D:$E,2,FALSE),"")</f>
        <v>2000130:10:1</v>
      </c>
      <c r="O32" t="str">
        <f>_xlfn.IFNA(VLOOKUP($A32&amp;O$1,跑环关卡配置!$D:$E,2,FALSE),"")</f>
        <v>2000131:10:1</v>
      </c>
      <c r="P32" t="str">
        <f>_xlfn.IFNA(VLOOKUP($A32&amp;P$1,跑环关卡配置!$D:$E,2,FALSE),"")</f>
        <v/>
      </c>
      <c r="Q32" t="str">
        <f>_xlfn.IFNA(VLOOKUP($A32&amp;Q$1,跑环关卡配置!$D:$E,2,FALSE),"")</f>
        <v/>
      </c>
      <c r="R32" t="str">
        <f>_xlfn.IFNA(VLOOKUP($A32&amp;R$1,跑环关卡配置!$D:$E,2,FALSE),"")</f>
        <v/>
      </c>
      <c r="S32" t="str">
        <f>_xlfn.IFNA(VLOOKUP($A32&amp;S$1,跑环关卡配置!$D:$E,2,FALSE),"")</f>
        <v/>
      </c>
      <c r="T32" t="str">
        <f>_xlfn.IFNA(VLOOKUP($A32&amp;T$1,跑环关卡配置!$D:$E,2,FALSE),"")</f>
        <v/>
      </c>
      <c r="U32" t="str">
        <f>_xlfn.IFNA(VLOOKUP($A32&amp;U$1,跑环关卡配置!$D:$E,2,FALSE),"")</f>
        <v/>
      </c>
    </row>
    <row r="33" spans="1:21" x14ac:dyDescent="0.15">
      <c r="A33">
        <f t="shared" si="0"/>
        <v>2001030</v>
      </c>
      <c r="B33" t="s">
        <v>101</v>
      </c>
      <c r="C33" s="8">
        <v>1</v>
      </c>
      <c r="D33" s="6" t="s">
        <v>71</v>
      </c>
      <c r="E33" s="6" t="s">
        <v>72</v>
      </c>
      <c r="F33" s="2">
        <f>VLOOKUP(A33,跑环关卡配置!A:C,2,FALSE)</f>
        <v>2000132</v>
      </c>
      <c r="G33" t="str">
        <f>_xlfn.IFNA(VLOOKUP($A33&amp;G$1,跑环关卡配置!$D:$E,2,FALSE),"")</f>
        <v>2000132:10:1</v>
      </c>
      <c r="H33" t="str">
        <f>_xlfn.IFNA(VLOOKUP($A33&amp;H$1,跑环关卡配置!$D:$E,2,FALSE),"")</f>
        <v/>
      </c>
      <c r="I33" t="str">
        <f>_xlfn.IFNA(VLOOKUP($A33&amp;I$1,跑环关卡配置!$D:$E,2,FALSE),"")</f>
        <v>2000133:10:1</v>
      </c>
      <c r="J33" t="str">
        <f>_xlfn.IFNA(VLOOKUP($A33&amp;J$1,跑环关卡配置!$D:$E,2,FALSE),"")</f>
        <v/>
      </c>
      <c r="K33" t="str">
        <f>_xlfn.IFNA(VLOOKUP($A33&amp;K$1,跑环关卡配置!$D:$E,2,FALSE),"")</f>
        <v>2000134:10:1</v>
      </c>
      <c r="L33" t="str">
        <f>_xlfn.IFNA(VLOOKUP($A33&amp;L$1,跑环关卡配置!$D:$E,2,FALSE),"")</f>
        <v/>
      </c>
      <c r="M33" t="str">
        <f>_xlfn.IFNA(VLOOKUP($A33&amp;M$1,跑环关卡配置!$D:$E,2,FALSE),"")</f>
        <v>2000135:10:1</v>
      </c>
      <c r="N33" t="str">
        <f>_xlfn.IFNA(VLOOKUP($A33&amp;N$1,跑环关卡配置!$D:$E,2,FALSE),"")</f>
        <v/>
      </c>
      <c r="O33" t="str">
        <f>_xlfn.IFNA(VLOOKUP($A33&amp;O$1,跑环关卡配置!$D:$E,2,FALSE),"")</f>
        <v>2000136:10:1</v>
      </c>
      <c r="P33" t="str">
        <f>_xlfn.IFNA(VLOOKUP($A33&amp;P$1,跑环关卡配置!$D:$E,2,FALSE),"")</f>
        <v/>
      </c>
      <c r="Q33" t="str">
        <f>_xlfn.IFNA(VLOOKUP($A33&amp;Q$1,跑环关卡配置!$D:$E,2,FALSE),"")</f>
        <v/>
      </c>
      <c r="R33" t="str">
        <f>_xlfn.IFNA(VLOOKUP($A33&amp;R$1,跑环关卡配置!$D:$E,2,FALSE),"")</f>
        <v/>
      </c>
      <c r="S33" t="str">
        <f>_xlfn.IFNA(VLOOKUP($A33&amp;S$1,跑环关卡配置!$D:$E,2,FALSE),"")</f>
        <v/>
      </c>
      <c r="T33" t="str">
        <f>_xlfn.IFNA(VLOOKUP($A33&amp;T$1,跑环关卡配置!$D:$E,2,FALSE),"")</f>
        <v/>
      </c>
      <c r="U33" t="str">
        <f>_xlfn.IFNA(VLOOKUP($A33&amp;U$1,跑环关卡配置!$D:$E,2,FALSE),"")</f>
        <v/>
      </c>
    </row>
    <row r="34" spans="1:21" x14ac:dyDescent="0.15">
      <c r="A34">
        <f t="shared" si="0"/>
        <v>2001031</v>
      </c>
      <c r="B34" t="s">
        <v>102</v>
      </c>
      <c r="C34" s="8">
        <v>1</v>
      </c>
      <c r="D34" s="6" t="s">
        <v>71</v>
      </c>
      <c r="E34" s="6" t="s">
        <v>72</v>
      </c>
      <c r="F34" s="2">
        <f>VLOOKUP(A34,跑环关卡配置!A:C,2,FALSE)</f>
        <v>2000137</v>
      </c>
      <c r="G34" t="str">
        <f>_xlfn.IFNA(VLOOKUP($A34&amp;G$1,跑环关卡配置!$D:$E,2,FALSE),"")</f>
        <v/>
      </c>
      <c r="H34" t="str">
        <f>_xlfn.IFNA(VLOOKUP($A34&amp;H$1,跑环关卡配置!$D:$E,2,FALSE),"")</f>
        <v>2000137:10:1</v>
      </c>
      <c r="I34" t="str">
        <f>_xlfn.IFNA(VLOOKUP($A34&amp;I$1,跑环关卡配置!$D:$E,2,FALSE),"")</f>
        <v/>
      </c>
      <c r="J34" t="str">
        <f>_xlfn.IFNA(VLOOKUP($A34&amp;J$1,跑环关卡配置!$D:$E,2,FALSE),"")</f>
        <v>2000138:10:1</v>
      </c>
      <c r="K34" t="str">
        <f>_xlfn.IFNA(VLOOKUP($A34&amp;K$1,跑环关卡配置!$D:$E,2,FALSE),"")</f>
        <v/>
      </c>
      <c r="L34" t="str">
        <f>_xlfn.IFNA(VLOOKUP($A34&amp;L$1,跑环关卡配置!$D:$E,2,FALSE),"")</f>
        <v/>
      </c>
      <c r="M34" t="str">
        <f>_xlfn.IFNA(VLOOKUP($A34&amp;M$1,跑环关卡配置!$D:$E,2,FALSE),"")</f>
        <v>2000139:10:1</v>
      </c>
      <c r="N34" t="str">
        <f>_xlfn.IFNA(VLOOKUP($A34&amp;N$1,跑环关卡配置!$D:$E,2,FALSE),"")</f>
        <v>2000140:10:1</v>
      </c>
      <c r="O34" t="str">
        <f>_xlfn.IFNA(VLOOKUP($A34&amp;O$1,跑环关卡配置!$D:$E,2,FALSE),"")</f>
        <v/>
      </c>
      <c r="P34" t="str">
        <f>_xlfn.IFNA(VLOOKUP($A34&amp;P$1,跑环关卡配置!$D:$E,2,FALSE),"")</f>
        <v/>
      </c>
      <c r="Q34" t="str">
        <f>_xlfn.IFNA(VLOOKUP($A34&amp;Q$1,跑环关卡配置!$D:$E,2,FALSE),"")</f>
        <v/>
      </c>
      <c r="R34" t="str">
        <f>_xlfn.IFNA(VLOOKUP($A34&amp;R$1,跑环关卡配置!$D:$E,2,FALSE),"")</f>
        <v/>
      </c>
      <c r="S34" t="str">
        <f>_xlfn.IFNA(VLOOKUP($A34&amp;S$1,跑环关卡配置!$D:$E,2,FALSE),"")</f>
        <v/>
      </c>
      <c r="T34" t="str">
        <f>_xlfn.IFNA(VLOOKUP($A34&amp;T$1,跑环关卡配置!$D:$E,2,FALSE),"")</f>
        <v/>
      </c>
      <c r="U34" t="str">
        <f>_xlfn.IFNA(VLOOKUP($A34&amp;U$1,跑环关卡配置!$D:$E,2,FALSE),"")</f>
        <v/>
      </c>
    </row>
    <row r="35" spans="1:21" x14ac:dyDescent="0.15">
      <c r="A35">
        <f t="shared" si="0"/>
        <v>2001032</v>
      </c>
      <c r="B35" t="s">
        <v>103</v>
      </c>
      <c r="C35" s="8">
        <v>1</v>
      </c>
      <c r="D35" s="6" t="s">
        <v>71</v>
      </c>
      <c r="E35" s="6" t="s">
        <v>72</v>
      </c>
      <c r="F35" s="2">
        <f>VLOOKUP(A35,跑环关卡配置!A:C,2,FALSE)</f>
        <v>2000141</v>
      </c>
      <c r="G35" t="str">
        <f>_xlfn.IFNA(VLOOKUP($A35&amp;G$1,跑环关卡配置!$D:$E,2,FALSE),"")</f>
        <v>2000141:10:1</v>
      </c>
      <c r="H35" t="str">
        <f>_xlfn.IFNA(VLOOKUP($A35&amp;H$1,跑环关卡配置!$D:$E,2,FALSE),"")</f>
        <v/>
      </c>
      <c r="I35" t="str">
        <f>_xlfn.IFNA(VLOOKUP($A35&amp;I$1,跑环关卡配置!$D:$E,2,FALSE),"")</f>
        <v/>
      </c>
      <c r="J35" t="str">
        <f>_xlfn.IFNA(VLOOKUP($A35&amp;J$1,跑环关卡配置!$D:$E,2,FALSE),"")</f>
        <v>2000142:10:1</v>
      </c>
      <c r="K35" t="str">
        <f>_xlfn.IFNA(VLOOKUP($A35&amp;K$1,跑环关卡配置!$D:$E,2,FALSE),"")</f>
        <v>2000143:10:1</v>
      </c>
      <c r="L35" t="str">
        <f>_xlfn.IFNA(VLOOKUP($A35&amp;L$1,跑环关卡配置!$D:$E,2,FALSE),"")</f>
        <v/>
      </c>
      <c r="M35" t="str">
        <f>_xlfn.IFNA(VLOOKUP($A35&amp;M$1,跑环关卡配置!$D:$E,2,FALSE),"")</f>
        <v/>
      </c>
      <c r="N35" t="str">
        <f>_xlfn.IFNA(VLOOKUP($A35&amp;N$1,跑环关卡配置!$D:$E,2,FALSE),"")</f>
        <v>2000144:10:1</v>
      </c>
      <c r="O35" t="str">
        <f>_xlfn.IFNA(VLOOKUP($A35&amp;O$1,跑环关卡配置!$D:$E,2,FALSE),"")</f>
        <v/>
      </c>
      <c r="P35" t="str">
        <f>_xlfn.IFNA(VLOOKUP($A35&amp;P$1,跑环关卡配置!$D:$E,2,FALSE),"")</f>
        <v/>
      </c>
      <c r="Q35" t="str">
        <f>_xlfn.IFNA(VLOOKUP($A35&amp;Q$1,跑环关卡配置!$D:$E,2,FALSE),"")</f>
        <v/>
      </c>
      <c r="R35" t="str">
        <f>_xlfn.IFNA(VLOOKUP($A35&amp;R$1,跑环关卡配置!$D:$E,2,FALSE),"")</f>
        <v/>
      </c>
      <c r="S35" t="str">
        <f>_xlfn.IFNA(VLOOKUP($A35&amp;S$1,跑环关卡配置!$D:$E,2,FALSE),"")</f>
        <v/>
      </c>
      <c r="T35" t="str">
        <f>_xlfn.IFNA(VLOOKUP($A35&amp;T$1,跑环关卡配置!$D:$E,2,FALSE),"")</f>
        <v/>
      </c>
      <c r="U35" t="str">
        <f>_xlfn.IFNA(VLOOKUP($A35&amp;U$1,跑环关卡配置!$D:$E,2,FALSE),"")</f>
        <v/>
      </c>
    </row>
    <row r="36" spans="1:21" x14ac:dyDescent="0.15">
      <c r="A36">
        <f t="shared" si="0"/>
        <v>2001033</v>
      </c>
      <c r="B36" t="s">
        <v>104</v>
      </c>
      <c r="C36" s="8">
        <v>1</v>
      </c>
      <c r="D36" s="6" t="s">
        <v>71</v>
      </c>
      <c r="E36" s="6" t="s">
        <v>72</v>
      </c>
      <c r="F36" s="2">
        <f>VLOOKUP(A36,跑环关卡配置!A:C,2,FALSE)</f>
        <v>2000145</v>
      </c>
      <c r="G36" t="str">
        <f>_xlfn.IFNA(VLOOKUP($A36&amp;G$1,跑环关卡配置!$D:$E,2,FALSE),"")</f>
        <v/>
      </c>
      <c r="H36" t="str">
        <f>_xlfn.IFNA(VLOOKUP($A36&amp;H$1,跑环关卡配置!$D:$E,2,FALSE),"")</f>
        <v>2000145:10:1</v>
      </c>
      <c r="I36" t="str">
        <f>_xlfn.IFNA(VLOOKUP($A36&amp;I$1,跑环关卡配置!$D:$E,2,FALSE),"")</f>
        <v/>
      </c>
      <c r="J36" t="str">
        <f>_xlfn.IFNA(VLOOKUP($A36&amp;J$1,跑环关卡配置!$D:$E,2,FALSE),"")</f>
        <v/>
      </c>
      <c r="K36" t="str">
        <f>_xlfn.IFNA(VLOOKUP($A36&amp;K$1,跑环关卡配置!$D:$E,2,FALSE),"")</f>
        <v>2000146:10:1</v>
      </c>
      <c r="L36" t="str">
        <f>_xlfn.IFNA(VLOOKUP($A36&amp;L$1,跑环关卡配置!$D:$E,2,FALSE),"")</f>
        <v>2000147:10:1</v>
      </c>
      <c r="M36" t="str">
        <f>_xlfn.IFNA(VLOOKUP($A36&amp;M$1,跑环关卡配置!$D:$E,2,FALSE),"")</f>
        <v/>
      </c>
      <c r="N36" t="str">
        <f>_xlfn.IFNA(VLOOKUP($A36&amp;N$1,跑环关卡配置!$D:$E,2,FALSE),"")</f>
        <v/>
      </c>
      <c r="O36" t="str">
        <f>_xlfn.IFNA(VLOOKUP($A36&amp;O$1,跑环关卡配置!$D:$E,2,FALSE),"")</f>
        <v/>
      </c>
      <c r="P36" t="str">
        <f>_xlfn.IFNA(VLOOKUP($A36&amp;P$1,跑环关卡配置!$D:$E,2,FALSE),"")</f>
        <v/>
      </c>
      <c r="Q36" t="str">
        <f>_xlfn.IFNA(VLOOKUP($A36&amp;Q$1,跑环关卡配置!$D:$E,2,FALSE),"")</f>
        <v/>
      </c>
      <c r="R36" t="str">
        <f>_xlfn.IFNA(VLOOKUP($A36&amp;R$1,跑环关卡配置!$D:$E,2,FALSE),"")</f>
        <v/>
      </c>
      <c r="S36" t="str">
        <f>_xlfn.IFNA(VLOOKUP($A36&amp;S$1,跑环关卡配置!$D:$E,2,FALSE),"")</f>
        <v/>
      </c>
      <c r="T36" t="str">
        <f>_xlfn.IFNA(VLOOKUP($A36&amp;T$1,跑环关卡配置!$D:$E,2,FALSE),"")</f>
        <v/>
      </c>
      <c r="U36" t="str">
        <f>_xlfn.IFNA(VLOOKUP($A36&amp;U$1,跑环关卡配置!$D:$E,2,FALSE),"")</f>
        <v/>
      </c>
    </row>
    <row r="37" spans="1:21" x14ac:dyDescent="0.15">
      <c r="A37">
        <f t="shared" si="0"/>
        <v>2001034</v>
      </c>
      <c r="B37" t="s">
        <v>105</v>
      </c>
      <c r="C37" s="8">
        <v>1</v>
      </c>
      <c r="D37" s="6" t="s">
        <v>71</v>
      </c>
      <c r="E37" s="6" t="s">
        <v>72</v>
      </c>
      <c r="F37" s="2">
        <f>VLOOKUP(A37,跑环关卡配置!A:C,2,FALSE)</f>
        <v>2000149</v>
      </c>
      <c r="G37" t="str">
        <f>_xlfn.IFNA(VLOOKUP($A37&amp;G$1,跑环关卡配置!$D:$E,2,FALSE),"")</f>
        <v>2000149:10:1</v>
      </c>
      <c r="H37" t="str">
        <f>_xlfn.IFNA(VLOOKUP($A37&amp;H$1,跑环关卡配置!$D:$E,2,FALSE),"")</f>
        <v>2000150:10:1</v>
      </c>
      <c r="I37" t="str">
        <f>_xlfn.IFNA(VLOOKUP($A37&amp;I$1,跑环关卡配置!$D:$E,2,FALSE),"")</f>
        <v>2000151:10:1</v>
      </c>
      <c r="J37" t="str">
        <f>_xlfn.IFNA(VLOOKUP($A37&amp;J$1,跑环关卡配置!$D:$E,2,FALSE),"")</f>
        <v/>
      </c>
      <c r="K37" t="str">
        <f>_xlfn.IFNA(VLOOKUP($A37&amp;K$1,跑环关卡配置!$D:$E,2,FALSE),"")</f>
        <v>2000152:10:1</v>
      </c>
      <c r="L37" t="str">
        <f>_xlfn.IFNA(VLOOKUP($A37&amp;L$1,跑环关卡配置!$D:$E,2,FALSE),"")</f>
        <v/>
      </c>
      <c r="M37" t="str">
        <f>_xlfn.IFNA(VLOOKUP($A37&amp;M$1,跑环关卡配置!$D:$E,2,FALSE),"")</f>
        <v/>
      </c>
      <c r="N37" t="str">
        <f>_xlfn.IFNA(VLOOKUP($A37&amp;N$1,跑环关卡配置!$D:$E,2,FALSE),"")</f>
        <v>2000153:10:1</v>
      </c>
      <c r="O37" t="str">
        <f>_xlfn.IFNA(VLOOKUP($A37&amp;O$1,跑环关卡配置!$D:$E,2,FALSE),"")</f>
        <v/>
      </c>
      <c r="P37" t="str">
        <f>_xlfn.IFNA(VLOOKUP($A37&amp;P$1,跑环关卡配置!$D:$E,2,FALSE),"")</f>
        <v/>
      </c>
      <c r="Q37" t="str">
        <f>_xlfn.IFNA(VLOOKUP($A37&amp;Q$1,跑环关卡配置!$D:$E,2,FALSE),"")</f>
        <v/>
      </c>
      <c r="R37" t="str">
        <f>_xlfn.IFNA(VLOOKUP($A37&amp;R$1,跑环关卡配置!$D:$E,2,FALSE),"")</f>
        <v/>
      </c>
      <c r="S37" t="str">
        <f>_xlfn.IFNA(VLOOKUP($A37&amp;S$1,跑环关卡配置!$D:$E,2,FALSE),"")</f>
        <v/>
      </c>
      <c r="T37" t="str">
        <f>_xlfn.IFNA(VLOOKUP($A37&amp;T$1,跑环关卡配置!$D:$E,2,FALSE),"")</f>
        <v/>
      </c>
      <c r="U37" t="str">
        <f>_xlfn.IFNA(VLOOKUP($A37&amp;U$1,跑环关卡配置!$D:$E,2,FALSE),"")</f>
        <v/>
      </c>
    </row>
    <row r="38" spans="1:21" x14ac:dyDescent="0.15">
      <c r="A38">
        <f t="shared" si="0"/>
        <v>2001035</v>
      </c>
      <c r="B38" t="s">
        <v>106</v>
      </c>
      <c r="C38" s="8">
        <v>1</v>
      </c>
      <c r="D38" s="6" t="s">
        <v>71</v>
      </c>
      <c r="E38" s="6" t="s">
        <v>72</v>
      </c>
      <c r="F38" s="2">
        <f>VLOOKUP(A38,跑环关卡配置!A:C,2,FALSE)</f>
        <v>2000154</v>
      </c>
      <c r="G38" t="str">
        <f>_xlfn.IFNA(VLOOKUP($A38&amp;G$1,跑环关卡配置!$D:$E,2,FALSE),"")</f>
        <v>2000154:10:1</v>
      </c>
      <c r="H38" t="str">
        <f>_xlfn.IFNA(VLOOKUP($A38&amp;H$1,跑环关卡配置!$D:$E,2,FALSE),"")</f>
        <v/>
      </c>
      <c r="I38" t="str">
        <f>_xlfn.IFNA(VLOOKUP($A38&amp;I$1,跑环关卡配置!$D:$E,2,FALSE),"")</f>
        <v/>
      </c>
      <c r="J38" t="str">
        <f>_xlfn.IFNA(VLOOKUP($A38&amp;J$1,跑环关卡配置!$D:$E,2,FALSE),"")</f>
        <v/>
      </c>
      <c r="K38" t="str">
        <f>_xlfn.IFNA(VLOOKUP($A38&amp;K$1,跑环关卡配置!$D:$E,2,FALSE),"")</f>
        <v/>
      </c>
      <c r="L38" t="str">
        <f>_xlfn.IFNA(VLOOKUP($A38&amp;L$1,跑环关卡配置!$D:$E,2,FALSE),"")</f>
        <v/>
      </c>
      <c r="M38" t="str">
        <f>_xlfn.IFNA(VLOOKUP($A38&amp;M$1,跑环关卡配置!$D:$E,2,FALSE),"")</f>
        <v>2000155:10:1</v>
      </c>
      <c r="N38" t="str">
        <f>_xlfn.IFNA(VLOOKUP($A38&amp;N$1,跑环关卡配置!$D:$E,2,FALSE),"")</f>
        <v>2000156:10:1</v>
      </c>
      <c r="O38" t="str">
        <f>_xlfn.IFNA(VLOOKUP($A38&amp;O$1,跑环关卡配置!$D:$E,2,FALSE),"")</f>
        <v>2000157:10:1</v>
      </c>
      <c r="P38" t="str">
        <f>_xlfn.IFNA(VLOOKUP($A38&amp;P$1,跑环关卡配置!$D:$E,2,FALSE),"")</f>
        <v/>
      </c>
      <c r="Q38" t="str">
        <f>_xlfn.IFNA(VLOOKUP($A38&amp;Q$1,跑环关卡配置!$D:$E,2,FALSE),"")</f>
        <v/>
      </c>
      <c r="R38" t="str">
        <f>_xlfn.IFNA(VLOOKUP($A38&amp;R$1,跑环关卡配置!$D:$E,2,FALSE),"")</f>
        <v/>
      </c>
      <c r="S38" t="str">
        <f>_xlfn.IFNA(VLOOKUP($A38&amp;S$1,跑环关卡配置!$D:$E,2,FALSE),"")</f>
        <v/>
      </c>
      <c r="T38" t="str">
        <f>_xlfn.IFNA(VLOOKUP($A38&amp;T$1,跑环关卡配置!$D:$E,2,FALSE),"")</f>
        <v/>
      </c>
      <c r="U38" t="str">
        <f>_xlfn.IFNA(VLOOKUP($A38&amp;U$1,跑环关卡配置!$D:$E,2,FALSE),"")</f>
        <v/>
      </c>
    </row>
    <row r="39" spans="1:21" x14ac:dyDescent="0.15">
      <c r="A39">
        <f t="shared" si="0"/>
        <v>2001036</v>
      </c>
      <c r="B39" t="s">
        <v>107</v>
      </c>
      <c r="C39" s="8">
        <v>1</v>
      </c>
      <c r="D39" s="6" t="s">
        <v>71</v>
      </c>
      <c r="E39" s="6" t="s">
        <v>72</v>
      </c>
      <c r="F39" s="2">
        <f>VLOOKUP(A39,跑环关卡配置!A:C,2,FALSE)</f>
        <v>2000158</v>
      </c>
      <c r="G39" t="str">
        <f>_xlfn.IFNA(VLOOKUP($A39&amp;G$1,跑环关卡配置!$D:$E,2,FALSE),"")</f>
        <v>2000158:10:1</v>
      </c>
      <c r="H39" t="str">
        <f>_xlfn.IFNA(VLOOKUP($A39&amp;H$1,跑环关卡配置!$D:$E,2,FALSE),"")</f>
        <v/>
      </c>
      <c r="I39" t="str">
        <f>_xlfn.IFNA(VLOOKUP($A39&amp;I$1,跑环关卡配置!$D:$E,2,FALSE),"")</f>
        <v/>
      </c>
      <c r="J39" t="str">
        <f>_xlfn.IFNA(VLOOKUP($A39&amp;J$1,跑环关卡配置!$D:$E,2,FALSE),"")</f>
        <v>2000159:10:1</v>
      </c>
      <c r="K39" t="str">
        <f>_xlfn.IFNA(VLOOKUP($A39&amp;K$1,跑环关卡配置!$D:$E,2,FALSE),"")</f>
        <v/>
      </c>
      <c r="L39" t="str">
        <f>_xlfn.IFNA(VLOOKUP($A39&amp;L$1,跑环关卡配置!$D:$E,2,FALSE),"")</f>
        <v/>
      </c>
      <c r="M39" t="str">
        <f>_xlfn.IFNA(VLOOKUP($A39&amp;M$1,跑环关卡配置!$D:$E,2,FALSE),"")</f>
        <v/>
      </c>
      <c r="N39" t="str">
        <f>_xlfn.IFNA(VLOOKUP($A39&amp;N$1,跑环关卡配置!$D:$E,2,FALSE),"")</f>
        <v>2000160:10:1</v>
      </c>
      <c r="O39" t="str">
        <f>_xlfn.IFNA(VLOOKUP($A39&amp;O$1,跑环关卡配置!$D:$E,2,FALSE),"")</f>
        <v>2000161:10:1</v>
      </c>
      <c r="P39" t="str">
        <f>_xlfn.IFNA(VLOOKUP($A39&amp;P$1,跑环关卡配置!$D:$E,2,FALSE),"")</f>
        <v/>
      </c>
      <c r="Q39" t="str">
        <f>_xlfn.IFNA(VLOOKUP($A39&amp;Q$1,跑环关卡配置!$D:$E,2,FALSE),"")</f>
        <v/>
      </c>
      <c r="R39" t="str">
        <f>_xlfn.IFNA(VLOOKUP($A39&amp;R$1,跑环关卡配置!$D:$E,2,FALSE),"")</f>
        <v/>
      </c>
      <c r="S39" t="str">
        <f>_xlfn.IFNA(VLOOKUP($A39&amp;S$1,跑环关卡配置!$D:$E,2,FALSE),"")</f>
        <v/>
      </c>
      <c r="T39" t="str">
        <f>_xlfn.IFNA(VLOOKUP($A39&amp;T$1,跑环关卡配置!$D:$E,2,FALSE),"")</f>
        <v/>
      </c>
      <c r="U39" t="str">
        <f>_xlfn.IFNA(VLOOKUP($A39&amp;U$1,跑环关卡配置!$D:$E,2,FALSE),"")</f>
        <v/>
      </c>
    </row>
    <row r="40" spans="1:21" x14ac:dyDescent="0.15">
      <c r="A40">
        <f t="shared" si="0"/>
        <v>2001037</v>
      </c>
      <c r="B40" t="s">
        <v>108</v>
      </c>
      <c r="C40" s="8">
        <v>1</v>
      </c>
      <c r="D40" s="6" t="s">
        <v>71</v>
      </c>
      <c r="E40" s="6" t="s">
        <v>72</v>
      </c>
      <c r="F40" s="2">
        <f>VLOOKUP(A40,跑环关卡配置!A:C,2,FALSE)</f>
        <v>2000162</v>
      </c>
      <c r="G40" t="str">
        <f>_xlfn.IFNA(VLOOKUP($A40&amp;G$1,跑环关卡配置!$D:$E,2,FALSE),"")</f>
        <v>2000162:10:1</v>
      </c>
      <c r="H40" t="str">
        <f>_xlfn.IFNA(VLOOKUP($A40&amp;H$1,跑环关卡配置!$D:$E,2,FALSE),"")</f>
        <v>2000163:10:1</v>
      </c>
      <c r="I40" t="str">
        <f>_xlfn.IFNA(VLOOKUP($A40&amp;I$1,跑环关卡配置!$D:$E,2,FALSE),"")</f>
        <v/>
      </c>
      <c r="J40" t="str">
        <f>_xlfn.IFNA(VLOOKUP($A40&amp;J$1,跑环关卡配置!$D:$E,2,FALSE),"")</f>
        <v>2000164:10:1</v>
      </c>
      <c r="K40" t="str">
        <f>_xlfn.IFNA(VLOOKUP($A40&amp;K$1,跑环关卡配置!$D:$E,2,FALSE),"")</f>
        <v/>
      </c>
      <c r="L40" t="str">
        <f>_xlfn.IFNA(VLOOKUP($A40&amp;L$1,跑环关卡配置!$D:$E,2,FALSE),"")</f>
        <v/>
      </c>
      <c r="M40" t="str">
        <f>_xlfn.IFNA(VLOOKUP($A40&amp;M$1,跑环关卡配置!$D:$E,2,FALSE),"")</f>
        <v/>
      </c>
      <c r="N40" t="str">
        <f>_xlfn.IFNA(VLOOKUP($A40&amp;N$1,跑环关卡配置!$D:$E,2,FALSE),"")</f>
        <v>2000165:10:1</v>
      </c>
      <c r="O40" t="str">
        <f>_xlfn.IFNA(VLOOKUP($A40&amp;O$1,跑环关卡配置!$D:$E,2,FALSE),"")</f>
        <v>2000166:10:1</v>
      </c>
      <c r="P40" t="str">
        <f>_xlfn.IFNA(VLOOKUP($A40&amp;P$1,跑环关卡配置!$D:$E,2,FALSE),"")</f>
        <v/>
      </c>
      <c r="Q40" t="str">
        <f>_xlfn.IFNA(VLOOKUP($A40&amp;Q$1,跑环关卡配置!$D:$E,2,FALSE),"")</f>
        <v/>
      </c>
      <c r="R40" t="str">
        <f>_xlfn.IFNA(VLOOKUP($A40&amp;R$1,跑环关卡配置!$D:$E,2,FALSE),"")</f>
        <v/>
      </c>
      <c r="S40" t="str">
        <f>_xlfn.IFNA(VLOOKUP($A40&amp;S$1,跑环关卡配置!$D:$E,2,FALSE),"")</f>
        <v/>
      </c>
      <c r="T40" t="str">
        <f>_xlfn.IFNA(VLOOKUP($A40&amp;T$1,跑环关卡配置!$D:$E,2,FALSE),"")</f>
        <v/>
      </c>
      <c r="U40" t="str">
        <f>_xlfn.IFNA(VLOOKUP($A40&amp;U$1,跑环关卡配置!$D:$E,2,FALSE),"")</f>
        <v/>
      </c>
    </row>
    <row r="41" spans="1:21" x14ac:dyDescent="0.15">
      <c r="A41">
        <f t="shared" si="0"/>
        <v>2001038</v>
      </c>
      <c r="B41" t="s">
        <v>109</v>
      </c>
      <c r="C41" s="8">
        <v>1</v>
      </c>
      <c r="D41" s="6" t="s">
        <v>71</v>
      </c>
      <c r="E41" s="6" t="s">
        <v>72</v>
      </c>
      <c r="F41" s="2">
        <f>VLOOKUP(A41,跑环关卡配置!A:C,2,FALSE)</f>
        <v>2000167</v>
      </c>
      <c r="G41" t="str">
        <f>_xlfn.IFNA(VLOOKUP($A41&amp;G$1,跑环关卡配置!$D:$E,2,FALSE),"")</f>
        <v>2000167:10:1</v>
      </c>
      <c r="H41" t="str">
        <f>_xlfn.IFNA(VLOOKUP($A41&amp;H$1,跑环关卡配置!$D:$E,2,FALSE),"")</f>
        <v/>
      </c>
      <c r="I41" t="str">
        <f>_xlfn.IFNA(VLOOKUP($A41&amp;I$1,跑环关卡配置!$D:$E,2,FALSE),"")</f>
        <v/>
      </c>
      <c r="J41" t="str">
        <f>_xlfn.IFNA(VLOOKUP($A41&amp;J$1,跑环关卡配置!$D:$E,2,FALSE),"")</f>
        <v/>
      </c>
      <c r="K41" t="str">
        <f>_xlfn.IFNA(VLOOKUP($A41&amp;K$1,跑环关卡配置!$D:$E,2,FALSE),"")</f>
        <v>2000168:10:1</v>
      </c>
      <c r="L41" t="str">
        <f>_xlfn.IFNA(VLOOKUP($A41&amp;L$1,跑环关卡配置!$D:$E,2,FALSE),"")</f>
        <v>2000169:10:1</v>
      </c>
      <c r="M41" t="str">
        <f>_xlfn.IFNA(VLOOKUP($A41&amp;M$1,跑环关卡配置!$D:$E,2,FALSE),"")</f>
        <v/>
      </c>
      <c r="N41" t="str">
        <f>_xlfn.IFNA(VLOOKUP($A41&amp;N$1,跑环关卡配置!$D:$E,2,FALSE),"")</f>
        <v/>
      </c>
      <c r="O41" t="str">
        <f>_xlfn.IFNA(VLOOKUP($A41&amp;O$1,跑环关卡配置!$D:$E,2,FALSE),"")</f>
        <v>2000170:10:1</v>
      </c>
      <c r="P41" t="str">
        <f>_xlfn.IFNA(VLOOKUP($A41&amp;P$1,跑环关卡配置!$D:$E,2,FALSE),"")</f>
        <v/>
      </c>
      <c r="Q41" t="str">
        <f>_xlfn.IFNA(VLOOKUP($A41&amp;Q$1,跑环关卡配置!$D:$E,2,FALSE),"")</f>
        <v/>
      </c>
      <c r="R41" t="str">
        <f>_xlfn.IFNA(VLOOKUP($A41&amp;R$1,跑环关卡配置!$D:$E,2,FALSE),"")</f>
        <v/>
      </c>
      <c r="S41" t="str">
        <f>_xlfn.IFNA(VLOOKUP($A41&amp;S$1,跑环关卡配置!$D:$E,2,FALSE),"")</f>
        <v/>
      </c>
      <c r="T41" t="str">
        <f>_xlfn.IFNA(VLOOKUP($A41&amp;T$1,跑环关卡配置!$D:$E,2,FALSE),"")</f>
        <v/>
      </c>
      <c r="U41" t="str">
        <f>_xlfn.IFNA(VLOOKUP($A41&amp;U$1,跑环关卡配置!$D:$E,2,FALSE),"")</f>
        <v/>
      </c>
    </row>
    <row r="42" spans="1:21" x14ac:dyDescent="0.15">
      <c r="A42">
        <f t="shared" si="0"/>
        <v>2001039</v>
      </c>
      <c r="B42" t="s">
        <v>110</v>
      </c>
      <c r="C42" s="8">
        <v>1</v>
      </c>
      <c r="D42" s="6" t="s">
        <v>71</v>
      </c>
      <c r="E42" s="6" t="s">
        <v>72</v>
      </c>
      <c r="F42" s="2">
        <f>VLOOKUP(A42,跑环关卡配置!A:C,2,FALSE)</f>
        <v>2000171</v>
      </c>
      <c r="G42" t="str">
        <f>_xlfn.IFNA(VLOOKUP($A42&amp;G$1,跑环关卡配置!$D:$E,2,FALSE),"")</f>
        <v>2000171:10:1</v>
      </c>
      <c r="H42" t="str">
        <f>_xlfn.IFNA(VLOOKUP($A42&amp;H$1,跑环关卡配置!$D:$E,2,FALSE),"")</f>
        <v>2000172:10:1</v>
      </c>
      <c r="I42" t="str">
        <f>_xlfn.IFNA(VLOOKUP($A42&amp;I$1,跑环关卡配置!$D:$E,2,FALSE),"")</f>
        <v/>
      </c>
      <c r="J42" t="str">
        <f>_xlfn.IFNA(VLOOKUP($A42&amp;J$1,跑环关卡配置!$D:$E,2,FALSE),"")</f>
        <v/>
      </c>
      <c r="K42" t="str">
        <f>_xlfn.IFNA(VLOOKUP($A42&amp;K$1,跑环关卡配置!$D:$E,2,FALSE),"")</f>
        <v>2000173:10:1</v>
      </c>
      <c r="L42" t="str">
        <f>_xlfn.IFNA(VLOOKUP($A42&amp;L$1,跑环关卡配置!$D:$E,2,FALSE),"")</f>
        <v>2000174:10:1</v>
      </c>
      <c r="M42" t="str">
        <f>_xlfn.IFNA(VLOOKUP($A42&amp;M$1,跑环关卡配置!$D:$E,2,FALSE),"")</f>
        <v>2000175:10:1</v>
      </c>
      <c r="N42" t="str">
        <f>_xlfn.IFNA(VLOOKUP($A42&amp;N$1,跑环关卡配置!$D:$E,2,FALSE),"")</f>
        <v/>
      </c>
      <c r="O42" t="str">
        <f>_xlfn.IFNA(VLOOKUP($A42&amp;O$1,跑环关卡配置!$D:$E,2,FALSE),"")</f>
        <v/>
      </c>
      <c r="P42" t="str">
        <f>_xlfn.IFNA(VLOOKUP($A42&amp;P$1,跑环关卡配置!$D:$E,2,FALSE),"")</f>
        <v/>
      </c>
      <c r="Q42" t="str">
        <f>_xlfn.IFNA(VLOOKUP($A42&amp;Q$1,跑环关卡配置!$D:$E,2,FALSE),"")</f>
        <v/>
      </c>
      <c r="R42" t="str">
        <f>_xlfn.IFNA(VLOOKUP($A42&amp;R$1,跑环关卡配置!$D:$E,2,FALSE),"")</f>
        <v/>
      </c>
      <c r="S42" t="str">
        <f>_xlfn.IFNA(VLOOKUP($A42&amp;S$1,跑环关卡配置!$D:$E,2,FALSE),"")</f>
        <v/>
      </c>
      <c r="T42" t="str">
        <f>_xlfn.IFNA(VLOOKUP($A42&amp;T$1,跑环关卡配置!$D:$E,2,FALSE),"")</f>
        <v/>
      </c>
      <c r="U42" t="str">
        <f>_xlfn.IFNA(VLOOKUP($A42&amp;U$1,跑环关卡配置!$D:$E,2,FALSE),"")</f>
        <v/>
      </c>
    </row>
    <row r="43" spans="1:21" x14ac:dyDescent="0.15">
      <c r="A43">
        <f t="shared" si="0"/>
        <v>2001040</v>
      </c>
      <c r="B43" t="s">
        <v>111</v>
      </c>
      <c r="C43" s="8">
        <v>1</v>
      </c>
      <c r="D43" s="6" t="s">
        <v>71</v>
      </c>
      <c r="E43" s="6" t="s">
        <v>72</v>
      </c>
      <c r="F43" s="2">
        <f>VLOOKUP(A43,跑环关卡配置!A:C,2,FALSE)</f>
        <v>2000176</v>
      </c>
      <c r="G43" t="str">
        <f>_xlfn.IFNA(VLOOKUP($A43&amp;G$1,跑环关卡配置!$D:$E,2,FALSE),"")</f>
        <v>2000176:10:1</v>
      </c>
      <c r="H43" t="str">
        <f>_xlfn.IFNA(VLOOKUP($A43&amp;H$1,跑环关卡配置!$D:$E,2,FALSE),"")</f>
        <v/>
      </c>
      <c r="I43" t="str">
        <f>_xlfn.IFNA(VLOOKUP($A43&amp;I$1,跑环关卡配置!$D:$E,2,FALSE),"")</f>
        <v>2000177:10:1</v>
      </c>
      <c r="J43" t="str">
        <f>_xlfn.IFNA(VLOOKUP($A43&amp;J$1,跑环关卡配置!$D:$E,2,FALSE),"")</f>
        <v/>
      </c>
      <c r="K43" t="str">
        <f>_xlfn.IFNA(VLOOKUP($A43&amp;K$1,跑环关卡配置!$D:$E,2,FALSE),"")</f>
        <v>2000178:10:1</v>
      </c>
      <c r="L43" t="str">
        <f>_xlfn.IFNA(VLOOKUP($A43&amp;L$1,跑环关卡配置!$D:$E,2,FALSE),"")</f>
        <v/>
      </c>
      <c r="M43" t="str">
        <f>_xlfn.IFNA(VLOOKUP($A43&amp;M$1,跑环关卡配置!$D:$E,2,FALSE),"")</f>
        <v>2000179:10:1</v>
      </c>
      <c r="N43" t="str">
        <f>_xlfn.IFNA(VLOOKUP($A43&amp;N$1,跑环关卡配置!$D:$E,2,FALSE),"")</f>
        <v/>
      </c>
      <c r="O43" t="str">
        <f>_xlfn.IFNA(VLOOKUP($A43&amp;O$1,跑环关卡配置!$D:$E,2,FALSE),"")</f>
        <v>2000180:10:1</v>
      </c>
      <c r="P43" t="str">
        <f>_xlfn.IFNA(VLOOKUP($A43&amp;P$1,跑环关卡配置!$D:$E,2,FALSE),"")</f>
        <v/>
      </c>
      <c r="Q43" t="str">
        <f>_xlfn.IFNA(VLOOKUP($A43&amp;Q$1,跑环关卡配置!$D:$E,2,FALSE),"")</f>
        <v/>
      </c>
      <c r="R43" t="str">
        <f>_xlfn.IFNA(VLOOKUP($A43&amp;R$1,跑环关卡配置!$D:$E,2,FALSE),"")</f>
        <v/>
      </c>
      <c r="S43" t="str">
        <f>_xlfn.IFNA(VLOOKUP($A43&amp;S$1,跑环关卡配置!$D:$E,2,FALSE),"")</f>
        <v/>
      </c>
      <c r="T43" t="str">
        <f>_xlfn.IFNA(VLOOKUP($A43&amp;T$1,跑环关卡配置!$D:$E,2,FALSE),"")</f>
        <v/>
      </c>
      <c r="U43" t="str">
        <f>_xlfn.IFNA(VLOOKUP($A43&amp;U$1,跑环关卡配置!$D:$E,2,FALSE),"")</f>
        <v/>
      </c>
    </row>
    <row r="44" spans="1:21" x14ac:dyDescent="0.15">
      <c r="A44">
        <f t="shared" si="0"/>
        <v>2001041</v>
      </c>
      <c r="B44" t="s">
        <v>112</v>
      </c>
      <c r="C44" s="8">
        <v>1</v>
      </c>
      <c r="D44" s="6" t="s">
        <v>71</v>
      </c>
      <c r="E44" s="6" t="s">
        <v>72</v>
      </c>
      <c r="F44" s="2">
        <f>VLOOKUP(A44,跑环关卡配置!A:C,2,FALSE)</f>
        <v>2000181</v>
      </c>
      <c r="G44" t="str">
        <f>_xlfn.IFNA(VLOOKUP($A44&amp;G$1,跑环关卡配置!$D:$E,2,FALSE),"")</f>
        <v>2000181:10:1</v>
      </c>
      <c r="H44" t="str">
        <f>_xlfn.IFNA(VLOOKUP($A44&amp;H$1,跑环关卡配置!$D:$E,2,FALSE),"")</f>
        <v>2000182:10:1</v>
      </c>
      <c r="I44" t="str">
        <f>_xlfn.IFNA(VLOOKUP($A44&amp;I$1,跑环关卡配置!$D:$E,2,FALSE),"")</f>
        <v/>
      </c>
      <c r="J44" t="str">
        <f>_xlfn.IFNA(VLOOKUP($A44&amp;J$1,跑环关卡配置!$D:$E,2,FALSE),"")</f>
        <v/>
      </c>
      <c r="K44" t="str">
        <f>_xlfn.IFNA(VLOOKUP($A44&amp;K$1,跑环关卡配置!$D:$E,2,FALSE),"")</f>
        <v>2000183:10:1</v>
      </c>
      <c r="L44" t="str">
        <f>_xlfn.IFNA(VLOOKUP($A44&amp;L$1,跑环关卡配置!$D:$E,2,FALSE),"")</f>
        <v/>
      </c>
      <c r="M44" t="str">
        <f>_xlfn.IFNA(VLOOKUP($A44&amp;M$1,跑环关卡配置!$D:$E,2,FALSE),"")</f>
        <v/>
      </c>
      <c r="N44" t="str">
        <f>_xlfn.IFNA(VLOOKUP($A44&amp;N$1,跑环关卡配置!$D:$E,2,FALSE),"")</f>
        <v>2000184:10:1</v>
      </c>
      <c r="O44" t="str">
        <f>_xlfn.IFNA(VLOOKUP($A44&amp;O$1,跑环关卡配置!$D:$E,2,FALSE),"")</f>
        <v/>
      </c>
      <c r="P44" t="str">
        <f>_xlfn.IFNA(VLOOKUP($A44&amp;P$1,跑环关卡配置!$D:$E,2,FALSE),"")</f>
        <v/>
      </c>
      <c r="Q44" t="str">
        <f>_xlfn.IFNA(VLOOKUP($A44&amp;Q$1,跑环关卡配置!$D:$E,2,FALSE),"")</f>
        <v/>
      </c>
      <c r="R44" t="str">
        <f>_xlfn.IFNA(VLOOKUP($A44&amp;R$1,跑环关卡配置!$D:$E,2,FALSE),"")</f>
        <v/>
      </c>
      <c r="S44" t="str">
        <f>_xlfn.IFNA(VLOOKUP($A44&amp;S$1,跑环关卡配置!$D:$E,2,FALSE),"")</f>
        <v/>
      </c>
      <c r="T44" t="str">
        <f>_xlfn.IFNA(VLOOKUP($A44&amp;T$1,跑环关卡配置!$D:$E,2,FALSE),"")</f>
        <v/>
      </c>
      <c r="U44" t="str">
        <f>_xlfn.IFNA(VLOOKUP($A44&amp;U$1,跑环关卡配置!$D:$E,2,FALSE),"")</f>
        <v/>
      </c>
    </row>
    <row r="45" spans="1:21" x14ac:dyDescent="0.15">
      <c r="A45">
        <f t="shared" si="0"/>
        <v>2001042</v>
      </c>
      <c r="B45" t="s">
        <v>113</v>
      </c>
      <c r="C45" s="8">
        <v>1</v>
      </c>
      <c r="D45" s="6" t="s">
        <v>71</v>
      </c>
      <c r="E45" s="6" t="s">
        <v>72</v>
      </c>
      <c r="F45" s="2">
        <f>VLOOKUP(A45,跑环关卡配置!A:C,2,FALSE)</f>
        <v>2000185</v>
      </c>
      <c r="G45" t="str">
        <f>_xlfn.IFNA(VLOOKUP($A45&amp;G$1,跑环关卡配置!$D:$E,2,FALSE),"")</f>
        <v>2000185:10:1</v>
      </c>
      <c r="H45" t="str">
        <f>_xlfn.IFNA(VLOOKUP($A45&amp;H$1,跑环关卡配置!$D:$E,2,FALSE),"")</f>
        <v>2000186:10:1</v>
      </c>
      <c r="I45" t="str">
        <f>_xlfn.IFNA(VLOOKUP($A45&amp;I$1,跑环关卡配置!$D:$E,2,FALSE),"")</f>
        <v/>
      </c>
      <c r="J45" t="str">
        <f>_xlfn.IFNA(VLOOKUP($A45&amp;J$1,跑环关卡配置!$D:$E,2,FALSE),"")</f>
        <v/>
      </c>
      <c r="K45" t="str">
        <f>_xlfn.IFNA(VLOOKUP($A45&amp;K$1,跑环关卡配置!$D:$E,2,FALSE),"")</f>
        <v>2000187:10:1</v>
      </c>
      <c r="L45" t="str">
        <f>_xlfn.IFNA(VLOOKUP($A45&amp;L$1,跑环关卡配置!$D:$E,2,FALSE),"")</f>
        <v/>
      </c>
      <c r="M45" t="str">
        <f>_xlfn.IFNA(VLOOKUP($A45&amp;M$1,跑环关卡配置!$D:$E,2,FALSE),"")</f>
        <v/>
      </c>
      <c r="N45" t="str">
        <f>_xlfn.IFNA(VLOOKUP($A45&amp;N$1,跑环关卡配置!$D:$E,2,FALSE),"")</f>
        <v>2000188:10:1</v>
      </c>
      <c r="O45" t="str">
        <f>_xlfn.IFNA(VLOOKUP($A45&amp;O$1,跑环关卡配置!$D:$E,2,FALSE),"")</f>
        <v>2000189:10:1</v>
      </c>
      <c r="P45" t="str">
        <f>_xlfn.IFNA(VLOOKUP($A45&amp;P$1,跑环关卡配置!$D:$E,2,FALSE),"")</f>
        <v/>
      </c>
      <c r="Q45" t="str">
        <f>_xlfn.IFNA(VLOOKUP($A45&amp;Q$1,跑环关卡配置!$D:$E,2,FALSE),"")</f>
        <v/>
      </c>
      <c r="R45" t="str">
        <f>_xlfn.IFNA(VLOOKUP($A45&amp;R$1,跑环关卡配置!$D:$E,2,FALSE),"")</f>
        <v/>
      </c>
      <c r="S45" t="str">
        <f>_xlfn.IFNA(VLOOKUP($A45&amp;S$1,跑环关卡配置!$D:$E,2,FALSE),"")</f>
        <v/>
      </c>
      <c r="T45" t="str">
        <f>_xlfn.IFNA(VLOOKUP($A45&amp;T$1,跑环关卡配置!$D:$E,2,FALSE),"")</f>
        <v/>
      </c>
      <c r="U45" t="str">
        <f>_xlfn.IFNA(VLOOKUP($A45&amp;U$1,跑环关卡配置!$D:$E,2,FALSE),"")</f>
        <v/>
      </c>
    </row>
    <row r="46" spans="1:21" x14ac:dyDescent="0.15">
      <c r="A46">
        <f t="shared" si="0"/>
        <v>2001043</v>
      </c>
      <c r="B46" t="s">
        <v>114</v>
      </c>
      <c r="C46" s="8">
        <v>1</v>
      </c>
      <c r="D46" s="6" t="s">
        <v>71</v>
      </c>
      <c r="E46" s="6" t="s">
        <v>72</v>
      </c>
      <c r="F46" s="2">
        <f>VLOOKUP(A46,跑环关卡配置!A:C,2,FALSE)</f>
        <v>2000190</v>
      </c>
      <c r="G46" t="str">
        <f>_xlfn.IFNA(VLOOKUP($A46&amp;G$1,跑环关卡配置!$D:$E,2,FALSE),"")</f>
        <v>2000190:10:1</v>
      </c>
      <c r="H46" t="str">
        <f>_xlfn.IFNA(VLOOKUP($A46&amp;H$1,跑环关卡配置!$D:$E,2,FALSE),"")</f>
        <v/>
      </c>
      <c r="I46" t="str">
        <f>_xlfn.IFNA(VLOOKUP($A46&amp;I$1,跑环关卡配置!$D:$E,2,FALSE),"")</f>
        <v>2000191:10:1</v>
      </c>
      <c r="J46" t="str">
        <f>_xlfn.IFNA(VLOOKUP($A46&amp;J$1,跑环关卡配置!$D:$E,2,FALSE),"")</f>
        <v/>
      </c>
      <c r="K46" t="str">
        <f>_xlfn.IFNA(VLOOKUP($A46&amp;K$1,跑环关卡配置!$D:$E,2,FALSE),"")</f>
        <v>2000192:10:1</v>
      </c>
      <c r="L46" t="str">
        <f>_xlfn.IFNA(VLOOKUP($A46&amp;L$1,跑环关卡配置!$D:$E,2,FALSE),"")</f>
        <v/>
      </c>
      <c r="M46" t="str">
        <f>_xlfn.IFNA(VLOOKUP($A46&amp;M$1,跑环关卡配置!$D:$E,2,FALSE),"")</f>
        <v>2000193:10:1</v>
      </c>
      <c r="N46" t="str">
        <f>_xlfn.IFNA(VLOOKUP($A46&amp;N$1,跑环关卡配置!$D:$E,2,FALSE),"")</f>
        <v/>
      </c>
      <c r="O46" t="str">
        <f>_xlfn.IFNA(VLOOKUP($A46&amp;O$1,跑环关卡配置!$D:$E,2,FALSE),"")</f>
        <v>2000194:10:1</v>
      </c>
      <c r="P46" t="str">
        <f>_xlfn.IFNA(VLOOKUP($A46&amp;P$1,跑环关卡配置!$D:$E,2,FALSE),"")</f>
        <v/>
      </c>
      <c r="Q46" t="str">
        <f>_xlfn.IFNA(VLOOKUP($A46&amp;Q$1,跑环关卡配置!$D:$E,2,FALSE),"")</f>
        <v/>
      </c>
      <c r="R46" t="str">
        <f>_xlfn.IFNA(VLOOKUP($A46&amp;R$1,跑环关卡配置!$D:$E,2,FALSE),"")</f>
        <v/>
      </c>
      <c r="S46" t="str">
        <f>_xlfn.IFNA(VLOOKUP($A46&amp;S$1,跑环关卡配置!$D:$E,2,FALSE),"")</f>
        <v/>
      </c>
      <c r="T46" t="str">
        <f>_xlfn.IFNA(VLOOKUP($A46&amp;T$1,跑环关卡配置!$D:$E,2,FALSE),"")</f>
        <v/>
      </c>
      <c r="U46" t="str">
        <f>_xlfn.IFNA(VLOOKUP($A46&amp;U$1,跑环关卡配置!$D:$E,2,FALSE),"")</f>
        <v/>
      </c>
    </row>
    <row r="47" spans="1:21" x14ac:dyDescent="0.15">
      <c r="A47">
        <f t="shared" si="0"/>
        <v>2001044</v>
      </c>
      <c r="B47" t="s">
        <v>115</v>
      </c>
      <c r="C47" s="8">
        <v>1</v>
      </c>
      <c r="D47" s="6" t="s">
        <v>71</v>
      </c>
      <c r="E47" s="6" t="s">
        <v>72</v>
      </c>
      <c r="F47" s="2">
        <f>VLOOKUP(A47,跑环关卡配置!A:C,2,FALSE)</f>
        <v>2000195</v>
      </c>
      <c r="G47" t="str">
        <f>_xlfn.IFNA(VLOOKUP($A47&amp;G$1,跑环关卡配置!$D:$E,2,FALSE),"")</f>
        <v/>
      </c>
      <c r="H47" t="str">
        <f>_xlfn.IFNA(VLOOKUP($A47&amp;H$1,跑环关卡配置!$D:$E,2,FALSE),"")</f>
        <v>2000195:10:1</v>
      </c>
      <c r="I47" t="str">
        <f>_xlfn.IFNA(VLOOKUP($A47&amp;I$1,跑环关卡配置!$D:$E,2,FALSE),"")</f>
        <v/>
      </c>
      <c r="J47" t="str">
        <f>_xlfn.IFNA(VLOOKUP($A47&amp;J$1,跑环关卡配置!$D:$E,2,FALSE),"")</f>
        <v>2000196:10:1</v>
      </c>
      <c r="K47" t="str">
        <f>_xlfn.IFNA(VLOOKUP($A47&amp;K$1,跑环关卡配置!$D:$E,2,FALSE),"")</f>
        <v>2000197:10:1</v>
      </c>
      <c r="L47" t="str">
        <f>_xlfn.IFNA(VLOOKUP($A47&amp;L$1,跑环关卡配置!$D:$E,2,FALSE),"")</f>
        <v>2000198:10:1</v>
      </c>
      <c r="M47" t="str">
        <f>_xlfn.IFNA(VLOOKUP($A47&amp;M$1,跑环关卡配置!$D:$E,2,FALSE),"")</f>
        <v/>
      </c>
      <c r="N47" t="str">
        <f>_xlfn.IFNA(VLOOKUP($A47&amp;N$1,跑环关卡配置!$D:$E,2,FALSE),"")</f>
        <v>2000199:10:1</v>
      </c>
      <c r="O47" t="str">
        <f>_xlfn.IFNA(VLOOKUP($A47&amp;O$1,跑环关卡配置!$D:$E,2,FALSE),"")</f>
        <v/>
      </c>
      <c r="P47" t="str">
        <f>_xlfn.IFNA(VLOOKUP($A47&amp;P$1,跑环关卡配置!$D:$E,2,FALSE),"")</f>
        <v/>
      </c>
      <c r="Q47" t="str">
        <f>_xlfn.IFNA(VLOOKUP($A47&amp;Q$1,跑环关卡配置!$D:$E,2,FALSE),"")</f>
        <v/>
      </c>
      <c r="R47" t="str">
        <f>_xlfn.IFNA(VLOOKUP($A47&amp;R$1,跑环关卡配置!$D:$E,2,FALSE),"")</f>
        <v/>
      </c>
      <c r="S47" t="str">
        <f>_xlfn.IFNA(VLOOKUP($A47&amp;S$1,跑环关卡配置!$D:$E,2,FALSE),"")</f>
        <v/>
      </c>
      <c r="T47" t="str">
        <f>_xlfn.IFNA(VLOOKUP($A47&amp;T$1,跑环关卡配置!$D:$E,2,FALSE),"")</f>
        <v/>
      </c>
      <c r="U47" t="str">
        <f>_xlfn.IFNA(VLOOKUP($A47&amp;U$1,跑环关卡配置!$D:$E,2,FALSE),"")</f>
        <v/>
      </c>
    </row>
    <row r="48" spans="1:21" x14ac:dyDescent="0.15">
      <c r="A48">
        <f t="shared" si="0"/>
        <v>2001045</v>
      </c>
      <c r="B48" t="s">
        <v>116</v>
      </c>
      <c r="C48" s="8">
        <v>1</v>
      </c>
      <c r="D48" s="6" t="s">
        <v>71</v>
      </c>
      <c r="E48" s="6" t="s">
        <v>72</v>
      </c>
      <c r="F48" s="2">
        <f>VLOOKUP(A48,跑环关卡配置!A:C,2,FALSE)</f>
        <v>2000200</v>
      </c>
      <c r="G48" t="str">
        <f>_xlfn.IFNA(VLOOKUP($A48&amp;G$1,跑环关卡配置!$D:$E,2,FALSE),"")</f>
        <v/>
      </c>
      <c r="H48" t="str">
        <f>_xlfn.IFNA(VLOOKUP($A48&amp;H$1,跑环关卡配置!$D:$E,2,FALSE),"")</f>
        <v>2000200:10:1</v>
      </c>
      <c r="I48" t="str">
        <f>_xlfn.IFNA(VLOOKUP($A48&amp;I$1,跑环关卡配置!$D:$E,2,FALSE),"")</f>
        <v/>
      </c>
      <c r="J48" t="str">
        <f>_xlfn.IFNA(VLOOKUP($A48&amp;J$1,跑环关卡配置!$D:$E,2,FALSE),"")</f>
        <v>2000201:10:1</v>
      </c>
      <c r="K48" t="str">
        <f>_xlfn.IFNA(VLOOKUP($A48&amp;K$1,跑环关卡配置!$D:$E,2,FALSE),"")</f>
        <v>2000202:10:1</v>
      </c>
      <c r="L48" t="str">
        <f>_xlfn.IFNA(VLOOKUP($A48&amp;L$1,跑环关卡配置!$D:$E,2,FALSE),"")</f>
        <v/>
      </c>
      <c r="M48" t="str">
        <f>_xlfn.IFNA(VLOOKUP($A48&amp;M$1,跑环关卡配置!$D:$E,2,FALSE),"")</f>
        <v/>
      </c>
      <c r="N48" t="str">
        <f>_xlfn.IFNA(VLOOKUP($A48&amp;N$1,跑环关卡配置!$D:$E,2,FALSE),"")</f>
        <v>2000203:10:1</v>
      </c>
      <c r="O48" t="str">
        <f>_xlfn.IFNA(VLOOKUP($A48&amp;O$1,跑环关卡配置!$D:$E,2,FALSE),"")</f>
        <v/>
      </c>
      <c r="P48" t="str">
        <f>_xlfn.IFNA(VLOOKUP($A48&amp;P$1,跑环关卡配置!$D:$E,2,FALSE),"")</f>
        <v/>
      </c>
      <c r="Q48" t="str">
        <f>_xlfn.IFNA(VLOOKUP($A48&amp;Q$1,跑环关卡配置!$D:$E,2,FALSE),"")</f>
        <v/>
      </c>
      <c r="R48" t="str">
        <f>_xlfn.IFNA(VLOOKUP($A48&amp;R$1,跑环关卡配置!$D:$E,2,FALSE),"")</f>
        <v/>
      </c>
      <c r="S48" t="str">
        <f>_xlfn.IFNA(VLOOKUP($A48&amp;S$1,跑环关卡配置!$D:$E,2,FALSE),"")</f>
        <v/>
      </c>
      <c r="T48" t="str">
        <f>_xlfn.IFNA(VLOOKUP($A48&amp;T$1,跑环关卡配置!$D:$E,2,FALSE),"")</f>
        <v/>
      </c>
      <c r="U48" t="str">
        <f>_xlfn.IFNA(VLOOKUP($A48&amp;U$1,跑环关卡配置!$D:$E,2,FALSE),"")</f>
        <v/>
      </c>
    </row>
    <row r="49" spans="1:21" x14ac:dyDescent="0.15">
      <c r="A49">
        <f t="shared" si="0"/>
        <v>2001046</v>
      </c>
      <c r="B49" t="s">
        <v>117</v>
      </c>
      <c r="C49" s="8">
        <v>1</v>
      </c>
      <c r="D49" s="6" t="s">
        <v>71</v>
      </c>
      <c r="E49" s="6" t="s">
        <v>72</v>
      </c>
      <c r="F49" s="2">
        <f>VLOOKUP(A49,跑环关卡配置!A:C,2,FALSE)</f>
        <v>2000204</v>
      </c>
      <c r="G49" t="str">
        <f>_xlfn.IFNA(VLOOKUP($A49&amp;G$1,跑环关卡配置!$D:$E,2,FALSE),"")</f>
        <v>2000204:10:1</v>
      </c>
      <c r="H49" t="str">
        <f>_xlfn.IFNA(VLOOKUP($A49&amp;H$1,跑环关卡配置!$D:$E,2,FALSE),"")</f>
        <v>2000205:10:1</v>
      </c>
      <c r="I49" t="str">
        <f>_xlfn.IFNA(VLOOKUP($A49&amp;I$1,跑环关卡配置!$D:$E,2,FALSE),"")</f>
        <v/>
      </c>
      <c r="J49" t="str">
        <f>_xlfn.IFNA(VLOOKUP($A49&amp;J$1,跑环关卡配置!$D:$E,2,FALSE),"")</f>
        <v>2000206:10:1</v>
      </c>
      <c r="K49" t="str">
        <f>_xlfn.IFNA(VLOOKUP($A49&amp;K$1,跑环关卡配置!$D:$E,2,FALSE),"")</f>
        <v>2000207:10:1</v>
      </c>
      <c r="L49" t="str">
        <f>_xlfn.IFNA(VLOOKUP($A49&amp;L$1,跑环关卡配置!$D:$E,2,FALSE),"")</f>
        <v/>
      </c>
      <c r="M49" t="str">
        <f>_xlfn.IFNA(VLOOKUP($A49&amp;M$1,跑环关卡配置!$D:$E,2,FALSE),"")</f>
        <v/>
      </c>
      <c r="N49" t="str">
        <f>_xlfn.IFNA(VLOOKUP($A49&amp;N$1,跑环关卡配置!$D:$E,2,FALSE),"")</f>
        <v/>
      </c>
      <c r="O49" t="str">
        <f>_xlfn.IFNA(VLOOKUP($A49&amp;O$1,跑环关卡配置!$D:$E,2,FALSE),"")</f>
        <v>2000208:10:1</v>
      </c>
      <c r="P49" t="str">
        <f>_xlfn.IFNA(VLOOKUP($A49&amp;P$1,跑环关卡配置!$D:$E,2,FALSE),"")</f>
        <v/>
      </c>
      <c r="Q49" t="str">
        <f>_xlfn.IFNA(VLOOKUP($A49&amp;Q$1,跑环关卡配置!$D:$E,2,FALSE),"")</f>
        <v/>
      </c>
      <c r="R49" t="str">
        <f>_xlfn.IFNA(VLOOKUP($A49&amp;R$1,跑环关卡配置!$D:$E,2,FALSE),"")</f>
        <v/>
      </c>
      <c r="S49" t="str">
        <f>_xlfn.IFNA(VLOOKUP($A49&amp;S$1,跑环关卡配置!$D:$E,2,FALSE),"")</f>
        <v/>
      </c>
      <c r="T49" t="str">
        <f>_xlfn.IFNA(VLOOKUP($A49&amp;T$1,跑环关卡配置!$D:$E,2,FALSE),"")</f>
        <v/>
      </c>
      <c r="U49" t="str">
        <f>_xlfn.IFNA(VLOOKUP($A49&amp;U$1,跑环关卡配置!$D:$E,2,FALSE),"")</f>
        <v/>
      </c>
    </row>
    <row r="50" spans="1:21" x14ac:dyDescent="0.15">
      <c r="A50">
        <f t="shared" si="0"/>
        <v>2001047</v>
      </c>
      <c r="B50" t="s">
        <v>118</v>
      </c>
      <c r="C50" s="8">
        <v>1</v>
      </c>
      <c r="D50" s="6" t="s">
        <v>71</v>
      </c>
      <c r="E50" s="6" t="s">
        <v>72</v>
      </c>
      <c r="F50" s="2">
        <f>VLOOKUP(A50,跑环关卡配置!A:C,2,FALSE)</f>
        <v>2000001</v>
      </c>
      <c r="G50" t="str">
        <f>_xlfn.IFNA(VLOOKUP($A50&amp;G$1,跑环关卡配置!$D:$E,2,FALSE),"")</f>
        <v>2000001:10:1</v>
      </c>
      <c r="H50" t="str">
        <f>_xlfn.IFNA(VLOOKUP($A50&amp;H$1,跑环关卡配置!$D:$E,2,FALSE),"")</f>
        <v/>
      </c>
      <c r="I50" t="str">
        <f>_xlfn.IFNA(VLOOKUP($A50&amp;I$1,跑环关卡配置!$D:$E,2,FALSE),"")</f>
        <v>2000002:10:1</v>
      </c>
      <c r="J50" t="str">
        <f>_xlfn.IFNA(VLOOKUP($A50&amp;J$1,跑环关卡配置!$D:$E,2,FALSE),"")</f>
        <v/>
      </c>
      <c r="K50" t="str">
        <f>_xlfn.IFNA(VLOOKUP($A50&amp;K$1,跑环关卡配置!$D:$E,2,FALSE),"")</f>
        <v/>
      </c>
      <c r="L50" t="str">
        <f>_xlfn.IFNA(VLOOKUP($A50&amp;L$1,跑环关卡配置!$D:$E,2,FALSE),"")</f>
        <v/>
      </c>
      <c r="M50" t="str">
        <f>_xlfn.IFNA(VLOOKUP($A50&amp;M$1,跑环关卡配置!$D:$E,2,FALSE),"")</f>
        <v>2000003:10:1</v>
      </c>
      <c r="N50" t="str">
        <f>_xlfn.IFNA(VLOOKUP($A50&amp;N$1,跑环关卡配置!$D:$E,2,FALSE),"")</f>
        <v/>
      </c>
      <c r="O50" t="str">
        <f>_xlfn.IFNA(VLOOKUP($A50&amp;O$1,跑环关卡配置!$D:$E,2,FALSE),"")</f>
        <v>2000004:10:1</v>
      </c>
      <c r="P50" t="str">
        <f>_xlfn.IFNA(VLOOKUP($A50&amp;P$1,跑环关卡配置!$D:$E,2,FALSE),"")</f>
        <v/>
      </c>
      <c r="Q50" t="str">
        <f>_xlfn.IFNA(VLOOKUP($A50&amp;Q$1,跑环关卡配置!$D:$E,2,FALSE),"")</f>
        <v/>
      </c>
      <c r="R50" t="str">
        <f>_xlfn.IFNA(VLOOKUP($A50&amp;R$1,跑环关卡配置!$D:$E,2,FALSE),"")</f>
        <v/>
      </c>
      <c r="S50" t="str">
        <f>_xlfn.IFNA(VLOOKUP($A50&amp;S$1,跑环关卡配置!$D:$E,2,FALSE),"")</f>
        <v/>
      </c>
      <c r="T50" t="str">
        <f>_xlfn.IFNA(VLOOKUP($A50&amp;T$1,跑环关卡配置!$D:$E,2,FALSE),"")</f>
        <v/>
      </c>
      <c r="U50" t="str">
        <f>_xlfn.IFNA(VLOOKUP($A50&amp;U$1,跑环关卡配置!$D:$E,2,FALSE),"")</f>
        <v/>
      </c>
    </row>
    <row r="51" spans="1:21" x14ac:dyDescent="0.15">
      <c r="A51">
        <f t="shared" si="0"/>
        <v>2001048</v>
      </c>
      <c r="B51" t="s">
        <v>119</v>
      </c>
      <c r="C51" s="8">
        <v>1</v>
      </c>
      <c r="D51" s="6" t="s">
        <v>71</v>
      </c>
      <c r="E51" s="6" t="s">
        <v>72</v>
      </c>
      <c r="F51" s="2">
        <f>VLOOKUP(A51,跑环关卡配置!A:C,2,FALSE)</f>
        <v>2000005</v>
      </c>
      <c r="G51" t="str">
        <f>_xlfn.IFNA(VLOOKUP($A51&amp;G$1,跑环关卡配置!$D:$E,2,FALSE),"")</f>
        <v/>
      </c>
      <c r="H51" t="str">
        <f>_xlfn.IFNA(VLOOKUP($A51&amp;H$1,跑环关卡配置!$D:$E,2,FALSE),"")</f>
        <v>2000005:10:1</v>
      </c>
      <c r="I51" t="str">
        <f>_xlfn.IFNA(VLOOKUP($A51&amp;I$1,跑环关卡配置!$D:$E,2,FALSE),"")</f>
        <v/>
      </c>
      <c r="J51" t="str">
        <f>_xlfn.IFNA(VLOOKUP($A51&amp;J$1,跑环关卡配置!$D:$E,2,FALSE),"")</f>
        <v>2000006:10:1</v>
      </c>
      <c r="K51" t="str">
        <f>_xlfn.IFNA(VLOOKUP($A51&amp;K$1,跑环关卡配置!$D:$E,2,FALSE),"")</f>
        <v/>
      </c>
      <c r="L51" t="str">
        <f>_xlfn.IFNA(VLOOKUP($A51&amp;L$1,跑环关卡配置!$D:$E,2,FALSE),"")</f>
        <v>2000007:10:1</v>
      </c>
      <c r="M51" t="str">
        <f>_xlfn.IFNA(VLOOKUP($A51&amp;M$1,跑环关卡配置!$D:$E,2,FALSE),"")</f>
        <v/>
      </c>
      <c r="N51" t="str">
        <f>_xlfn.IFNA(VLOOKUP($A51&amp;N$1,跑环关卡配置!$D:$E,2,FALSE),"")</f>
        <v>2000008:10:1</v>
      </c>
      <c r="O51" t="str">
        <f>_xlfn.IFNA(VLOOKUP($A51&amp;O$1,跑环关卡配置!$D:$E,2,FALSE),"")</f>
        <v/>
      </c>
      <c r="P51" t="str">
        <f>_xlfn.IFNA(VLOOKUP($A51&amp;P$1,跑环关卡配置!$D:$E,2,FALSE),"")</f>
        <v/>
      </c>
      <c r="Q51" t="str">
        <f>_xlfn.IFNA(VLOOKUP($A51&amp;Q$1,跑环关卡配置!$D:$E,2,FALSE),"")</f>
        <v/>
      </c>
      <c r="R51" t="str">
        <f>_xlfn.IFNA(VLOOKUP($A51&amp;R$1,跑环关卡配置!$D:$E,2,FALSE),"")</f>
        <v/>
      </c>
      <c r="S51" t="str">
        <f>_xlfn.IFNA(VLOOKUP($A51&amp;S$1,跑环关卡配置!$D:$E,2,FALSE),"")</f>
        <v/>
      </c>
      <c r="T51" t="str">
        <f>_xlfn.IFNA(VLOOKUP($A51&amp;T$1,跑环关卡配置!$D:$E,2,FALSE),"")</f>
        <v/>
      </c>
      <c r="U51" t="str">
        <f>_xlfn.IFNA(VLOOKUP($A51&amp;U$1,跑环关卡配置!$D:$E,2,FALSE),"")</f>
        <v/>
      </c>
    </row>
    <row r="52" spans="1:21" x14ac:dyDescent="0.15">
      <c r="A52">
        <f t="shared" si="0"/>
        <v>2001049</v>
      </c>
      <c r="B52" t="s">
        <v>120</v>
      </c>
      <c r="C52" s="8">
        <v>1</v>
      </c>
      <c r="D52" s="6" t="s">
        <v>71</v>
      </c>
      <c r="E52" s="6" t="s">
        <v>72</v>
      </c>
      <c r="F52" s="2">
        <f>VLOOKUP(A52,跑环关卡配置!A:C,2,FALSE)</f>
        <v>2000009</v>
      </c>
      <c r="G52" t="str">
        <f>_xlfn.IFNA(VLOOKUP($A52&amp;G$1,跑环关卡配置!$D:$E,2,FALSE),"")</f>
        <v>2000009:10:1</v>
      </c>
      <c r="H52" t="str">
        <f>_xlfn.IFNA(VLOOKUP($A52&amp;H$1,跑环关卡配置!$D:$E,2,FALSE),"")</f>
        <v/>
      </c>
      <c r="I52" t="str">
        <f>_xlfn.IFNA(VLOOKUP($A52&amp;I$1,跑环关卡配置!$D:$E,2,FALSE),"")</f>
        <v/>
      </c>
      <c r="J52" t="str">
        <f>_xlfn.IFNA(VLOOKUP($A52&amp;J$1,跑环关卡配置!$D:$E,2,FALSE),"")</f>
        <v>2000010:10:1</v>
      </c>
      <c r="K52" t="str">
        <f>_xlfn.IFNA(VLOOKUP($A52&amp;K$1,跑环关卡配置!$D:$E,2,FALSE),"")</f>
        <v>2000011:10:1</v>
      </c>
      <c r="L52" t="str">
        <f>_xlfn.IFNA(VLOOKUP($A52&amp;L$1,跑环关卡配置!$D:$E,2,FALSE),"")</f>
        <v>2000012:10:1</v>
      </c>
      <c r="M52" t="str">
        <f>_xlfn.IFNA(VLOOKUP($A52&amp;M$1,跑环关卡配置!$D:$E,2,FALSE),"")</f>
        <v>2000013:10:1</v>
      </c>
      <c r="N52" t="str">
        <f>_xlfn.IFNA(VLOOKUP($A52&amp;N$1,跑环关卡配置!$D:$E,2,FALSE),"")</f>
        <v/>
      </c>
      <c r="O52" t="str">
        <f>_xlfn.IFNA(VLOOKUP($A52&amp;O$1,跑环关卡配置!$D:$E,2,FALSE),"")</f>
        <v/>
      </c>
      <c r="P52" t="str">
        <f>_xlfn.IFNA(VLOOKUP($A52&amp;P$1,跑环关卡配置!$D:$E,2,FALSE),"")</f>
        <v/>
      </c>
      <c r="Q52" t="str">
        <f>_xlfn.IFNA(VLOOKUP($A52&amp;Q$1,跑环关卡配置!$D:$E,2,FALSE),"")</f>
        <v/>
      </c>
      <c r="R52" t="str">
        <f>_xlfn.IFNA(VLOOKUP($A52&amp;R$1,跑环关卡配置!$D:$E,2,FALSE),"")</f>
        <v/>
      </c>
      <c r="S52" t="str">
        <f>_xlfn.IFNA(VLOOKUP($A52&amp;S$1,跑环关卡配置!$D:$E,2,FALSE),"")</f>
        <v/>
      </c>
      <c r="T52" t="str">
        <f>_xlfn.IFNA(VLOOKUP($A52&amp;T$1,跑环关卡配置!$D:$E,2,FALSE),"")</f>
        <v/>
      </c>
      <c r="U52" t="str">
        <f>_xlfn.IFNA(VLOOKUP($A52&amp;U$1,跑环关卡配置!$D:$E,2,FALSE),"")</f>
        <v/>
      </c>
    </row>
    <row r="53" spans="1:21" x14ac:dyDescent="0.15">
      <c r="A53">
        <f t="shared" si="0"/>
        <v>2001050</v>
      </c>
      <c r="B53" t="s">
        <v>121</v>
      </c>
      <c r="C53" s="8">
        <v>1</v>
      </c>
      <c r="D53" s="6" t="s">
        <v>71</v>
      </c>
      <c r="E53" s="6" t="s">
        <v>72</v>
      </c>
      <c r="F53" s="2">
        <f>VLOOKUP(A53,跑环关卡配置!A:C,2,FALSE)</f>
        <v>2000014</v>
      </c>
      <c r="G53" t="str">
        <f>_xlfn.IFNA(VLOOKUP($A53&amp;G$1,跑环关卡配置!$D:$E,2,FALSE),"")</f>
        <v>2000014:10:1</v>
      </c>
      <c r="H53" t="str">
        <f>_xlfn.IFNA(VLOOKUP($A53&amp;H$1,跑环关卡配置!$D:$E,2,FALSE),"")</f>
        <v/>
      </c>
      <c r="I53" t="str">
        <f>_xlfn.IFNA(VLOOKUP($A53&amp;I$1,跑环关卡配置!$D:$E,2,FALSE),"")</f>
        <v>2000015:10:1</v>
      </c>
      <c r="J53" t="str">
        <f>_xlfn.IFNA(VLOOKUP($A53&amp;J$1,跑环关卡配置!$D:$E,2,FALSE),"")</f>
        <v/>
      </c>
      <c r="K53" t="str">
        <f>_xlfn.IFNA(VLOOKUP($A53&amp;K$1,跑环关卡配置!$D:$E,2,FALSE),"")</f>
        <v>2000016:10:1</v>
      </c>
      <c r="L53" t="str">
        <f>_xlfn.IFNA(VLOOKUP($A53&amp;L$1,跑环关卡配置!$D:$E,2,FALSE),"")</f>
        <v/>
      </c>
      <c r="M53" t="str">
        <f>_xlfn.IFNA(VLOOKUP($A53&amp;M$1,跑环关卡配置!$D:$E,2,FALSE),"")</f>
        <v>2000017:10:1</v>
      </c>
      <c r="N53" t="str">
        <f>_xlfn.IFNA(VLOOKUP($A53&amp;N$1,跑环关卡配置!$D:$E,2,FALSE),"")</f>
        <v/>
      </c>
      <c r="O53" t="str">
        <f>_xlfn.IFNA(VLOOKUP($A53&amp;O$1,跑环关卡配置!$D:$E,2,FALSE),"")</f>
        <v>2000018:10:1</v>
      </c>
      <c r="P53" t="str">
        <f>_xlfn.IFNA(VLOOKUP($A53&amp;P$1,跑环关卡配置!$D:$E,2,FALSE),"")</f>
        <v/>
      </c>
      <c r="Q53" t="str">
        <f>_xlfn.IFNA(VLOOKUP($A53&amp;Q$1,跑环关卡配置!$D:$E,2,FALSE),"")</f>
        <v/>
      </c>
      <c r="R53" t="str">
        <f>_xlfn.IFNA(VLOOKUP($A53&amp;R$1,跑环关卡配置!$D:$E,2,FALSE),"")</f>
        <v/>
      </c>
      <c r="S53" t="str">
        <f>_xlfn.IFNA(VLOOKUP($A53&amp;S$1,跑环关卡配置!$D:$E,2,FALSE),"")</f>
        <v/>
      </c>
      <c r="T53" t="str">
        <f>_xlfn.IFNA(VLOOKUP($A53&amp;T$1,跑环关卡配置!$D:$E,2,FALSE),"")</f>
        <v/>
      </c>
      <c r="U53" t="str">
        <f>_xlfn.IFNA(VLOOKUP($A53&amp;U$1,跑环关卡配置!$D:$E,2,FALSE),"")</f>
        <v/>
      </c>
    </row>
    <row r="54" spans="1:21" x14ac:dyDescent="0.15">
      <c r="C54" s="8"/>
      <c r="D54" s="6"/>
      <c r="E54" s="6"/>
    </row>
    <row r="55" spans="1:21" x14ac:dyDescent="0.15">
      <c r="C55" s="8"/>
      <c r="D55" s="6"/>
      <c r="E55" s="6"/>
    </row>
    <row r="56" spans="1:21" x14ac:dyDescent="0.15">
      <c r="C56" s="8"/>
      <c r="D56" s="6"/>
      <c r="E56" s="6"/>
    </row>
  </sheetData>
  <phoneticPr fontId="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1"/>
  <sheetViews>
    <sheetView workbookViewId="0">
      <selection activeCell="A4" sqref="A4:XFD211"/>
    </sheetView>
  </sheetViews>
  <sheetFormatPr baseColWidth="10" defaultColWidth="9" defaultRowHeight="15" x14ac:dyDescent="0.15"/>
  <cols>
    <col min="3" max="13" width="9" style="2"/>
  </cols>
  <sheetData>
    <row r="1" spans="1:19" x14ac:dyDescent="0.15">
      <c r="A1" s="5" t="s">
        <v>46</v>
      </c>
      <c r="B1" s="5" t="s">
        <v>122</v>
      </c>
      <c r="C1" s="6" t="s">
        <v>123</v>
      </c>
      <c r="D1" s="6" t="s">
        <v>124</v>
      </c>
      <c r="E1" s="6" t="s">
        <v>125</v>
      </c>
      <c r="F1" s="6" t="s">
        <v>126</v>
      </c>
      <c r="G1" s="6" t="s">
        <v>127</v>
      </c>
      <c r="H1" s="6" t="s">
        <v>128</v>
      </c>
      <c r="I1" s="6" t="s">
        <v>129</v>
      </c>
      <c r="J1" s="6" t="s">
        <v>130</v>
      </c>
      <c r="K1" s="6" t="s">
        <v>131</v>
      </c>
      <c r="L1" s="6" t="s">
        <v>132</v>
      </c>
      <c r="M1" s="6" t="s">
        <v>133</v>
      </c>
      <c r="N1" s="5" t="s">
        <v>134</v>
      </c>
      <c r="O1" s="5" t="s">
        <v>135</v>
      </c>
      <c r="P1" s="5" t="s">
        <v>136</v>
      </c>
      <c r="Q1" s="5" t="s">
        <v>137</v>
      </c>
      <c r="R1" s="5" t="s">
        <v>138</v>
      </c>
      <c r="S1" s="5" t="s">
        <v>139</v>
      </c>
    </row>
    <row r="2" spans="1:19" x14ac:dyDescent="0.15">
      <c r="A2" s="5" t="s">
        <v>67</v>
      </c>
      <c r="B2" s="5" t="s">
        <v>68</v>
      </c>
      <c r="C2" s="6" t="s">
        <v>68</v>
      </c>
      <c r="D2" s="6" t="s">
        <v>68</v>
      </c>
      <c r="E2" s="6" t="s">
        <v>67</v>
      </c>
      <c r="F2" s="6" t="s">
        <v>140</v>
      </c>
      <c r="G2" s="6" t="s">
        <v>68</v>
      </c>
      <c r="H2" s="6" t="s">
        <v>67</v>
      </c>
      <c r="I2" s="6" t="s">
        <v>67</v>
      </c>
      <c r="J2" s="6" t="s">
        <v>67</v>
      </c>
      <c r="K2" s="6" t="s">
        <v>67</v>
      </c>
      <c r="L2" s="6" t="s">
        <v>67</v>
      </c>
      <c r="M2" s="6" t="s">
        <v>67</v>
      </c>
      <c r="N2" s="5" t="s">
        <v>67</v>
      </c>
      <c r="O2" s="5" t="s">
        <v>67</v>
      </c>
      <c r="P2" s="5" t="s">
        <v>67</v>
      </c>
      <c r="Q2" s="5" t="s">
        <v>67</v>
      </c>
      <c r="R2" s="5" t="s">
        <v>67</v>
      </c>
      <c r="S2" s="5" t="s">
        <v>67</v>
      </c>
    </row>
    <row r="3" spans="1:19" x14ac:dyDescent="0.15">
      <c r="A3" s="5" t="s">
        <v>69</v>
      </c>
      <c r="B3" s="5" t="s">
        <v>47</v>
      </c>
      <c r="C3" s="6" t="s">
        <v>141</v>
      </c>
      <c r="D3" s="6" t="s">
        <v>142</v>
      </c>
      <c r="E3" s="6" t="s">
        <v>125</v>
      </c>
      <c r="F3" s="6" t="s">
        <v>126</v>
      </c>
      <c r="G3" s="6" t="s">
        <v>127</v>
      </c>
      <c r="H3" s="6" t="s">
        <v>128</v>
      </c>
      <c r="I3" s="6" t="s">
        <v>129</v>
      </c>
      <c r="J3" s="6" t="s">
        <v>130</v>
      </c>
      <c r="K3" s="6" t="s">
        <v>131</v>
      </c>
      <c r="L3" s="6" t="s">
        <v>132</v>
      </c>
      <c r="M3" s="6" t="s">
        <v>133</v>
      </c>
      <c r="N3" s="5" t="s">
        <v>134</v>
      </c>
      <c r="O3" s="5" t="s">
        <v>135</v>
      </c>
      <c r="P3" s="5" t="s">
        <v>136</v>
      </c>
      <c r="Q3" s="5" t="s">
        <v>137</v>
      </c>
      <c r="R3" s="5" t="s">
        <v>138</v>
      </c>
      <c r="S3" s="5" t="s">
        <v>139</v>
      </c>
    </row>
    <row r="4" spans="1:19" x14ac:dyDescent="0.15">
      <c r="A4" s="7">
        <v>2000001</v>
      </c>
      <c r="B4" s="5" t="str">
        <f>VLOOKUP(A4,跑环关卡配置!G:I,3,FALSE)</f>
        <v>小蘑菇</v>
      </c>
      <c r="C4" s="6"/>
      <c r="D4" s="2" t="str">
        <f>VLOOKUP(B4,怪物属性偏向!F:P,11,FALSE)</f>
        <v>m1008</v>
      </c>
      <c r="E4" s="8">
        <v>1</v>
      </c>
      <c r="F4" s="8">
        <v>0</v>
      </c>
      <c r="G4" s="6" t="s">
        <v>143</v>
      </c>
      <c r="H4" s="8">
        <v>122</v>
      </c>
      <c r="I4" s="8">
        <v>1</v>
      </c>
      <c r="J4" s="8">
        <v>7</v>
      </c>
      <c r="K4" s="8">
        <v>20</v>
      </c>
      <c r="L4" s="8">
        <v>1</v>
      </c>
      <c r="M4" s="8">
        <v>1</v>
      </c>
      <c r="N4" s="9">
        <f>VLOOKUP(VLOOKUP($A4,跑环关卡配置!$O:$P,2,FALSE),怪物属性偏向!$E:$O,怪物属性偏向!J$1-1,FALSE)</f>
        <v>20001001</v>
      </c>
      <c r="O4" s="9" t="str">
        <f>VLOOKUP(VLOOKUP($A4,跑环关卡配置!$O:$P,2,FALSE),怪物属性偏向!$E:$O,怪物属性偏向!K$1-1,FALSE)</f>
        <v/>
      </c>
      <c r="P4" s="9" t="str">
        <f>VLOOKUP(VLOOKUP($A4,跑环关卡配置!$O:$P,2,FALSE),怪物属性偏向!$E:$O,怪物属性偏向!L$1-1,FALSE)</f>
        <v/>
      </c>
      <c r="Q4" s="9" t="str">
        <f>VLOOKUP(VLOOKUP($A4,跑环关卡配置!$O:$P,2,FALSE),怪物属性偏向!$E:$O,怪物属性偏向!M$1-1,FALSE)</f>
        <v/>
      </c>
      <c r="R4" s="9" t="str">
        <f>VLOOKUP(VLOOKUP($A4,跑环关卡配置!$O:$P,2,FALSE),怪物属性偏向!$E:$O,怪物属性偏向!N$1-1,FALSE)</f>
        <v/>
      </c>
      <c r="S4" s="9" t="str">
        <f>VLOOKUP(VLOOKUP($A4,跑环关卡配置!$O:$P,2,FALSE),怪物属性偏向!$E:$O,怪物属性偏向!O$1-1,FALSE)</f>
        <v/>
      </c>
    </row>
    <row r="5" spans="1:19" x14ac:dyDescent="0.15">
      <c r="A5" s="7">
        <f>A4+1</f>
        <v>2000002</v>
      </c>
      <c r="B5" s="5" t="str">
        <f>VLOOKUP(A5,跑环关卡配置!G:I,3,FALSE)</f>
        <v>小蘑菇</v>
      </c>
      <c r="C5" s="6"/>
      <c r="D5" s="2" t="str">
        <f>VLOOKUP(B5,怪物属性偏向!F:P,11,FALSE)</f>
        <v>m1008</v>
      </c>
      <c r="E5" s="8">
        <v>1</v>
      </c>
      <c r="F5" s="8">
        <v>0</v>
      </c>
      <c r="G5" s="6" t="s">
        <v>143</v>
      </c>
      <c r="H5" s="8">
        <v>122</v>
      </c>
      <c r="I5" s="8">
        <v>1</v>
      </c>
      <c r="J5" s="8">
        <v>7</v>
      </c>
      <c r="K5" s="8">
        <v>20</v>
      </c>
      <c r="L5" s="8">
        <v>1</v>
      </c>
      <c r="M5" s="8">
        <v>1</v>
      </c>
      <c r="N5" s="9">
        <f>VLOOKUP(VLOOKUP($A5,跑环关卡配置!$O:$P,2,FALSE),怪物属性偏向!$E:$O,怪物属性偏向!J$1-1,FALSE)</f>
        <v>20001001</v>
      </c>
      <c r="O5" s="9" t="str">
        <f>VLOOKUP(VLOOKUP($A5,跑环关卡配置!$O:$P,2,FALSE),怪物属性偏向!$E:$O,怪物属性偏向!K$1-1,FALSE)</f>
        <v/>
      </c>
      <c r="P5" s="9" t="str">
        <f>VLOOKUP(VLOOKUP($A5,跑环关卡配置!$O:$P,2,FALSE),怪物属性偏向!$E:$O,怪物属性偏向!L$1-1,FALSE)</f>
        <v/>
      </c>
      <c r="Q5" s="9" t="str">
        <f>VLOOKUP(VLOOKUP($A5,跑环关卡配置!$O:$P,2,FALSE),怪物属性偏向!$E:$O,怪物属性偏向!M$1-1,FALSE)</f>
        <v/>
      </c>
      <c r="R5" s="9" t="str">
        <f>VLOOKUP(VLOOKUP($A5,跑环关卡配置!$O:$P,2,FALSE),怪物属性偏向!$E:$O,怪物属性偏向!N$1-1,FALSE)</f>
        <v/>
      </c>
      <c r="S5" s="9" t="str">
        <f>VLOOKUP(VLOOKUP($A5,跑环关卡配置!$O:$P,2,FALSE),怪物属性偏向!$E:$O,怪物属性偏向!O$1-1,FALSE)</f>
        <v/>
      </c>
    </row>
    <row r="6" spans="1:19" x14ac:dyDescent="0.15">
      <c r="A6" s="7">
        <f t="shared" ref="A6:A69" si="0">A5+1</f>
        <v>2000003</v>
      </c>
      <c r="B6" s="5" t="str">
        <f>VLOOKUP(A6,跑环关卡配置!G:I,3,FALSE)</f>
        <v>小蘑菇</v>
      </c>
      <c r="C6" s="6"/>
      <c r="D6" s="2" t="str">
        <f>VLOOKUP(B6,怪物属性偏向!F:P,11,FALSE)</f>
        <v>m1008</v>
      </c>
      <c r="E6" s="8">
        <v>1</v>
      </c>
      <c r="F6" s="8">
        <v>0</v>
      </c>
      <c r="G6" s="6" t="s">
        <v>143</v>
      </c>
      <c r="H6" s="8">
        <v>122</v>
      </c>
      <c r="I6" s="8">
        <v>1</v>
      </c>
      <c r="J6" s="8">
        <v>7</v>
      </c>
      <c r="K6" s="8">
        <v>20</v>
      </c>
      <c r="L6" s="8">
        <v>1</v>
      </c>
      <c r="M6" s="8">
        <v>1</v>
      </c>
      <c r="N6" s="9">
        <f>VLOOKUP(VLOOKUP($A6,跑环关卡配置!$O:$P,2,FALSE),怪物属性偏向!$E:$O,怪物属性偏向!J$1-1,FALSE)</f>
        <v>20001001</v>
      </c>
      <c r="O6" s="9" t="str">
        <f>VLOOKUP(VLOOKUP($A6,跑环关卡配置!$O:$P,2,FALSE),怪物属性偏向!$E:$O,怪物属性偏向!K$1-1,FALSE)</f>
        <v/>
      </c>
      <c r="P6" s="9" t="str">
        <f>VLOOKUP(VLOOKUP($A6,跑环关卡配置!$O:$P,2,FALSE),怪物属性偏向!$E:$O,怪物属性偏向!L$1-1,FALSE)</f>
        <v/>
      </c>
      <c r="Q6" s="9" t="str">
        <f>VLOOKUP(VLOOKUP($A6,跑环关卡配置!$O:$P,2,FALSE),怪物属性偏向!$E:$O,怪物属性偏向!M$1-1,FALSE)</f>
        <v/>
      </c>
      <c r="R6" s="9" t="str">
        <f>VLOOKUP(VLOOKUP($A6,跑环关卡配置!$O:$P,2,FALSE),怪物属性偏向!$E:$O,怪物属性偏向!N$1-1,FALSE)</f>
        <v/>
      </c>
      <c r="S6" s="9" t="str">
        <f>VLOOKUP(VLOOKUP($A6,跑环关卡配置!$O:$P,2,FALSE),怪物属性偏向!$E:$O,怪物属性偏向!O$1-1,FALSE)</f>
        <v/>
      </c>
    </row>
    <row r="7" spans="1:19" x14ac:dyDescent="0.15">
      <c r="A7" s="7">
        <f t="shared" si="0"/>
        <v>2000004</v>
      </c>
      <c r="B7" s="5" t="str">
        <f>VLOOKUP(A7,跑环关卡配置!G:I,3,FALSE)</f>
        <v>小蘑菇</v>
      </c>
      <c r="C7" s="6"/>
      <c r="D7" s="2" t="str">
        <f>VLOOKUP(B7,怪物属性偏向!F:P,11,FALSE)</f>
        <v>m1008</v>
      </c>
      <c r="E7" s="8">
        <v>1</v>
      </c>
      <c r="F7" s="8">
        <v>0</v>
      </c>
      <c r="G7" s="6" t="s">
        <v>143</v>
      </c>
      <c r="H7" s="8">
        <v>122</v>
      </c>
      <c r="I7" s="8">
        <v>1</v>
      </c>
      <c r="J7" s="8">
        <v>7</v>
      </c>
      <c r="K7" s="8">
        <v>20</v>
      </c>
      <c r="L7" s="8">
        <v>1</v>
      </c>
      <c r="M7" s="8">
        <v>1</v>
      </c>
      <c r="N7" s="9">
        <f>VLOOKUP(VLOOKUP($A7,跑环关卡配置!$O:$P,2,FALSE),怪物属性偏向!$E:$O,怪物属性偏向!J$1-1,FALSE)</f>
        <v>20001001</v>
      </c>
      <c r="O7" s="9" t="str">
        <f>VLOOKUP(VLOOKUP($A7,跑环关卡配置!$O:$P,2,FALSE),怪物属性偏向!$E:$O,怪物属性偏向!K$1-1,FALSE)</f>
        <v/>
      </c>
      <c r="P7" s="9" t="str">
        <f>VLOOKUP(VLOOKUP($A7,跑环关卡配置!$O:$P,2,FALSE),怪物属性偏向!$E:$O,怪物属性偏向!L$1-1,FALSE)</f>
        <v/>
      </c>
      <c r="Q7" s="9" t="str">
        <f>VLOOKUP(VLOOKUP($A7,跑环关卡配置!$O:$P,2,FALSE),怪物属性偏向!$E:$O,怪物属性偏向!M$1-1,FALSE)</f>
        <v/>
      </c>
      <c r="R7" s="9" t="str">
        <f>VLOOKUP(VLOOKUP($A7,跑环关卡配置!$O:$P,2,FALSE),怪物属性偏向!$E:$O,怪物属性偏向!N$1-1,FALSE)</f>
        <v/>
      </c>
      <c r="S7" s="9" t="str">
        <f>VLOOKUP(VLOOKUP($A7,跑环关卡配置!$O:$P,2,FALSE),怪物属性偏向!$E:$O,怪物属性偏向!O$1-1,FALSE)</f>
        <v/>
      </c>
    </row>
    <row r="8" spans="1:19" x14ac:dyDescent="0.15">
      <c r="A8" s="7">
        <f t="shared" si="0"/>
        <v>2000005</v>
      </c>
      <c r="B8" s="5" t="str">
        <f>VLOOKUP(A8,跑环关卡配置!G:I,3,FALSE)</f>
        <v>小蘑菇</v>
      </c>
      <c r="C8" s="6"/>
      <c r="D8" s="2" t="str">
        <f>VLOOKUP(B8,怪物属性偏向!F:P,11,FALSE)</f>
        <v>m1008</v>
      </c>
      <c r="E8" s="8">
        <v>1</v>
      </c>
      <c r="F8" s="8">
        <v>0</v>
      </c>
      <c r="G8" s="6" t="s">
        <v>143</v>
      </c>
      <c r="H8" s="8">
        <v>122</v>
      </c>
      <c r="I8" s="8">
        <v>1</v>
      </c>
      <c r="J8" s="8">
        <v>7</v>
      </c>
      <c r="K8" s="8">
        <v>20</v>
      </c>
      <c r="L8" s="8">
        <v>1</v>
      </c>
      <c r="M8" s="8">
        <v>1</v>
      </c>
      <c r="N8" s="9">
        <f>VLOOKUP(VLOOKUP($A8,跑环关卡配置!$O:$P,2,FALSE),怪物属性偏向!$E:$O,怪物属性偏向!J$1-1,FALSE)</f>
        <v>20001001</v>
      </c>
      <c r="O8" s="9" t="str">
        <f>VLOOKUP(VLOOKUP($A8,跑环关卡配置!$O:$P,2,FALSE),怪物属性偏向!$E:$O,怪物属性偏向!K$1-1,FALSE)</f>
        <v/>
      </c>
      <c r="P8" s="9" t="str">
        <f>VLOOKUP(VLOOKUP($A8,跑环关卡配置!$O:$P,2,FALSE),怪物属性偏向!$E:$O,怪物属性偏向!L$1-1,FALSE)</f>
        <v/>
      </c>
      <c r="Q8" s="9" t="str">
        <f>VLOOKUP(VLOOKUP($A8,跑环关卡配置!$O:$P,2,FALSE),怪物属性偏向!$E:$O,怪物属性偏向!M$1-1,FALSE)</f>
        <v/>
      </c>
      <c r="R8" s="9" t="str">
        <f>VLOOKUP(VLOOKUP($A8,跑环关卡配置!$O:$P,2,FALSE),怪物属性偏向!$E:$O,怪物属性偏向!N$1-1,FALSE)</f>
        <v/>
      </c>
      <c r="S8" s="9" t="str">
        <f>VLOOKUP(VLOOKUP($A8,跑环关卡配置!$O:$P,2,FALSE),怪物属性偏向!$E:$O,怪物属性偏向!O$1-1,FALSE)</f>
        <v/>
      </c>
    </row>
    <row r="9" spans="1:19" x14ac:dyDescent="0.15">
      <c r="A9" s="7">
        <f t="shared" si="0"/>
        <v>2000006</v>
      </c>
      <c r="B9" s="5" t="str">
        <f>VLOOKUP(A9,跑环关卡配置!G:I,3,FALSE)</f>
        <v>食人花</v>
      </c>
      <c r="C9" s="6"/>
      <c r="D9" s="2" t="str">
        <f>VLOOKUP(B9,怪物属性偏向!F:P,11,FALSE)</f>
        <v>m1004</v>
      </c>
      <c r="E9" s="8">
        <v>1</v>
      </c>
      <c r="F9" s="8">
        <v>0</v>
      </c>
      <c r="G9" s="6" t="s">
        <v>143</v>
      </c>
      <c r="H9" s="8">
        <v>122</v>
      </c>
      <c r="I9" s="8">
        <v>1</v>
      </c>
      <c r="J9" s="8">
        <v>7</v>
      </c>
      <c r="K9" s="8">
        <v>20</v>
      </c>
      <c r="L9" s="8">
        <v>1</v>
      </c>
      <c r="M9" s="8">
        <v>1</v>
      </c>
      <c r="N9" s="9">
        <f>VLOOKUP(VLOOKUP($A9,跑环关卡配置!$O:$P,2,FALSE),怪物属性偏向!$E:$O,怪物属性偏向!J$1-1,FALSE)</f>
        <v>20002001</v>
      </c>
      <c r="O9" s="9">
        <f>VLOOKUP(VLOOKUP($A9,跑环关卡配置!$O:$P,2,FALSE),怪物属性偏向!$E:$O,怪物属性偏向!K$1-1,FALSE)</f>
        <v>20002002</v>
      </c>
      <c r="P9" s="9" t="str">
        <f>VLOOKUP(VLOOKUP($A9,跑环关卡配置!$O:$P,2,FALSE),怪物属性偏向!$E:$O,怪物属性偏向!L$1-1,FALSE)</f>
        <v/>
      </c>
      <c r="Q9" s="9" t="str">
        <f>VLOOKUP(VLOOKUP($A9,跑环关卡配置!$O:$P,2,FALSE),怪物属性偏向!$E:$O,怪物属性偏向!M$1-1,FALSE)</f>
        <v/>
      </c>
      <c r="R9" s="9" t="str">
        <f>VLOOKUP(VLOOKUP($A9,跑环关卡配置!$O:$P,2,FALSE),怪物属性偏向!$E:$O,怪物属性偏向!N$1-1,FALSE)</f>
        <v/>
      </c>
      <c r="S9" s="9" t="str">
        <f>VLOOKUP(VLOOKUP($A9,跑环关卡配置!$O:$P,2,FALSE),怪物属性偏向!$E:$O,怪物属性偏向!O$1-1,FALSE)</f>
        <v/>
      </c>
    </row>
    <row r="10" spans="1:19" x14ac:dyDescent="0.15">
      <c r="A10" s="7">
        <f t="shared" si="0"/>
        <v>2000007</v>
      </c>
      <c r="B10" s="5" t="str">
        <f>VLOOKUP(A10,跑环关卡配置!G:I,3,FALSE)</f>
        <v>小蘑菇</v>
      </c>
      <c r="C10" s="6"/>
      <c r="D10" s="2" t="str">
        <f>VLOOKUP(B10,怪物属性偏向!F:P,11,FALSE)</f>
        <v>m1008</v>
      </c>
      <c r="E10" s="8">
        <v>1</v>
      </c>
      <c r="F10" s="8">
        <v>0</v>
      </c>
      <c r="G10" s="6" t="s">
        <v>143</v>
      </c>
      <c r="H10" s="8">
        <v>122</v>
      </c>
      <c r="I10" s="8">
        <v>1</v>
      </c>
      <c r="J10" s="8">
        <v>7</v>
      </c>
      <c r="K10" s="8">
        <v>20</v>
      </c>
      <c r="L10" s="8">
        <v>1</v>
      </c>
      <c r="M10" s="8">
        <v>1</v>
      </c>
      <c r="N10" s="9">
        <f>VLOOKUP(VLOOKUP($A10,跑环关卡配置!$O:$P,2,FALSE),怪物属性偏向!$E:$O,怪物属性偏向!J$1-1,FALSE)</f>
        <v>20001001</v>
      </c>
      <c r="O10" s="9" t="str">
        <f>VLOOKUP(VLOOKUP($A10,跑环关卡配置!$O:$P,2,FALSE),怪物属性偏向!$E:$O,怪物属性偏向!K$1-1,FALSE)</f>
        <v/>
      </c>
      <c r="P10" s="9" t="str">
        <f>VLOOKUP(VLOOKUP($A10,跑环关卡配置!$O:$P,2,FALSE),怪物属性偏向!$E:$O,怪物属性偏向!L$1-1,FALSE)</f>
        <v/>
      </c>
      <c r="Q10" s="9" t="str">
        <f>VLOOKUP(VLOOKUP($A10,跑环关卡配置!$O:$P,2,FALSE),怪物属性偏向!$E:$O,怪物属性偏向!M$1-1,FALSE)</f>
        <v/>
      </c>
      <c r="R10" s="9" t="str">
        <f>VLOOKUP(VLOOKUP($A10,跑环关卡配置!$O:$P,2,FALSE),怪物属性偏向!$E:$O,怪物属性偏向!N$1-1,FALSE)</f>
        <v/>
      </c>
      <c r="S10" s="9" t="str">
        <f>VLOOKUP(VLOOKUP($A10,跑环关卡配置!$O:$P,2,FALSE),怪物属性偏向!$E:$O,怪物属性偏向!O$1-1,FALSE)</f>
        <v/>
      </c>
    </row>
    <row r="11" spans="1:19" x14ac:dyDescent="0.15">
      <c r="A11" s="7">
        <f t="shared" si="0"/>
        <v>2000008</v>
      </c>
      <c r="B11" s="5" t="str">
        <f>VLOOKUP(A11,跑环关卡配置!G:I,3,FALSE)</f>
        <v>食人花</v>
      </c>
      <c r="C11" s="6"/>
      <c r="D11" s="2" t="str">
        <f>VLOOKUP(B11,怪物属性偏向!F:P,11,FALSE)</f>
        <v>m1004</v>
      </c>
      <c r="E11" s="8">
        <v>1</v>
      </c>
      <c r="F11" s="8">
        <v>0</v>
      </c>
      <c r="G11" s="6" t="s">
        <v>143</v>
      </c>
      <c r="H11" s="8">
        <v>122</v>
      </c>
      <c r="I11" s="8">
        <v>1</v>
      </c>
      <c r="J11" s="8">
        <v>7</v>
      </c>
      <c r="K11" s="8">
        <v>20</v>
      </c>
      <c r="L11" s="8">
        <v>1</v>
      </c>
      <c r="M11" s="8">
        <v>1</v>
      </c>
      <c r="N11" s="9">
        <f>VLOOKUP(VLOOKUP($A11,跑环关卡配置!$O:$P,2,FALSE),怪物属性偏向!$E:$O,怪物属性偏向!J$1-1,FALSE)</f>
        <v>20002001</v>
      </c>
      <c r="O11" s="9">
        <f>VLOOKUP(VLOOKUP($A11,跑环关卡配置!$O:$P,2,FALSE),怪物属性偏向!$E:$O,怪物属性偏向!K$1-1,FALSE)</f>
        <v>20002002</v>
      </c>
      <c r="P11" s="9" t="str">
        <f>VLOOKUP(VLOOKUP($A11,跑环关卡配置!$O:$P,2,FALSE),怪物属性偏向!$E:$O,怪物属性偏向!L$1-1,FALSE)</f>
        <v/>
      </c>
      <c r="Q11" s="9" t="str">
        <f>VLOOKUP(VLOOKUP($A11,跑环关卡配置!$O:$P,2,FALSE),怪物属性偏向!$E:$O,怪物属性偏向!M$1-1,FALSE)</f>
        <v/>
      </c>
      <c r="R11" s="9" t="str">
        <f>VLOOKUP(VLOOKUP($A11,跑环关卡配置!$O:$P,2,FALSE),怪物属性偏向!$E:$O,怪物属性偏向!N$1-1,FALSE)</f>
        <v/>
      </c>
      <c r="S11" s="9" t="str">
        <f>VLOOKUP(VLOOKUP($A11,跑环关卡配置!$O:$P,2,FALSE),怪物属性偏向!$E:$O,怪物属性偏向!O$1-1,FALSE)</f>
        <v/>
      </c>
    </row>
    <row r="12" spans="1:19" x14ac:dyDescent="0.15">
      <c r="A12" s="7">
        <f t="shared" si="0"/>
        <v>2000009</v>
      </c>
      <c r="B12" s="5" t="str">
        <f>VLOOKUP(A12,跑环关卡配置!G:I,3,FALSE)</f>
        <v>树妖</v>
      </c>
      <c r="C12" s="6"/>
      <c r="D12" s="2" t="str">
        <f>VLOOKUP(B12,怪物属性偏向!F:P,11,FALSE)</f>
        <v>m10000</v>
      </c>
      <c r="E12" s="8">
        <v>1</v>
      </c>
      <c r="F12" s="8">
        <v>0</v>
      </c>
      <c r="G12" s="6" t="s">
        <v>143</v>
      </c>
      <c r="H12" s="8">
        <v>122</v>
      </c>
      <c r="I12" s="8">
        <v>1</v>
      </c>
      <c r="J12" s="8">
        <v>7</v>
      </c>
      <c r="K12" s="8">
        <v>20</v>
      </c>
      <c r="L12" s="8">
        <v>1</v>
      </c>
      <c r="M12" s="8">
        <v>1</v>
      </c>
      <c r="N12" s="9">
        <f>VLOOKUP(VLOOKUP($A12,跑环关卡配置!$O:$P,2,FALSE),怪物属性偏向!$E:$O,怪物属性偏向!J$1-1,FALSE)</f>
        <v>20003001</v>
      </c>
      <c r="O12" s="9" t="str">
        <f>VLOOKUP(VLOOKUP($A12,跑环关卡配置!$O:$P,2,FALSE),怪物属性偏向!$E:$O,怪物属性偏向!K$1-1,FALSE)</f>
        <v/>
      </c>
      <c r="P12" s="9" t="str">
        <f>VLOOKUP(VLOOKUP($A12,跑环关卡配置!$O:$P,2,FALSE),怪物属性偏向!$E:$O,怪物属性偏向!L$1-1,FALSE)</f>
        <v/>
      </c>
      <c r="Q12" s="9" t="str">
        <f>VLOOKUP(VLOOKUP($A12,跑环关卡配置!$O:$P,2,FALSE),怪物属性偏向!$E:$O,怪物属性偏向!M$1-1,FALSE)</f>
        <v/>
      </c>
      <c r="R12" s="9" t="str">
        <f>VLOOKUP(VLOOKUP($A12,跑环关卡配置!$O:$P,2,FALSE),怪物属性偏向!$E:$O,怪物属性偏向!N$1-1,FALSE)</f>
        <v/>
      </c>
      <c r="S12" s="9" t="str">
        <f>VLOOKUP(VLOOKUP($A12,跑环关卡配置!$O:$P,2,FALSE),怪物属性偏向!$E:$O,怪物属性偏向!O$1-1,FALSE)</f>
        <v/>
      </c>
    </row>
    <row r="13" spans="1:19" x14ac:dyDescent="0.15">
      <c r="A13" s="7">
        <f t="shared" si="0"/>
        <v>2000010</v>
      </c>
      <c r="B13" s="5" t="str">
        <f>VLOOKUP(A13,跑环关卡配置!G:I,3,FALSE)</f>
        <v>树妖</v>
      </c>
      <c r="C13" s="6"/>
      <c r="D13" s="2" t="str">
        <f>VLOOKUP(B13,怪物属性偏向!F:P,11,FALSE)</f>
        <v>m10000</v>
      </c>
      <c r="E13" s="8">
        <v>1</v>
      </c>
      <c r="F13" s="8">
        <v>0</v>
      </c>
      <c r="G13" s="6" t="s">
        <v>143</v>
      </c>
      <c r="H13" s="8">
        <v>122</v>
      </c>
      <c r="I13" s="8">
        <v>1</v>
      </c>
      <c r="J13" s="8">
        <v>7</v>
      </c>
      <c r="K13" s="8">
        <v>20</v>
      </c>
      <c r="L13" s="8">
        <v>1</v>
      </c>
      <c r="M13" s="8">
        <v>1</v>
      </c>
      <c r="N13" s="9">
        <f>VLOOKUP(VLOOKUP($A13,跑环关卡配置!$O:$P,2,FALSE),怪物属性偏向!$E:$O,怪物属性偏向!J$1-1,FALSE)</f>
        <v>20003001</v>
      </c>
      <c r="O13" s="9" t="str">
        <f>VLOOKUP(VLOOKUP($A13,跑环关卡配置!$O:$P,2,FALSE),怪物属性偏向!$E:$O,怪物属性偏向!K$1-1,FALSE)</f>
        <v/>
      </c>
      <c r="P13" s="9" t="str">
        <f>VLOOKUP(VLOOKUP($A13,跑环关卡配置!$O:$P,2,FALSE),怪物属性偏向!$E:$O,怪物属性偏向!L$1-1,FALSE)</f>
        <v/>
      </c>
      <c r="Q13" s="9" t="str">
        <f>VLOOKUP(VLOOKUP($A13,跑环关卡配置!$O:$P,2,FALSE),怪物属性偏向!$E:$O,怪物属性偏向!M$1-1,FALSE)</f>
        <v/>
      </c>
      <c r="R13" s="9" t="str">
        <f>VLOOKUP(VLOOKUP($A13,跑环关卡配置!$O:$P,2,FALSE),怪物属性偏向!$E:$O,怪物属性偏向!N$1-1,FALSE)</f>
        <v/>
      </c>
      <c r="S13" s="9" t="str">
        <f>VLOOKUP(VLOOKUP($A13,跑环关卡配置!$O:$P,2,FALSE),怪物属性偏向!$E:$O,怪物属性偏向!O$1-1,FALSE)</f>
        <v/>
      </c>
    </row>
    <row r="14" spans="1:19" x14ac:dyDescent="0.15">
      <c r="A14" s="7">
        <f t="shared" si="0"/>
        <v>2000011</v>
      </c>
      <c r="B14" s="5" t="str">
        <f>VLOOKUP(A14,跑环关卡配置!G:I,3,FALSE)</f>
        <v>食人花</v>
      </c>
      <c r="C14" s="6"/>
      <c r="D14" s="2" t="str">
        <f>VLOOKUP(B14,怪物属性偏向!F:P,11,FALSE)</f>
        <v>m1004</v>
      </c>
      <c r="E14" s="8">
        <v>1</v>
      </c>
      <c r="F14" s="8">
        <v>0</v>
      </c>
      <c r="G14" s="6" t="s">
        <v>143</v>
      </c>
      <c r="H14" s="8">
        <v>122</v>
      </c>
      <c r="I14" s="8">
        <v>1</v>
      </c>
      <c r="J14" s="8">
        <v>7</v>
      </c>
      <c r="K14" s="8">
        <v>20</v>
      </c>
      <c r="L14" s="8">
        <v>1</v>
      </c>
      <c r="M14" s="8">
        <v>1</v>
      </c>
      <c r="N14" s="9">
        <f>VLOOKUP(VLOOKUP($A14,跑环关卡配置!$O:$P,2,FALSE),怪物属性偏向!$E:$O,怪物属性偏向!J$1-1,FALSE)</f>
        <v>20002001</v>
      </c>
      <c r="O14" s="9">
        <f>VLOOKUP(VLOOKUP($A14,跑环关卡配置!$O:$P,2,FALSE),怪物属性偏向!$E:$O,怪物属性偏向!K$1-1,FALSE)</f>
        <v>20002002</v>
      </c>
      <c r="P14" s="9" t="str">
        <f>VLOOKUP(VLOOKUP($A14,跑环关卡配置!$O:$P,2,FALSE),怪物属性偏向!$E:$O,怪物属性偏向!L$1-1,FALSE)</f>
        <v/>
      </c>
      <c r="Q14" s="9" t="str">
        <f>VLOOKUP(VLOOKUP($A14,跑环关卡配置!$O:$P,2,FALSE),怪物属性偏向!$E:$O,怪物属性偏向!M$1-1,FALSE)</f>
        <v/>
      </c>
      <c r="R14" s="9" t="str">
        <f>VLOOKUP(VLOOKUP($A14,跑环关卡配置!$O:$P,2,FALSE),怪物属性偏向!$E:$O,怪物属性偏向!N$1-1,FALSE)</f>
        <v/>
      </c>
      <c r="S14" s="9" t="str">
        <f>VLOOKUP(VLOOKUP($A14,跑环关卡配置!$O:$P,2,FALSE),怪物属性偏向!$E:$O,怪物属性偏向!O$1-1,FALSE)</f>
        <v/>
      </c>
    </row>
    <row r="15" spans="1:19" x14ac:dyDescent="0.15">
      <c r="A15" s="7">
        <f t="shared" si="0"/>
        <v>2000012</v>
      </c>
      <c r="B15" s="5" t="str">
        <f>VLOOKUP(A15,跑环关卡配置!G:I,3,FALSE)</f>
        <v>食人花</v>
      </c>
      <c r="C15" s="6"/>
      <c r="D15" s="2" t="str">
        <f>VLOOKUP(B15,怪物属性偏向!F:P,11,FALSE)</f>
        <v>m1004</v>
      </c>
      <c r="E15" s="8">
        <v>1</v>
      </c>
      <c r="F15" s="8">
        <v>0</v>
      </c>
      <c r="G15" s="6" t="s">
        <v>143</v>
      </c>
      <c r="H15" s="8">
        <v>122</v>
      </c>
      <c r="I15" s="8">
        <v>1</v>
      </c>
      <c r="J15" s="8">
        <v>7</v>
      </c>
      <c r="K15" s="8">
        <v>20</v>
      </c>
      <c r="L15" s="8">
        <v>1</v>
      </c>
      <c r="M15" s="8">
        <v>1</v>
      </c>
      <c r="N15" s="9">
        <f>VLOOKUP(VLOOKUP($A15,跑环关卡配置!$O:$P,2,FALSE),怪物属性偏向!$E:$O,怪物属性偏向!J$1-1,FALSE)</f>
        <v>20002001</v>
      </c>
      <c r="O15" s="9">
        <f>VLOOKUP(VLOOKUP($A15,跑环关卡配置!$O:$P,2,FALSE),怪物属性偏向!$E:$O,怪物属性偏向!K$1-1,FALSE)</f>
        <v>20002002</v>
      </c>
      <c r="P15" s="9" t="str">
        <f>VLOOKUP(VLOOKUP($A15,跑环关卡配置!$O:$P,2,FALSE),怪物属性偏向!$E:$O,怪物属性偏向!L$1-1,FALSE)</f>
        <v/>
      </c>
      <c r="Q15" s="9" t="str">
        <f>VLOOKUP(VLOOKUP($A15,跑环关卡配置!$O:$P,2,FALSE),怪物属性偏向!$E:$O,怪物属性偏向!M$1-1,FALSE)</f>
        <v/>
      </c>
      <c r="R15" s="9" t="str">
        <f>VLOOKUP(VLOOKUP($A15,跑环关卡配置!$O:$P,2,FALSE),怪物属性偏向!$E:$O,怪物属性偏向!N$1-1,FALSE)</f>
        <v/>
      </c>
      <c r="S15" s="9" t="str">
        <f>VLOOKUP(VLOOKUP($A15,跑环关卡配置!$O:$P,2,FALSE),怪物属性偏向!$E:$O,怪物属性偏向!O$1-1,FALSE)</f>
        <v/>
      </c>
    </row>
    <row r="16" spans="1:19" x14ac:dyDescent="0.15">
      <c r="A16" s="7">
        <f t="shared" si="0"/>
        <v>2000013</v>
      </c>
      <c r="B16" s="5" t="str">
        <f>VLOOKUP(A16,跑环关卡配置!G:I,3,FALSE)</f>
        <v>树妖</v>
      </c>
      <c r="C16" s="6"/>
      <c r="D16" s="2" t="str">
        <f>VLOOKUP(B16,怪物属性偏向!F:P,11,FALSE)</f>
        <v>m10000</v>
      </c>
      <c r="E16" s="8">
        <v>1</v>
      </c>
      <c r="F16" s="8">
        <v>0</v>
      </c>
      <c r="G16" s="6" t="s">
        <v>143</v>
      </c>
      <c r="H16" s="8">
        <v>122</v>
      </c>
      <c r="I16" s="8">
        <v>1</v>
      </c>
      <c r="J16" s="8">
        <v>7</v>
      </c>
      <c r="K16" s="8">
        <v>20</v>
      </c>
      <c r="L16" s="8">
        <v>1</v>
      </c>
      <c r="M16" s="8">
        <v>1</v>
      </c>
      <c r="N16" s="9">
        <f>VLOOKUP(VLOOKUP($A16,跑环关卡配置!$O:$P,2,FALSE),怪物属性偏向!$E:$O,怪物属性偏向!J$1-1,FALSE)</f>
        <v>20003001</v>
      </c>
      <c r="O16" s="9" t="str">
        <f>VLOOKUP(VLOOKUP($A16,跑环关卡配置!$O:$P,2,FALSE),怪物属性偏向!$E:$O,怪物属性偏向!K$1-1,FALSE)</f>
        <v/>
      </c>
      <c r="P16" s="9" t="str">
        <f>VLOOKUP(VLOOKUP($A16,跑环关卡配置!$O:$P,2,FALSE),怪物属性偏向!$E:$O,怪物属性偏向!L$1-1,FALSE)</f>
        <v/>
      </c>
      <c r="Q16" s="9" t="str">
        <f>VLOOKUP(VLOOKUP($A16,跑环关卡配置!$O:$P,2,FALSE),怪物属性偏向!$E:$O,怪物属性偏向!M$1-1,FALSE)</f>
        <v/>
      </c>
      <c r="R16" s="9" t="str">
        <f>VLOOKUP(VLOOKUP($A16,跑环关卡配置!$O:$P,2,FALSE),怪物属性偏向!$E:$O,怪物属性偏向!N$1-1,FALSE)</f>
        <v/>
      </c>
      <c r="S16" s="9" t="str">
        <f>VLOOKUP(VLOOKUP($A16,跑环关卡配置!$O:$P,2,FALSE),怪物属性偏向!$E:$O,怪物属性偏向!O$1-1,FALSE)</f>
        <v/>
      </c>
    </row>
    <row r="17" spans="1:19" x14ac:dyDescent="0.15">
      <c r="A17" s="7">
        <f t="shared" si="0"/>
        <v>2000014</v>
      </c>
      <c r="B17" s="5" t="str">
        <f>VLOOKUP(A17,跑环关卡配置!G:I,3,FALSE)</f>
        <v>小蘑菇</v>
      </c>
      <c r="C17" s="6"/>
      <c r="D17" s="2" t="str">
        <f>VLOOKUP(B17,怪物属性偏向!F:P,11,FALSE)</f>
        <v>m1008</v>
      </c>
      <c r="E17" s="8">
        <v>1</v>
      </c>
      <c r="F17" s="8">
        <v>0</v>
      </c>
      <c r="G17" s="6" t="s">
        <v>143</v>
      </c>
      <c r="H17" s="8">
        <v>122</v>
      </c>
      <c r="I17" s="8">
        <v>1</v>
      </c>
      <c r="J17" s="8">
        <v>7</v>
      </c>
      <c r="K17" s="8">
        <v>20</v>
      </c>
      <c r="L17" s="8">
        <v>1</v>
      </c>
      <c r="M17" s="8">
        <v>1</v>
      </c>
      <c r="N17" s="9">
        <f>VLOOKUP(VLOOKUP($A17,跑环关卡配置!$O:$P,2,FALSE),怪物属性偏向!$E:$O,怪物属性偏向!J$1-1,FALSE)</f>
        <v>20001001</v>
      </c>
      <c r="O17" s="9" t="str">
        <f>VLOOKUP(VLOOKUP($A17,跑环关卡配置!$O:$P,2,FALSE),怪物属性偏向!$E:$O,怪物属性偏向!K$1-1,FALSE)</f>
        <v/>
      </c>
      <c r="P17" s="9" t="str">
        <f>VLOOKUP(VLOOKUP($A17,跑环关卡配置!$O:$P,2,FALSE),怪物属性偏向!$E:$O,怪物属性偏向!L$1-1,FALSE)</f>
        <v/>
      </c>
      <c r="Q17" s="9" t="str">
        <f>VLOOKUP(VLOOKUP($A17,跑环关卡配置!$O:$P,2,FALSE),怪物属性偏向!$E:$O,怪物属性偏向!M$1-1,FALSE)</f>
        <v/>
      </c>
      <c r="R17" s="9" t="str">
        <f>VLOOKUP(VLOOKUP($A17,跑环关卡配置!$O:$P,2,FALSE),怪物属性偏向!$E:$O,怪物属性偏向!N$1-1,FALSE)</f>
        <v/>
      </c>
      <c r="S17" s="9" t="str">
        <f>VLOOKUP(VLOOKUP($A17,跑环关卡配置!$O:$P,2,FALSE),怪物属性偏向!$E:$O,怪物属性偏向!O$1-1,FALSE)</f>
        <v/>
      </c>
    </row>
    <row r="18" spans="1:19" x14ac:dyDescent="0.15">
      <c r="A18" s="7">
        <f t="shared" si="0"/>
        <v>2000015</v>
      </c>
      <c r="B18" s="5" t="str">
        <f>VLOOKUP(A18,跑环关卡配置!G:I,3,FALSE)</f>
        <v>小蘑菇</v>
      </c>
      <c r="C18" s="6"/>
      <c r="D18" s="2" t="str">
        <f>VLOOKUP(B18,怪物属性偏向!F:P,11,FALSE)</f>
        <v>m1008</v>
      </c>
      <c r="E18" s="8">
        <v>1</v>
      </c>
      <c r="F18" s="8">
        <v>0</v>
      </c>
      <c r="G18" s="6" t="s">
        <v>143</v>
      </c>
      <c r="H18" s="8">
        <v>122</v>
      </c>
      <c r="I18" s="8">
        <v>1</v>
      </c>
      <c r="J18" s="8">
        <v>7</v>
      </c>
      <c r="K18" s="8">
        <v>20</v>
      </c>
      <c r="L18" s="8">
        <v>1</v>
      </c>
      <c r="M18" s="8">
        <v>1</v>
      </c>
      <c r="N18" s="9">
        <f>VLOOKUP(VLOOKUP($A18,跑环关卡配置!$O:$P,2,FALSE),怪物属性偏向!$E:$O,怪物属性偏向!J$1-1,FALSE)</f>
        <v>20001001</v>
      </c>
      <c r="O18" s="9" t="str">
        <f>VLOOKUP(VLOOKUP($A18,跑环关卡配置!$O:$P,2,FALSE),怪物属性偏向!$E:$O,怪物属性偏向!K$1-1,FALSE)</f>
        <v/>
      </c>
      <c r="P18" s="9" t="str">
        <f>VLOOKUP(VLOOKUP($A18,跑环关卡配置!$O:$P,2,FALSE),怪物属性偏向!$E:$O,怪物属性偏向!L$1-1,FALSE)</f>
        <v/>
      </c>
      <c r="Q18" s="9" t="str">
        <f>VLOOKUP(VLOOKUP($A18,跑环关卡配置!$O:$P,2,FALSE),怪物属性偏向!$E:$O,怪物属性偏向!M$1-1,FALSE)</f>
        <v/>
      </c>
      <c r="R18" s="9" t="str">
        <f>VLOOKUP(VLOOKUP($A18,跑环关卡配置!$O:$P,2,FALSE),怪物属性偏向!$E:$O,怪物属性偏向!N$1-1,FALSE)</f>
        <v/>
      </c>
      <c r="S18" s="9" t="str">
        <f>VLOOKUP(VLOOKUP($A18,跑环关卡配置!$O:$P,2,FALSE),怪物属性偏向!$E:$O,怪物属性偏向!O$1-1,FALSE)</f>
        <v/>
      </c>
    </row>
    <row r="19" spans="1:19" x14ac:dyDescent="0.15">
      <c r="A19" s="7">
        <f t="shared" si="0"/>
        <v>2000016</v>
      </c>
      <c r="B19" s="5" t="str">
        <f>VLOOKUP(A19,跑环关卡配置!G:I,3,FALSE)</f>
        <v>食人花</v>
      </c>
      <c r="C19" s="6"/>
      <c r="D19" s="2" t="str">
        <f>VLOOKUP(B19,怪物属性偏向!F:P,11,FALSE)</f>
        <v>m1004</v>
      </c>
      <c r="E19" s="8">
        <v>1</v>
      </c>
      <c r="F19" s="8">
        <v>0</v>
      </c>
      <c r="G19" s="6" t="s">
        <v>143</v>
      </c>
      <c r="H19" s="8">
        <v>122</v>
      </c>
      <c r="I19" s="8">
        <v>1</v>
      </c>
      <c r="J19" s="8">
        <v>7</v>
      </c>
      <c r="K19" s="8">
        <v>20</v>
      </c>
      <c r="L19" s="8">
        <v>1</v>
      </c>
      <c r="M19" s="8">
        <v>1</v>
      </c>
      <c r="N19" s="9">
        <f>VLOOKUP(VLOOKUP($A19,跑环关卡配置!$O:$P,2,FALSE),怪物属性偏向!$E:$O,怪物属性偏向!J$1-1,FALSE)</f>
        <v>20002001</v>
      </c>
      <c r="O19" s="9">
        <f>VLOOKUP(VLOOKUP($A19,跑环关卡配置!$O:$P,2,FALSE),怪物属性偏向!$E:$O,怪物属性偏向!K$1-1,FALSE)</f>
        <v>20002002</v>
      </c>
      <c r="P19" s="9" t="str">
        <f>VLOOKUP(VLOOKUP($A19,跑环关卡配置!$O:$P,2,FALSE),怪物属性偏向!$E:$O,怪物属性偏向!L$1-1,FALSE)</f>
        <v/>
      </c>
      <c r="Q19" s="9" t="str">
        <f>VLOOKUP(VLOOKUP($A19,跑环关卡配置!$O:$P,2,FALSE),怪物属性偏向!$E:$O,怪物属性偏向!M$1-1,FALSE)</f>
        <v/>
      </c>
      <c r="R19" s="9" t="str">
        <f>VLOOKUP(VLOOKUP($A19,跑环关卡配置!$O:$P,2,FALSE),怪物属性偏向!$E:$O,怪物属性偏向!N$1-1,FALSE)</f>
        <v/>
      </c>
      <c r="S19" s="9" t="str">
        <f>VLOOKUP(VLOOKUP($A19,跑环关卡配置!$O:$P,2,FALSE),怪物属性偏向!$E:$O,怪物属性偏向!O$1-1,FALSE)</f>
        <v/>
      </c>
    </row>
    <row r="20" spans="1:19" x14ac:dyDescent="0.15">
      <c r="A20" s="7">
        <f t="shared" si="0"/>
        <v>2000017</v>
      </c>
      <c r="B20" s="5" t="str">
        <f>VLOOKUP(A20,跑环关卡配置!G:I,3,FALSE)</f>
        <v>小蘑菇</v>
      </c>
      <c r="C20" s="6"/>
      <c r="D20" s="2" t="str">
        <f>VLOOKUP(B20,怪物属性偏向!F:P,11,FALSE)</f>
        <v>m1008</v>
      </c>
      <c r="E20" s="8">
        <v>1</v>
      </c>
      <c r="F20" s="8">
        <v>0</v>
      </c>
      <c r="G20" s="6" t="s">
        <v>143</v>
      </c>
      <c r="H20" s="8">
        <v>122</v>
      </c>
      <c r="I20" s="8">
        <v>1</v>
      </c>
      <c r="J20" s="8">
        <v>7</v>
      </c>
      <c r="K20" s="8">
        <v>20</v>
      </c>
      <c r="L20" s="8">
        <v>1</v>
      </c>
      <c r="M20" s="8">
        <v>1</v>
      </c>
      <c r="N20" s="9">
        <f>VLOOKUP(VLOOKUP($A20,跑环关卡配置!$O:$P,2,FALSE),怪物属性偏向!$E:$O,怪物属性偏向!J$1-1,FALSE)</f>
        <v>20001001</v>
      </c>
      <c r="O20" s="9" t="str">
        <f>VLOOKUP(VLOOKUP($A20,跑环关卡配置!$O:$P,2,FALSE),怪物属性偏向!$E:$O,怪物属性偏向!K$1-1,FALSE)</f>
        <v/>
      </c>
      <c r="P20" s="9" t="str">
        <f>VLOOKUP(VLOOKUP($A20,跑环关卡配置!$O:$P,2,FALSE),怪物属性偏向!$E:$O,怪物属性偏向!L$1-1,FALSE)</f>
        <v/>
      </c>
      <c r="Q20" s="9" t="str">
        <f>VLOOKUP(VLOOKUP($A20,跑环关卡配置!$O:$P,2,FALSE),怪物属性偏向!$E:$O,怪物属性偏向!M$1-1,FALSE)</f>
        <v/>
      </c>
      <c r="R20" s="9" t="str">
        <f>VLOOKUP(VLOOKUP($A20,跑环关卡配置!$O:$P,2,FALSE),怪物属性偏向!$E:$O,怪物属性偏向!N$1-1,FALSE)</f>
        <v/>
      </c>
      <c r="S20" s="9" t="str">
        <f>VLOOKUP(VLOOKUP($A20,跑环关卡配置!$O:$P,2,FALSE),怪物属性偏向!$E:$O,怪物属性偏向!O$1-1,FALSE)</f>
        <v/>
      </c>
    </row>
    <row r="21" spans="1:19" x14ac:dyDescent="0.15">
      <c r="A21" s="7">
        <f t="shared" si="0"/>
        <v>2000018</v>
      </c>
      <c r="B21" s="5" t="str">
        <f>VLOOKUP(A21,跑环关卡配置!G:I,3,FALSE)</f>
        <v>小蘑菇</v>
      </c>
      <c r="C21" s="6"/>
      <c r="D21" s="2" t="str">
        <f>VLOOKUP(B21,怪物属性偏向!F:P,11,FALSE)</f>
        <v>m1008</v>
      </c>
      <c r="E21" s="8">
        <v>1</v>
      </c>
      <c r="F21" s="8">
        <v>0</v>
      </c>
      <c r="G21" s="6" t="s">
        <v>143</v>
      </c>
      <c r="H21" s="8">
        <v>122</v>
      </c>
      <c r="I21" s="8">
        <v>1</v>
      </c>
      <c r="J21" s="8">
        <v>7</v>
      </c>
      <c r="K21" s="8">
        <v>20</v>
      </c>
      <c r="L21" s="8">
        <v>1</v>
      </c>
      <c r="M21" s="8">
        <v>1</v>
      </c>
      <c r="N21" s="9">
        <f>VLOOKUP(VLOOKUP($A21,跑环关卡配置!$O:$P,2,FALSE),怪物属性偏向!$E:$O,怪物属性偏向!J$1-1,FALSE)</f>
        <v>20001001</v>
      </c>
      <c r="O21" s="9" t="str">
        <f>VLOOKUP(VLOOKUP($A21,跑环关卡配置!$O:$P,2,FALSE),怪物属性偏向!$E:$O,怪物属性偏向!K$1-1,FALSE)</f>
        <v/>
      </c>
      <c r="P21" s="9" t="str">
        <f>VLOOKUP(VLOOKUP($A21,跑环关卡配置!$O:$P,2,FALSE),怪物属性偏向!$E:$O,怪物属性偏向!L$1-1,FALSE)</f>
        <v/>
      </c>
      <c r="Q21" s="9" t="str">
        <f>VLOOKUP(VLOOKUP($A21,跑环关卡配置!$O:$P,2,FALSE),怪物属性偏向!$E:$O,怪物属性偏向!M$1-1,FALSE)</f>
        <v/>
      </c>
      <c r="R21" s="9" t="str">
        <f>VLOOKUP(VLOOKUP($A21,跑环关卡配置!$O:$P,2,FALSE),怪物属性偏向!$E:$O,怪物属性偏向!N$1-1,FALSE)</f>
        <v/>
      </c>
      <c r="S21" s="9" t="str">
        <f>VLOOKUP(VLOOKUP($A21,跑环关卡配置!$O:$P,2,FALSE),怪物属性偏向!$E:$O,怪物属性偏向!O$1-1,FALSE)</f>
        <v/>
      </c>
    </row>
    <row r="22" spans="1:19" x14ac:dyDescent="0.15">
      <c r="A22" s="7">
        <f t="shared" si="0"/>
        <v>2000019</v>
      </c>
      <c r="B22" s="5" t="str">
        <f>VLOOKUP(A22,跑环关卡配置!G:I,3,FALSE)</f>
        <v>小蘑菇</v>
      </c>
      <c r="C22" s="6"/>
      <c r="D22" s="2" t="str">
        <f>VLOOKUP(B22,怪物属性偏向!F:P,11,FALSE)</f>
        <v>m1008</v>
      </c>
      <c r="E22" s="8">
        <v>1</v>
      </c>
      <c r="F22" s="8">
        <v>0</v>
      </c>
      <c r="G22" s="6" t="s">
        <v>143</v>
      </c>
      <c r="H22" s="8">
        <v>122</v>
      </c>
      <c r="I22" s="8">
        <v>1</v>
      </c>
      <c r="J22" s="8">
        <v>7</v>
      </c>
      <c r="K22" s="8">
        <v>20</v>
      </c>
      <c r="L22" s="8">
        <v>1</v>
      </c>
      <c r="M22" s="8">
        <v>1</v>
      </c>
      <c r="N22" s="9">
        <f>VLOOKUP(VLOOKUP($A22,跑环关卡配置!$O:$P,2,FALSE),怪物属性偏向!$E:$O,怪物属性偏向!J$1-1,FALSE)</f>
        <v>20001001</v>
      </c>
      <c r="O22" s="9" t="str">
        <f>VLOOKUP(VLOOKUP($A22,跑环关卡配置!$O:$P,2,FALSE),怪物属性偏向!$E:$O,怪物属性偏向!K$1-1,FALSE)</f>
        <v/>
      </c>
      <c r="P22" s="9" t="str">
        <f>VLOOKUP(VLOOKUP($A22,跑环关卡配置!$O:$P,2,FALSE),怪物属性偏向!$E:$O,怪物属性偏向!L$1-1,FALSE)</f>
        <v/>
      </c>
      <c r="Q22" s="9" t="str">
        <f>VLOOKUP(VLOOKUP($A22,跑环关卡配置!$O:$P,2,FALSE),怪物属性偏向!$E:$O,怪物属性偏向!M$1-1,FALSE)</f>
        <v/>
      </c>
      <c r="R22" s="9" t="str">
        <f>VLOOKUP(VLOOKUP($A22,跑环关卡配置!$O:$P,2,FALSE),怪物属性偏向!$E:$O,怪物属性偏向!N$1-1,FALSE)</f>
        <v/>
      </c>
      <c r="S22" s="9" t="str">
        <f>VLOOKUP(VLOOKUP($A22,跑环关卡配置!$O:$P,2,FALSE),怪物属性偏向!$E:$O,怪物属性偏向!O$1-1,FALSE)</f>
        <v/>
      </c>
    </row>
    <row r="23" spans="1:19" x14ac:dyDescent="0.15">
      <c r="A23" s="7">
        <f t="shared" si="0"/>
        <v>2000020</v>
      </c>
      <c r="B23" s="5" t="str">
        <f>VLOOKUP(A23,跑环关卡配置!G:I,3,FALSE)</f>
        <v>小蘑菇</v>
      </c>
      <c r="C23" s="6"/>
      <c r="D23" s="2" t="str">
        <f>VLOOKUP(B23,怪物属性偏向!F:P,11,FALSE)</f>
        <v>m1008</v>
      </c>
      <c r="E23" s="8">
        <v>1</v>
      </c>
      <c r="F23" s="8">
        <v>0</v>
      </c>
      <c r="G23" s="6" t="s">
        <v>143</v>
      </c>
      <c r="H23" s="8">
        <v>122</v>
      </c>
      <c r="I23" s="8">
        <v>1</v>
      </c>
      <c r="J23" s="8">
        <v>7</v>
      </c>
      <c r="K23" s="8">
        <v>20</v>
      </c>
      <c r="L23" s="8">
        <v>1</v>
      </c>
      <c r="M23" s="8">
        <v>1</v>
      </c>
      <c r="N23" s="9">
        <f>VLOOKUP(VLOOKUP($A23,跑环关卡配置!$O:$P,2,FALSE),怪物属性偏向!$E:$O,怪物属性偏向!J$1-1,FALSE)</f>
        <v>20001001</v>
      </c>
      <c r="O23" s="9" t="str">
        <f>VLOOKUP(VLOOKUP($A23,跑环关卡配置!$O:$P,2,FALSE),怪物属性偏向!$E:$O,怪物属性偏向!K$1-1,FALSE)</f>
        <v/>
      </c>
      <c r="P23" s="9" t="str">
        <f>VLOOKUP(VLOOKUP($A23,跑环关卡配置!$O:$P,2,FALSE),怪物属性偏向!$E:$O,怪物属性偏向!L$1-1,FALSE)</f>
        <v/>
      </c>
      <c r="Q23" s="9" t="str">
        <f>VLOOKUP(VLOOKUP($A23,跑环关卡配置!$O:$P,2,FALSE),怪物属性偏向!$E:$O,怪物属性偏向!M$1-1,FALSE)</f>
        <v/>
      </c>
      <c r="R23" s="9" t="str">
        <f>VLOOKUP(VLOOKUP($A23,跑环关卡配置!$O:$P,2,FALSE),怪物属性偏向!$E:$O,怪物属性偏向!N$1-1,FALSE)</f>
        <v/>
      </c>
      <c r="S23" s="9" t="str">
        <f>VLOOKUP(VLOOKUP($A23,跑环关卡配置!$O:$P,2,FALSE),怪物属性偏向!$E:$O,怪物属性偏向!O$1-1,FALSE)</f>
        <v/>
      </c>
    </row>
    <row r="24" spans="1:19" x14ac:dyDescent="0.15">
      <c r="A24" s="7">
        <f t="shared" si="0"/>
        <v>2000021</v>
      </c>
      <c r="B24" s="5" t="str">
        <f>VLOOKUP(A24,跑环关卡配置!G:I,3,FALSE)</f>
        <v>小花精</v>
      </c>
      <c r="C24" s="6"/>
      <c r="D24" s="2" t="str">
        <f>VLOOKUP(B24,怪物属性偏向!F:P,11,FALSE)</f>
        <v>m1007</v>
      </c>
      <c r="E24" s="8">
        <v>1</v>
      </c>
      <c r="F24" s="8">
        <v>0</v>
      </c>
      <c r="G24" s="6" t="s">
        <v>143</v>
      </c>
      <c r="H24" s="8">
        <v>122</v>
      </c>
      <c r="I24" s="8">
        <v>1</v>
      </c>
      <c r="J24" s="8">
        <v>7</v>
      </c>
      <c r="K24" s="8">
        <v>20</v>
      </c>
      <c r="L24" s="8">
        <v>1</v>
      </c>
      <c r="M24" s="8">
        <v>1</v>
      </c>
      <c r="N24" s="9">
        <f>VLOOKUP(VLOOKUP($A24,跑环关卡配置!$O:$P,2,FALSE),怪物属性偏向!$E:$O,怪物属性偏向!J$1-1,FALSE)</f>
        <v>20005001</v>
      </c>
      <c r="O24" s="9">
        <f>VLOOKUP(VLOOKUP($A24,跑环关卡配置!$O:$P,2,FALSE),怪物属性偏向!$E:$O,怪物属性偏向!K$1-1,FALSE)</f>
        <v>20005002</v>
      </c>
      <c r="P24" s="9" t="str">
        <f>VLOOKUP(VLOOKUP($A24,跑环关卡配置!$O:$P,2,FALSE),怪物属性偏向!$E:$O,怪物属性偏向!L$1-1,FALSE)</f>
        <v/>
      </c>
      <c r="Q24" s="9" t="str">
        <f>VLOOKUP(VLOOKUP($A24,跑环关卡配置!$O:$P,2,FALSE),怪物属性偏向!$E:$O,怪物属性偏向!M$1-1,FALSE)</f>
        <v/>
      </c>
      <c r="R24" s="9" t="str">
        <f>VLOOKUP(VLOOKUP($A24,跑环关卡配置!$O:$P,2,FALSE),怪物属性偏向!$E:$O,怪物属性偏向!N$1-1,FALSE)</f>
        <v/>
      </c>
      <c r="S24" s="9" t="str">
        <f>VLOOKUP(VLOOKUP($A24,跑环关卡配置!$O:$P,2,FALSE),怪物属性偏向!$E:$O,怪物属性偏向!O$1-1,FALSE)</f>
        <v/>
      </c>
    </row>
    <row r="25" spans="1:19" x14ac:dyDescent="0.15">
      <c r="A25" s="7">
        <f t="shared" si="0"/>
        <v>2000022</v>
      </c>
      <c r="B25" s="5" t="str">
        <f>VLOOKUP(A25,跑环关卡配置!G:I,3,FALSE)</f>
        <v>小蘑菇</v>
      </c>
      <c r="C25" s="6"/>
      <c r="D25" s="2" t="str">
        <f>VLOOKUP(B25,怪物属性偏向!F:P,11,FALSE)</f>
        <v>m1008</v>
      </c>
      <c r="E25" s="8">
        <v>1</v>
      </c>
      <c r="F25" s="8">
        <v>0</v>
      </c>
      <c r="G25" s="6" t="s">
        <v>143</v>
      </c>
      <c r="H25" s="8">
        <v>122</v>
      </c>
      <c r="I25" s="8">
        <v>1</v>
      </c>
      <c r="J25" s="8">
        <v>7</v>
      </c>
      <c r="K25" s="8">
        <v>20</v>
      </c>
      <c r="L25" s="8">
        <v>1</v>
      </c>
      <c r="M25" s="8">
        <v>1</v>
      </c>
      <c r="N25" s="9">
        <f>VLOOKUP(VLOOKUP($A25,跑环关卡配置!$O:$P,2,FALSE),怪物属性偏向!$E:$O,怪物属性偏向!J$1-1,FALSE)</f>
        <v>20001001</v>
      </c>
      <c r="O25" s="9" t="str">
        <f>VLOOKUP(VLOOKUP($A25,跑环关卡配置!$O:$P,2,FALSE),怪物属性偏向!$E:$O,怪物属性偏向!K$1-1,FALSE)</f>
        <v/>
      </c>
      <c r="P25" s="9" t="str">
        <f>VLOOKUP(VLOOKUP($A25,跑环关卡配置!$O:$P,2,FALSE),怪物属性偏向!$E:$O,怪物属性偏向!L$1-1,FALSE)</f>
        <v/>
      </c>
      <c r="Q25" s="9" t="str">
        <f>VLOOKUP(VLOOKUP($A25,跑环关卡配置!$O:$P,2,FALSE),怪物属性偏向!$E:$O,怪物属性偏向!M$1-1,FALSE)</f>
        <v/>
      </c>
      <c r="R25" s="9" t="str">
        <f>VLOOKUP(VLOOKUP($A25,跑环关卡配置!$O:$P,2,FALSE),怪物属性偏向!$E:$O,怪物属性偏向!N$1-1,FALSE)</f>
        <v/>
      </c>
      <c r="S25" s="9" t="str">
        <f>VLOOKUP(VLOOKUP($A25,跑环关卡配置!$O:$P,2,FALSE),怪物属性偏向!$E:$O,怪物属性偏向!O$1-1,FALSE)</f>
        <v/>
      </c>
    </row>
    <row r="26" spans="1:19" x14ac:dyDescent="0.15">
      <c r="A26" s="7">
        <f t="shared" si="0"/>
        <v>2000023</v>
      </c>
      <c r="B26" s="5" t="str">
        <f>VLOOKUP(A26,跑环关卡配置!G:I,3,FALSE)</f>
        <v>树妖</v>
      </c>
      <c r="C26" s="6"/>
      <c r="D26" s="2" t="str">
        <f>VLOOKUP(B26,怪物属性偏向!F:P,11,FALSE)</f>
        <v>m10000</v>
      </c>
      <c r="E26" s="8">
        <v>1</v>
      </c>
      <c r="F26" s="8">
        <v>0</v>
      </c>
      <c r="G26" s="6" t="s">
        <v>143</v>
      </c>
      <c r="H26" s="8">
        <v>122</v>
      </c>
      <c r="I26" s="8">
        <v>1</v>
      </c>
      <c r="J26" s="8">
        <v>7</v>
      </c>
      <c r="K26" s="8">
        <v>20</v>
      </c>
      <c r="L26" s="8">
        <v>1</v>
      </c>
      <c r="M26" s="8">
        <v>1</v>
      </c>
      <c r="N26" s="9">
        <f>VLOOKUP(VLOOKUP($A26,跑环关卡配置!$O:$P,2,FALSE),怪物属性偏向!$E:$O,怪物属性偏向!J$1-1,FALSE)</f>
        <v>20003001</v>
      </c>
      <c r="O26" s="9" t="str">
        <f>VLOOKUP(VLOOKUP($A26,跑环关卡配置!$O:$P,2,FALSE),怪物属性偏向!$E:$O,怪物属性偏向!K$1-1,FALSE)</f>
        <v/>
      </c>
      <c r="P26" s="9" t="str">
        <f>VLOOKUP(VLOOKUP($A26,跑环关卡配置!$O:$P,2,FALSE),怪物属性偏向!$E:$O,怪物属性偏向!L$1-1,FALSE)</f>
        <v/>
      </c>
      <c r="Q26" s="9" t="str">
        <f>VLOOKUP(VLOOKUP($A26,跑环关卡配置!$O:$P,2,FALSE),怪物属性偏向!$E:$O,怪物属性偏向!M$1-1,FALSE)</f>
        <v/>
      </c>
      <c r="R26" s="9" t="str">
        <f>VLOOKUP(VLOOKUP($A26,跑环关卡配置!$O:$P,2,FALSE),怪物属性偏向!$E:$O,怪物属性偏向!N$1-1,FALSE)</f>
        <v/>
      </c>
      <c r="S26" s="9" t="str">
        <f>VLOOKUP(VLOOKUP($A26,跑环关卡配置!$O:$P,2,FALSE),怪物属性偏向!$E:$O,怪物属性偏向!O$1-1,FALSE)</f>
        <v/>
      </c>
    </row>
    <row r="27" spans="1:19" x14ac:dyDescent="0.15">
      <c r="A27" s="7">
        <f t="shared" si="0"/>
        <v>2000024</v>
      </c>
      <c r="B27" s="5" t="str">
        <f>VLOOKUP(A27,跑环关卡配置!G:I,3,FALSE)</f>
        <v>树妖</v>
      </c>
      <c r="C27" s="6"/>
      <c r="D27" s="2" t="str">
        <f>VLOOKUP(B27,怪物属性偏向!F:P,11,FALSE)</f>
        <v>m10000</v>
      </c>
      <c r="E27" s="8">
        <v>1</v>
      </c>
      <c r="F27" s="8">
        <v>0</v>
      </c>
      <c r="G27" s="6" t="s">
        <v>143</v>
      </c>
      <c r="H27" s="8">
        <v>122</v>
      </c>
      <c r="I27" s="8">
        <v>1</v>
      </c>
      <c r="J27" s="8">
        <v>7</v>
      </c>
      <c r="K27" s="8">
        <v>20</v>
      </c>
      <c r="L27" s="8">
        <v>1</v>
      </c>
      <c r="M27" s="8">
        <v>1</v>
      </c>
      <c r="N27" s="9">
        <f>VLOOKUP(VLOOKUP($A27,跑环关卡配置!$O:$P,2,FALSE),怪物属性偏向!$E:$O,怪物属性偏向!J$1-1,FALSE)</f>
        <v>20003001</v>
      </c>
      <c r="O27" s="9" t="str">
        <f>VLOOKUP(VLOOKUP($A27,跑环关卡配置!$O:$P,2,FALSE),怪物属性偏向!$E:$O,怪物属性偏向!K$1-1,FALSE)</f>
        <v/>
      </c>
      <c r="P27" s="9" t="str">
        <f>VLOOKUP(VLOOKUP($A27,跑环关卡配置!$O:$P,2,FALSE),怪物属性偏向!$E:$O,怪物属性偏向!L$1-1,FALSE)</f>
        <v/>
      </c>
      <c r="Q27" s="9" t="str">
        <f>VLOOKUP(VLOOKUP($A27,跑环关卡配置!$O:$P,2,FALSE),怪物属性偏向!$E:$O,怪物属性偏向!M$1-1,FALSE)</f>
        <v/>
      </c>
      <c r="R27" s="9" t="str">
        <f>VLOOKUP(VLOOKUP($A27,跑环关卡配置!$O:$P,2,FALSE),怪物属性偏向!$E:$O,怪物属性偏向!N$1-1,FALSE)</f>
        <v/>
      </c>
      <c r="S27" s="9" t="str">
        <f>VLOOKUP(VLOOKUP($A27,跑环关卡配置!$O:$P,2,FALSE),怪物属性偏向!$E:$O,怪物属性偏向!O$1-1,FALSE)</f>
        <v/>
      </c>
    </row>
    <row r="28" spans="1:19" x14ac:dyDescent="0.15">
      <c r="A28" s="7">
        <f t="shared" si="0"/>
        <v>2000025</v>
      </c>
      <c r="B28" s="5" t="str">
        <f>VLOOKUP(A28,跑环关卡配置!G:I,3,FALSE)</f>
        <v>小蘑菇</v>
      </c>
      <c r="C28" s="6"/>
      <c r="D28" s="2" t="str">
        <f>VLOOKUP(B28,怪物属性偏向!F:P,11,FALSE)</f>
        <v>m1008</v>
      </c>
      <c r="E28" s="8">
        <v>1</v>
      </c>
      <c r="F28" s="8">
        <v>0</v>
      </c>
      <c r="G28" s="6" t="s">
        <v>143</v>
      </c>
      <c r="H28" s="8">
        <v>122</v>
      </c>
      <c r="I28" s="8">
        <v>1</v>
      </c>
      <c r="J28" s="8">
        <v>7</v>
      </c>
      <c r="K28" s="8">
        <v>20</v>
      </c>
      <c r="L28" s="8">
        <v>1</v>
      </c>
      <c r="M28" s="8">
        <v>1</v>
      </c>
      <c r="N28" s="9">
        <f>VLOOKUP(VLOOKUP($A28,跑环关卡配置!$O:$P,2,FALSE),怪物属性偏向!$E:$O,怪物属性偏向!J$1-1,FALSE)</f>
        <v>20001001</v>
      </c>
      <c r="O28" s="9" t="str">
        <f>VLOOKUP(VLOOKUP($A28,跑环关卡配置!$O:$P,2,FALSE),怪物属性偏向!$E:$O,怪物属性偏向!K$1-1,FALSE)</f>
        <v/>
      </c>
      <c r="P28" s="9" t="str">
        <f>VLOOKUP(VLOOKUP($A28,跑环关卡配置!$O:$P,2,FALSE),怪物属性偏向!$E:$O,怪物属性偏向!L$1-1,FALSE)</f>
        <v/>
      </c>
      <c r="Q28" s="9" t="str">
        <f>VLOOKUP(VLOOKUP($A28,跑环关卡配置!$O:$P,2,FALSE),怪物属性偏向!$E:$O,怪物属性偏向!M$1-1,FALSE)</f>
        <v/>
      </c>
      <c r="R28" s="9" t="str">
        <f>VLOOKUP(VLOOKUP($A28,跑环关卡配置!$O:$P,2,FALSE),怪物属性偏向!$E:$O,怪物属性偏向!N$1-1,FALSE)</f>
        <v/>
      </c>
      <c r="S28" s="9" t="str">
        <f>VLOOKUP(VLOOKUP($A28,跑环关卡配置!$O:$P,2,FALSE),怪物属性偏向!$E:$O,怪物属性偏向!O$1-1,FALSE)</f>
        <v/>
      </c>
    </row>
    <row r="29" spans="1:19" x14ac:dyDescent="0.15">
      <c r="A29" s="7">
        <f t="shared" si="0"/>
        <v>2000026</v>
      </c>
      <c r="B29" s="5" t="str">
        <f>VLOOKUP(A29,跑环关卡配置!G:I,3,FALSE)</f>
        <v>小蘑菇</v>
      </c>
      <c r="C29" s="6"/>
      <c r="D29" s="2" t="str">
        <f>VLOOKUP(B29,怪物属性偏向!F:P,11,FALSE)</f>
        <v>m1008</v>
      </c>
      <c r="E29" s="8">
        <v>1</v>
      </c>
      <c r="F29" s="8">
        <v>0</v>
      </c>
      <c r="G29" s="6" t="s">
        <v>143</v>
      </c>
      <c r="H29" s="8">
        <v>122</v>
      </c>
      <c r="I29" s="8">
        <v>1</v>
      </c>
      <c r="J29" s="8">
        <v>7</v>
      </c>
      <c r="K29" s="8">
        <v>20</v>
      </c>
      <c r="L29" s="8">
        <v>1</v>
      </c>
      <c r="M29" s="8">
        <v>1</v>
      </c>
      <c r="N29" s="9">
        <f>VLOOKUP(VLOOKUP($A29,跑环关卡配置!$O:$P,2,FALSE),怪物属性偏向!$E:$O,怪物属性偏向!J$1-1,FALSE)</f>
        <v>20001001</v>
      </c>
      <c r="O29" s="9" t="str">
        <f>VLOOKUP(VLOOKUP($A29,跑环关卡配置!$O:$P,2,FALSE),怪物属性偏向!$E:$O,怪物属性偏向!K$1-1,FALSE)</f>
        <v/>
      </c>
      <c r="P29" s="9" t="str">
        <f>VLOOKUP(VLOOKUP($A29,跑环关卡配置!$O:$P,2,FALSE),怪物属性偏向!$E:$O,怪物属性偏向!L$1-1,FALSE)</f>
        <v/>
      </c>
      <c r="Q29" s="9" t="str">
        <f>VLOOKUP(VLOOKUP($A29,跑环关卡配置!$O:$P,2,FALSE),怪物属性偏向!$E:$O,怪物属性偏向!M$1-1,FALSE)</f>
        <v/>
      </c>
      <c r="R29" s="9" t="str">
        <f>VLOOKUP(VLOOKUP($A29,跑环关卡配置!$O:$P,2,FALSE),怪物属性偏向!$E:$O,怪物属性偏向!N$1-1,FALSE)</f>
        <v/>
      </c>
      <c r="S29" s="9" t="str">
        <f>VLOOKUP(VLOOKUP($A29,跑环关卡配置!$O:$P,2,FALSE),怪物属性偏向!$E:$O,怪物属性偏向!O$1-1,FALSE)</f>
        <v/>
      </c>
    </row>
    <row r="30" spans="1:19" x14ac:dyDescent="0.15">
      <c r="A30" s="7">
        <f t="shared" si="0"/>
        <v>2000027</v>
      </c>
      <c r="B30" s="5" t="str">
        <f>VLOOKUP(A30,跑环关卡配置!G:I,3,FALSE)</f>
        <v>食人花</v>
      </c>
      <c r="C30" s="6"/>
      <c r="D30" s="2" t="str">
        <f>VLOOKUP(B30,怪物属性偏向!F:P,11,FALSE)</f>
        <v>m1004</v>
      </c>
      <c r="E30" s="8">
        <v>1</v>
      </c>
      <c r="F30" s="8">
        <v>0</v>
      </c>
      <c r="G30" s="6" t="s">
        <v>143</v>
      </c>
      <c r="H30" s="8">
        <v>122</v>
      </c>
      <c r="I30" s="8">
        <v>1</v>
      </c>
      <c r="J30" s="8">
        <v>7</v>
      </c>
      <c r="K30" s="8">
        <v>20</v>
      </c>
      <c r="L30" s="8">
        <v>1</v>
      </c>
      <c r="M30" s="8">
        <v>1</v>
      </c>
      <c r="N30" s="9">
        <f>VLOOKUP(VLOOKUP($A30,跑环关卡配置!$O:$P,2,FALSE),怪物属性偏向!$E:$O,怪物属性偏向!J$1-1,FALSE)</f>
        <v>20002001</v>
      </c>
      <c r="O30" s="9">
        <f>VLOOKUP(VLOOKUP($A30,跑环关卡配置!$O:$P,2,FALSE),怪物属性偏向!$E:$O,怪物属性偏向!K$1-1,FALSE)</f>
        <v>20002002</v>
      </c>
      <c r="P30" s="9" t="str">
        <f>VLOOKUP(VLOOKUP($A30,跑环关卡配置!$O:$P,2,FALSE),怪物属性偏向!$E:$O,怪物属性偏向!L$1-1,FALSE)</f>
        <v/>
      </c>
      <c r="Q30" s="9" t="str">
        <f>VLOOKUP(VLOOKUP($A30,跑环关卡配置!$O:$P,2,FALSE),怪物属性偏向!$E:$O,怪物属性偏向!M$1-1,FALSE)</f>
        <v/>
      </c>
      <c r="R30" s="9" t="str">
        <f>VLOOKUP(VLOOKUP($A30,跑环关卡配置!$O:$P,2,FALSE),怪物属性偏向!$E:$O,怪物属性偏向!N$1-1,FALSE)</f>
        <v/>
      </c>
      <c r="S30" s="9" t="str">
        <f>VLOOKUP(VLOOKUP($A30,跑环关卡配置!$O:$P,2,FALSE),怪物属性偏向!$E:$O,怪物属性偏向!O$1-1,FALSE)</f>
        <v/>
      </c>
    </row>
    <row r="31" spans="1:19" x14ac:dyDescent="0.15">
      <c r="A31" s="7">
        <f t="shared" si="0"/>
        <v>2000028</v>
      </c>
      <c r="B31" s="5" t="str">
        <f>VLOOKUP(A31,跑环关卡配置!G:I,3,FALSE)</f>
        <v>食人花</v>
      </c>
      <c r="C31" s="6"/>
      <c r="D31" s="2" t="str">
        <f>VLOOKUP(B31,怪物属性偏向!F:P,11,FALSE)</f>
        <v>m1004</v>
      </c>
      <c r="E31" s="8">
        <v>1</v>
      </c>
      <c r="F31" s="8">
        <v>0</v>
      </c>
      <c r="G31" s="6" t="s">
        <v>143</v>
      </c>
      <c r="H31" s="8">
        <v>122</v>
      </c>
      <c r="I31" s="8">
        <v>1</v>
      </c>
      <c r="J31" s="8">
        <v>7</v>
      </c>
      <c r="K31" s="8">
        <v>20</v>
      </c>
      <c r="L31" s="8">
        <v>1</v>
      </c>
      <c r="M31" s="8">
        <v>1</v>
      </c>
      <c r="N31" s="9">
        <f>VLOOKUP(VLOOKUP($A31,跑环关卡配置!$O:$P,2,FALSE),怪物属性偏向!$E:$O,怪物属性偏向!J$1-1,FALSE)</f>
        <v>20002001</v>
      </c>
      <c r="O31" s="9">
        <f>VLOOKUP(VLOOKUP($A31,跑环关卡配置!$O:$P,2,FALSE),怪物属性偏向!$E:$O,怪物属性偏向!K$1-1,FALSE)</f>
        <v>20002002</v>
      </c>
      <c r="P31" s="9" t="str">
        <f>VLOOKUP(VLOOKUP($A31,跑环关卡配置!$O:$P,2,FALSE),怪物属性偏向!$E:$O,怪物属性偏向!L$1-1,FALSE)</f>
        <v/>
      </c>
      <c r="Q31" s="9" t="str">
        <f>VLOOKUP(VLOOKUP($A31,跑环关卡配置!$O:$P,2,FALSE),怪物属性偏向!$E:$O,怪物属性偏向!M$1-1,FALSE)</f>
        <v/>
      </c>
      <c r="R31" s="9" t="str">
        <f>VLOOKUP(VLOOKUP($A31,跑环关卡配置!$O:$P,2,FALSE),怪物属性偏向!$E:$O,怪物属性偏向!N$1-1,FALSE)</f>
        <v/>
      </c>
      <c r="S31" s="9" t="str">
        <f>VLOOKUP(VLOOKUP($A31,跑环关卡配置!$O:$P,2,FALSE),怪物属性偏向!$E:$O,怪物属性偏向!O$1-1,FALSE)</f>
        <v/>
      </c>
    </row>
    <row r="32" spans="1:19" x14ac:dyDescent="0.15">
      <c r="A32" s="7">
        <f t="shared" si="0"/>
        <v>2000029</v>
      </c>
      <c r="B32" s="5" t="str">
        <f>VLOOKUP(A32,跑环关卡配置!G:I,3,FALSE)</f>
        <v>食人花</v>
      </c>
      <c r="C32" s="6"/>
      <c r="D32" s="2" t="str">
        <f>VLOOKUP(B32,怪物属性偏向!F:P,11,FALSE)</f>
        <v>m1004</v>
      </c>
      <c r="E32" s="8">
        <v>1</v>
      </c>
      <c r="F32" s="8">
        <v>0</v>
      </c>
      <c r="G32" s="6" t="s">
        <v>143</v>
      </c>
      <c r="H32" s="8">
        <v>122</v>
      </c>
      <c r="I32" s="8">
        <v>1</v>
      </c>
      <c r="J32" s="8">
        <v>7</v>
      </c>
      <c r="K32" s="8">
        <v>20</v>
      </c>
      <c r="L32" s="8">
        <v>1</v>
      </c>
      <c r="M32" s="8">
        <v>1</v>
      </c>
      <c r="N32" s="9">
        <f>VLOOKUP(VLOOKUP($A32,跑环关卡配置!$O:$P,2,FALSE),怪物属性偏向!$E:$O,怪物属性偏向!J$1-1,FALSE)</f>
        <v>20002001</v>
      </c>
      <c r="O32" s="9">
        <f>VLOOKUP(VLOOKUP($A32,跑环关卡配置!$O:$P,2,FALSE),怪物属性偏向!$E:$O,怪物属性偏向!K$1-1,FALSE)</f>
        <v>20002002</v>
      </c>
      <c r="P32" s="9" t="str">
        <f>VLOOKUP(VLOOKUP($A32,跑环关卡配置!$O:$P,2,FALSE),怪物属性偏向!$E:$O,怪物属性偏向!L$1-1,FALSE)</f>
        <v/>
      </c>
      <c r="Q32" s="9" t="str">
        <f>VLOOKUP(VLOOKUP($A32,跑环关卡配置!$O:$P,2,FALSE),怪物属性偏向!$E:$O,怪物属性偏向!M$1-1,FALSE)</f>
        <v/>
      </c>
      <c r="R32" s="9" t="str">
        <f>VLOOKUP(VLOOKUP($A32,跑环关卡配置!$O:$P,2,FALSE),怪物属性偏向!$E:$O,怪物属性偏向!N$1-1,FALSE)</f>
        <v/>
      </c>
      <c r="S32" s="9" t="str">
        <f>VLOOKUP(VLOOKUP($A32,跑环关卡配置!$O:$P,2,FALSE),怪物属性偏向!$E:$O,怪物属性偏向!O$1-1,FALSE)</f>
        <v/>
      </c>
    </row>
    <row r="33" spans="1:19" x14ac:dyDescent="0.15">
      <c r="A33" s="7">
        <f t="shared" si="0"/>
        <v>2000030</v>
      </c>
      <c r="B33" s="5" t="str">
        <f>VLOOKUP(A33,跑环关卡配置!G:I,3,FALSE)</f>
        <v>小花精</v>
      </c>
      <c r="C33" s="6"/>
      <c r="D33" s="2" t="str">
        <f>VLOOKUP(B33,怪物属性偏向!F:P,11,FALSE)</f>
        <v>m1007</v>
      </c>
      <c r="E33" s="8">
        <v>1</v>
      </c>
      <c r="F33" s="8">
        <v>0</v>
      </c>
      <c r="G33" s="6" t="s">
        <v>143</v>
      </c>
      <c r="H33" s="8">
        <v>122</v>
      </c>
      <c r="I33" s="8">
        <v>1</v>
      </c>
      <c r="J33" s="8">
        <v>7</v>
      </c>
      <c r="K33" s="8">
        <v>20</v>
      </c>
      <c r="L33" s="8">
        <v>1</v>
      </c>
      <c r="M33" s="8">
        <v>1</v>
      </c>
      <c r="N33" s="9">
        <f>VLOOKUP(VLOOKUP($A33,跑环关卡配置!$O:$P,2,FALSE),怪物属性偏向!$E:$O,怪物属性偏向!J$1-1,FALSE)</f>
        <v>20005001</v>
      </c>
      <c r="O33" s="9">
        <f>VLOOKUP(VLOOKUP($A33,跑环关卡配置!$O:$P,2,FALSE),怪物属性偏向!$E:$O,怪物属性偏向!K$1-1,FALSE)</f>
        <v>20005002</v>
      </c>
      <c r="P33" s="9" t="str">
        <f>VLOOKUP(VLOOKUP($A33,跑环关卡配置!$O:$P,2,FALSE),怪物属性偏向!$E:$O,怪物属性偏向!L$1-1,FALSE)</f>
        <v/>
      </c>
      <c r="Q33" s="9" t="str">
        <f>VLOOKUP(VLOOKUP($A33,跑环关卡配置!$O:$P,2,FALSE),怪物属性偏向!$E:$O,怪物属性偏向!M$1-1,FALSE)</f>
        <v/>
      </c>
      <c r="R33" s="9" t="str">
        <f>VLOOKUP(VLOOKUP($A33,跑环关卡配置!$O:$P,2,FALSE),怪物属性偏向!$E:$O,怪物属性偏向!N$1-1,FALSE)</f>
        <v/>
      </c>
      <c r="S33" s="9" t="str">
        <f>VLOOKUP(VLOOKUP($A33,跑环关卡配置!$O:$P,2,FALSE),怪物属性偏向!$E:$O,怪物属性偏向!O$1-1,FALSE)</f>
        <v/>
      </c>
    </row>
    <row r="34" spans="1:19" x14ac:dyDescent="0.15">
      <c r="A34" s="7">
        <f t="shared" si="0"/>
        <v>2000031</v>
      </c>
      <c r="B34" s="5" t="str">
        <f>VLOOKUP(A34,跑环关卡配置!G:I,3,FALSE)</f>
        <v>食人花</v>
      </c>
      <c r="C34" s="6"/>
      <c r="D34" s="2" t="str">
        <f>VLOOKUP(B34,怪物属性偏向!F:P,11,FALSE)</f>
        <v>m1004</v>
      </c>
      <c r="E34" s="8">
        <v>1</v>
      </c>
      <c r="F34" s="8">
        <v>0</v>
      </c>
      <c r="G34" s="6" t="s">
        <v>143</v>
      </c>
      <c r="H34" s="8">
        <v>122</v>
      </c>
      <c r="I34" s="8">
        <v>1</v>
      </c>
      <c r="J34" s="8">
        <v>7</v>
      </c>
      <c r="K34" s="8">
        <v>20</v>
      </c>
      <c r="L34" s="8">
        <v>1</v>
      </c>
      <c r="M34" s="8">
        <v>1</v>
      </c>
      <c r="N34" s="9">
        <f>VLOOKUP(VLOOKUP($A34,跑环关卡配置!$O:$P,2,FALSE),怪物属性偏向!$E:$O,怪物属性偏向!J$1-1,FALSE)</f>
        <v>20002001</v>
      </c>
      <c r="O34" s="9">
        <f>VLOOKUP(VLOOKUP($A34,跑环关卡配置!$O:$P,2,FALSE),怪物属性偏向!$E:$O,怪物属性偏向!K$1-1,FALSE)</f>
        <v>20002002</v>
      </c>
      <c r="P34" s="9" t="str">
        <f>VLOOKUP(VLOOKUP($A34,跑环关卡配置!$O:$P,2,FALSE),怪物属性偏向!$E:$O,怪物属性偏向!L$1-1,FALSE)</f>
        <v/>
      </c>
      <c r="Q34" s="9" t="str">
        <f>VLOOKUP(VLOOKUP($A34,跑环关卡配置!$O:$P,2,FALSE),怪物属性偏向!$E:$O,怪物属性偏向!M$1-1,FALSE)</f>
        <v/>
      </c>
      <c r="R34" s="9" t="str">
        <f>VLOOKUP(VLOOKUP($A34,跑环关卡配置!$O:$P,2,FALSE),怪物属性偏向!$E:$O,怪物属性偏向!N$1-1,FALSE)</f>
        <v/>
      </c>
      <c r="S34" s="9" t="str">
        <f>VLOOKUP(VLOOKUP($A34,跑环关卡配置!$O:$P,2,FALSE),怪物属性偏向!$E:$O,怪物属性偏向!O$1-1,FALSE)</f>
        <v/>
      </c>
    </row>
    <row r="35" spans="1:19" x14ac:dyDescent="0.15">
      <c r="A35" s="7">
        <f t="shared" si="0"/>
        <v>2000032</v>
      </c>
      <c r="B35" s="5" t="str">
        <f>VLOOKUP(A35,跑环关卡配置!G:I,3,FALSE)</f>
        <v>小蘑菇</v>
      </c>
      <c r="C35" s="6"/>
      <c r="D35" s="2" t="str">
        <f>VLOOKUP(B35,怪物属性偏向!F:P,11,FALSE)</f>
        <v>m1008</v>
      </c>
      <c r="E35" s="8">
        <v>1</v>
      </c>
      <c r="F35" s="8">
        <v>0</v>
      </c>
      <c r="G35" s="6" t="s">
        <v>143</v>
      </c>
      <c r="H35" s="8">
        <v>122</v>
      </c>
      <c r="I35" s="8">
        <v>1</v>
      </c>
      <c r="J35" s="8">
        <v>7</v>
      </c>
      <c r="K35" s="8">
        <v>20</v>
      </c>
      <c r="L35" s="8">
        <v>1</v>
      </c>
      <c r="M35" s="8">
        <v>1</v>
      </c>
      <c r="N35" s="9">
        <f>VLOOKUP(VLOOKUP($A35,跑环关卡配置!$O:$P,2,FALSE),怪物属性偏向!$E:$O,怪物属性偏向!J$1-1,FALSE)</f>
        <v>20001001</v>
      </c>
      <c r="O35" s="9" t="str">
        <f>VLOOKUP(VLOOKUP($A35,跑环关卡配置!$O:$P,2,FALSE),怪物属性偏向!$E:$O,怪物属性偏向!K$1-1,FALSE)</f>
        <v/>
      </c>
      <c r="P35" s="9" t="str">
        <f>VLOOKUP(VLOOKUP($A35,跑环关卡配置!$O:$P,2,FALSE),怪物属性偏向!$E:$O,怪物属性偏向!L$1-1,FALSE)</f>
        <v/>
      </c>
      <c r="Q35" s="9" t="str">
        <f>VLOOKUP(VLOOKUP($A35,跑环关卡配置!$O:$P,2,FALSE),怪物属性偏向!$E:$O,怪物属性偏向!M$1-1,FALSE)</f>
        <v/>
      </c>
      <c r="R35" s="9" t="str">
        <f>VLOOKUP(VLOOKUP($A35,跑环关卡配置!$O:$P,2,FALSE),怪物属性偏向!$E:$O,怪物属性偏向!N$1-1,FALSE)</f>
        <v/>
      </c>
      <c r="S35" s="9" t="str">
        <f>VLOOKUP(VLOOKUP($A35,跑环关卡配置!$O:$P,2,FALSE),怪物属性偏向!$E:$O,怪物属性偏向!O$1-1,FALSE)</f>
        <v/>
      </c>
    </row>
    <row r="36" spans="1:19" x14ac:dyDescent="0.15">
      <c r="A36" s="7">
        <f t="shared" si="0"/>
        <v>2000033</v>
      </c>
      <c r="B36" s="5" t="str">
        <f>VLOOKUP(A36,跑环关卡配置!G:I,3,FALSE)</f>
        <v>小蘑菇</v>
      </c>
      <c r="C36" s="6"/>
      <c r="D36" s="2" t="str">
        <f>VLOOKUP(B36,怪物属性偏向!F:P,11,FALSE)</f>
        <v>m1008</v>
      </c>
      <c r="E36" s="8">
        <v>1</v>
      </c>
      <c r="F36" s="8">
        <v>0</v>
      </c>
      <c r="G36" s="6" t="s">
        <v>143</v>
      </c>
      <c r="H36" s="8">
        <v>122</v>
      </c>
      <c r="I36" s="8">
        <v>1</v>
      </c>
      <c r="J36" s="8">
        <v>7</v>
      </c>
      <c r="K36" s="8">
        <v>20</v>
      </c>
      <c r="L36" s="8">
        <v>1</v>
      </c>
      <c r="M36" s="8">
        <v>1</v>
      </c>
      <c r="N36" s="9">
        <f>VLOOKUP(VLOOKUP($A36,跑环关卡配置!$O:$P,2,FALSE),怪物属性偏向!$E:$O,怪物属性偏向!J$1-1,FALSE)</f>
        <v>20001001</v>
      </c>
      <c r="O36" s="9" t="str">
        <f>VLOOKUP(VLOOKUP($A36,跑环关卡配置!$O:$P,2,FALSE),怪物属性偏向!$E:$O,怪物属性偏向!K$1-1,FALSE)</f>
        <v/>
      </c>
      <c r="P36" s="9" t="str">
        <f>VLOOKUP(VLOOKUP($A36,跑环关卡配置!$O:$P,2,FALSE),怪物属性偏向!$E:$O,怪物属性偏向!L$1-1,FALSE)</f>
        <v/>
      </c>
      <c r="Q36" s="9" t="str">
        <f>VLOOKUP(VLOOKUP($A36,跑环关卡配置!$O:$P,2,FALSE),怪物属性偏向!$E:$O,怪物属性偏向!M$1-1,FALSE)</f>
        <v/>
      </c>
      <c r="R36" s="9" t="str">
        <f>VLOOKUP(VLOOKUP($A36,跑环关卡配置!$O:$P,2,FALSE),怪物属性偏向!$E:$O,怪物属性偏向!N$1-1,FALSE)</f>
        <v/>
      </c>
      <c r="S36" s="9" t="str">
        <f>VLOOKUP(VLOOKUP($A36,跑环关卡配置!$O:$P,2,FALSE),怪物属性偏向!$E:$O,怪物属性偏向!O$1-1,FALSE)</f>
        <v/>
      </c>
    </row>
    <row r="37" spans="1:19" x14ac:dyDescent="0.15">
      <c r="A37" s="7">
        <f t="shared" si="0"/>
        <v>2000034</v>
      </c>
      <c r="B37" s="5" t="str">
        <f>VLOOKUP(A37,跑环关卡配置!G:I,3,FALSE)</f>
        <v>食人花</v>
      </c>
      <c r="C37" s="6"/>
      <c r="D37" s="2" t="str">
        <f>VLOOKUP(B37,怪物属性偏向!F:P,11,FALSE)</f>
        <v>m1004</v>
      </c>
      <c r="E37" s="8">
        <v>1</v>
      </c>
      <c r="F37" s="8">
        <v>0</v>
      </c>
      <c r="G37" s="6" t="s">
        <v>143</v>
      </c>
      <c r="H37" s="8">
        <v>122</v>
      </c>
      <c r="I37" s="8">
        <v>1</v>
      </c>
      <c r="J37" s="8">
        <v>7</v>
      </c>
      <c r="K37" s="8">
        <v>20</v>
      </c>
      <c r="L37" s="8">
        <v>1</v>
      </c>
      <c r="M37" s="8">
        <v>1</v>
      </c>
      <c r="N37" s="9">
        <f>VLOOKUP(VLOOKUP($A37,跑环关卡配置!$O:$P,2,FALSE),怪物属性偏向!$E:$O,怪物属性偏向!J$1-1,FALSE)</f>
        <v>20002001</v>
      </c>
      <c r="O37" s="9">
        <f>VLOOKUP(VLOOKUP($A37,跑环关卡配置!$O:$P,2,FALSE),怪物属性偏向!$E:$O,怪物属性偏向!K$1-1,FALSE)</f>
        <v>20002002</v>
      </c>
      <c r="P37" s="9" t="str">
        <f>VLOOKUP(VLOOKUP($A37,跑环关卡配置!$O:$P,2,FALSE),怪物属性偏向!$E:$O,怪物属性偏向!L$1-1,FALSE)</f>
        <v/>
      </c>
      <c r="Q37" s="9" t="str">
        <f>VLOOKUP(VLOOKUP($A37,跑环关卡配置!$O:$P,2,FALSE),怪物属性偏向!$E:$O,怪物属性偏向!M$1-1,FALSE)</f>
        <v/>
      </c>
      <c r="R37" s="9" t="str">
        <f>VLOOKUP(VLOOKUP($A37,跑环关卡配置!$O:$P,2,FALSE),怪物属性偏向!$E:$O,怪物属性偏向!N$1-1,FALSE)</f>
        <v/>
      </c>
      <c r="S37" s="9" t="str">
        <f>VLOOKUP(VLOOKUP($A37,跑环关卡配置!$O:$P,2,FALSE),怪物属性偏向!$E:$O,怪物属性偏向!O$1-1,FALSE)</f>
        <v/>
      </c>
    </row>
    <row r="38" spans="1:19" x14ac:dyDescent="0.15">
      <c r="A38" s="7">
        <f t="shared" si="0"/>
        <v>2000035</v>
      </c>
      <c r="B38" s="5" t="str">
        <f>VLOOKUP(A38,跑环关卡配置!G:I,3,FALSE)</f>
        <v>小蘑菇</v>
      </c>
      <c r="C38" s="6"/>
      <c r="D38" s="2" t="str">
        <f>VLOOKUP(B38,怪物属性偏向!F:P,11,FALSE)</f>
        <v>m1008</v>
      </c>
      <c r="E38" s="8">
        <v>1</v>
      </c>
      <c r="F38" s="8">
        <v>0</v>
      </c>
      <c r="G38" s="6" t="s">
        <v>143</v>
      </c>
      <c r="H38" s="8">
        <v>122</v>
      </c>
      <c r="I38" s="8">
        <v>1</v>
      </c>
      <c r="J38" s="8">
        <v>7</v>
      </c>
      <c r="K38" s="8">
        <v>20</v>
      </c>
      <c r="L38" s="8">
        <v>1</v>
      </c>
      <c r="M38" s="8">
        <v>1</v>
      </c>
      <c r="N38" s="9">
        <f>VLOOKUP(VLOOKUP($A38,跑环关卡配置!$O:$P,2,FALSE),怪物属性偏向!$E:$O,怪物属性偏向!J$1-1,FALSE)</f>
        <v>20001001</v>
      </c>
      <c r="O38" s="9" t="str">
        <f>VLOOKUP(VLOOKUP($A38,跑环关卡配置!$O:$P,2,FALSE),怪物属性偏向!$E:$O,怪物属性偏向!K$1-1,FALSE)</f>
        <v/>
      </c>
      <c r="P38" s="9" t="str">
        <f>VLOOKUP(VLOOKUP($A38,跑环关卡配置!$O:$P,2,FALSE),怪物属性偏向!$E:$O,怪物属性偏向!L$1-1,FALSE)</f>
        <v/>
      </c>
      <c r="Q38" s="9" t="str">
        <f>VLOOKUP(VLOOKUP($A38,跑环关卡配置!$O:$P,2,FALSE),怪物属性偏向!$E:$O,怪物属性偏向!M$1-1,FALSE)</f>
        <v/>
      </c>
      <c r="R38" s="9" t="str">
        <f>VLOOKUP(VLOOKUP($A38,跑环关卡配置!$O:$P,2,FALSE),怪物属性偏向!$E:$O,怪物属性偏向!N$1-1,FALSE)</f>
        <v/>
      </c>
      <c r="S38" s="9" t="str">
        <f>VLOOKUP(VLOOKUP($A38,跑环关卡配置!$O:$P,2,FALSE),怪物属性偏向!$E:$O,怪物属性偏向!O$1-1,FALSE)</f>
        <v/>
      </c>
    </row>
    <row r="39" spans="1:19" x14ac:dyDescent="0.15">
      <c r="A39" s="7">
        <f t="shared" si="0"/>
        <v>2000036</v>
      </c>
      <c r="B39" s="5" t="str">
        <f>VLOOKUP(A39,跑环关卡配置!G:I,3,FALSE)</f>
        <v>小蘑菇</v>
      </c>
      <c r="C39" s="6"/>
      <c r="D39" s="2" t="str">
        <f>VLOOKUP(B39,怪物属性偏向!F:P,11,FALSE)</f>
        <v>m1008</v>
      </c>
      <c r="E39" s="8">
        <v>1</v>
      </c>
      <c r="F39" s="8">
        <v>0</v>
      </c>
      <c r="G39" s="6" t="s">
        <v>143</v>
      </c>
      <c r="H39" s="8">
        <v>122</v>
      </c>
      <c r="I39" s="8">
        <v>1</v>
      </c>
      <c r="J39" s="8">
        <v>7</v>
      </c>
      <c r="K39" s="8">
        <v>20</v>
      </c>
      <c r="L39" s="8">
        <v>1</v>
      </c>
      <c r="M39" s="8">
        <v>1</v>
      </c>
      <c r="N39" s="9">
        <f>VLOOKUP(VLOOKUP($A39,跑环关卡配置!$O:$P,2,FALSE),怪物属性偏向!$E:$O,怪物属性偏向!J$1-1,FALSE)</f>
        <v>20001001</v>
      </c>
      <c r="O39" s="9" t="str">
        <f>VLOOKUP(VLOOKUP($A39,跑环关卡配置!$O:$P,2,FALSE),怪物属性偏向!$E:$O,怪物属性偏向!K$1-1,FALSE)</f>
        <v/>
      </c>
      <c r="P39" s="9" t="str">
        <f>VLOOKUP(VLOOKUP($A39,跑环关卡配置!$O:$P,2,FALSE),怪物属性偏向!$E:$O,怪物属性偏向!L$1-1,FALSE)</f>
        <v/>
      </c>
      <c r="Q39" s="9" t="str">
        <f>VLOOKUP(VLOOKUP($A39,跑环关卡配置!$O:$P,2,FALSE),怪物属性偏向!$E:$O,怪物属性偏向!M$1-1,FALSE)</f>
        <v/>
      </c>
      <c r="R39" s="9" t="str">
        <f>VLOOKUP(VLOOKUP($A39,跑环关卡配置!$O:$P,2,FALSE),怪物属性偏向!$E:$O,怪物属性偏向!N$1-1,FALSE)</f>
        <v/>
      </c>
      <c r="S39" s="9" t="str">
        <f>VLOOKUP(VLOOKUP($A39,跑环关卡配置!$O:$P,2,FALSE),怪物属性偏向!$E:$O,怪物属性偏向!O$1-1,FALSE)</f>
        <v/>
      </c>
    </row>
    <row r="40" spans="1:19" x14ac:dyDescent="0.15">
      <c r="A40" s="7">
        <f t="shared" si="0"/>
        <v>2000037</v>
      </c>
      <c r="B40" s="5" t="str">
        <f>VLOOKUP(A40,跑环关卡配置!G:I,3,FALSE)</f>
        <v>树妖</v>
      </c>
      <c r="C40" s="6"/>
      <c r="D40" s="2" t="str">
        <f>VLOOKUP(B40,怪物属性偏向!F:P,11,FALSE)</f>
        <v>m10000</v>
      </c>
      <c r="E40" s="8">
        <v>1</v>
      </c>
      <c r="F40" s="8">
        <v>0</v>
      </c>
      <c r="G40" s="6" t="s">
        <v>143</v>
      </c>
      <c r="H40" s="8">
        <v>122</v>
      </c>
      <c r="I40" s="8">
        <v>1</v>
      </c>
      <c r="J40" s="8">
        <v>7</v>
      </c>
      <c r="K40" s="8">
        <v>20</v>
      </c>
      <c r="L40" s="8">
        <v>1</v>
      </c>
      <c r="M40" s="8">
        <v>1</v>
      </c>
      <c r="N40" s="9">
        <f>VLOOKUP(VLOOKUP($A40,跑环关卡配置!$O:$P,2,FALSE),怪物属性偏向!$E:$O,怪物属性偏向!J$1-1,FALSE)</f>
        <v>20003001</v>
      </c>
      <c r="O40" s="9" t="str">
        <f>VLOOKUP(VLOOKUP($A40,跑环关卡配置!$O:$P,2,FALSE),怪物属性偏向!$E:$O,怪物属性偏向!K$1-1,FALSE)</f>
        <v/>
      </c>
      <c r="P40" s="9" t="str">
        <f>VLOOKUP(VLOOKUP($A40,跑环关卡配置!$O:$P,2,FALSE),怪物属性偏向!$E:$O,怪物属性偏向!L$1-1,FALSE)</f>
        <v/>
      </c>
      <c r="Q40" s="9" t="str">
        <f>VLOOKUP(VLOOKUP($A40,跑环关卡配置!$O:$P,2,FALSE),怪物属性偏向!$E:$O,怪物属性偏向!M$1-1,FALSE)</f>
        <v/>
      </c>
      <c r="R40" s="9" t="str">
        <f>VLOOKUP(VLOOKUP($A40,跑环关卡配置!$O:$P,2,FALSE),怪物属性偏向!$E:$O,怪物属性偏向!N$1-1,FALSE)</f>
        <v/>
      </c>
      <c r="S40" s="9" t="str">
        <f>VLOOKUP(VLOOKUP($A40,跑环关卡配置!$O:$P,2,FALSE),怪物属性偏向!$E:$O,怪物属性偏向!O$1-1,FALSE)</f>
        <v/>
      </c>
    </row>
    <row r="41" spans="1:19" x14ac:dyDescent="0.15">
      <c r="A41" s="7">
        <f t="shared" si="0"/>
        <v>2000038</v>
      </c>
      <c r="B41" s="5" t="str">
        <f>VLOOKUP(A41,跑环关卡配置!G:I,3,FALSE)</f>
        <v>小蘑菇</v>
      </c>
      <c r="C41" s="6"/>
      <c r="D41" s="2" t="str">
        <f>VLOOKUP(B41,怪物属性偏向!F:P,11,FALSE)</f>
        <v>m1008</v>
      </c>
      <c r="E41" s="8">
        <v>1</v>
      </c>
      <c r="F41" s="8">
        <v>0</v>
      </c>
      <c r="G41" s="6" t="s">
        <v>143</v>
      </c>
      <c r="H41" s="8">
        <v>122</v>
      </c>
      <c r="I41" s="8">
        <v>1</v>
      </c>
      <c r="J41" s="8">
        <v>7</v>
      </c>
      <c r="K41" s="8">
        <v>20</v>
      </c>
      <c r="L41" s="8">
        <v>1</v>
      </c>
      <c r="M41" s="8">
        <v>1</v>
      </c>
      <c r="N41" s="9">
        <f>VLOOKUP(VLOOKUP($A41,跑环关卡配置!$O:$P,2,FALSE),怪物属性偏向!$E:$O,怪物属性偏向!J$1-1,FALSE)</f>
        <v>20001001</v>
      </c>
      <c r="O41" s="9" t="str">
        <f>VLOOKUP(VLOOKUP($A41,跑环关卡配置!$O:$P,2,FALSE),怪物属性偏向!$E:$O,怪物属性偏向!K$1-1,FALSE)</f>
        <v/>
      </c>
      <c r="P41" s="9" t="str">
        <f>VLOOKUP(VLOOKUP($A41,跑环关卡配置!$O:$P,2,FALSE),怪物属性偏向!$E:$O,怪物属性偏向!L$1-1,FALSE)</f>
        <v/>
      </c>
      <c r="Q41" s="9" t="str">
        <f>VLOOKUP(VLOOKUP($A41,跑环关卡配置!$O:$P,2,FALSE),怪物属性偏向!$E:$O,怪物属性偏向!M$1-1,FALSE)</f>
        <v/>
      </c>
      <c r="R41" s="9" t="str">
        <f>VLOOKUP(VLOOKUP($A41,跑环关卡配置!$O:$P,2,FALSE),怪物属性偏向!$E:$O,怪物属性偏向!N$1-1,FALSE)</f>
        <v/>
      </c>
      <c r="S41" s="9" t="str">
        <f>VLOOKUP(VLOOKUP($A41,跑环关卡配置!$O:$P,2,FALSE),怪物属性偏向!$E:$O,怪物属性偏向!O$1-1,FALSE)</f>
        <v/>
      </c>
    </row>
    <row r="42" spans="1:19" x14ac:dyDescent="0.15">
      <c r="A42" s="7">
        <f t="shared" si="0"/>
        <v>2000039</v>
      </c>
      <c r="B42" s="5" t="str">
        <f>VLOOKUP(A42,跑环关卡配置!G:I,3,FALSE)</f>
        <v>小蘑菇</v>
      </c>
      <c r="C42" s="6"/>
      <c r="D42" s="2" t="str">
        <f>VLOOKUP(B42,怪物属性偏向!F:P,11,FALSE)</f>
        <v>m1008</v>
      </c>
      <c r="E42" s="8">
        <v>1</v>
      </c>
      <c r="F42" s="8">
        <v>0</v>
      </c>
      <c r="G42" s="6" t="s">
        <v>143</v>
      </c>
      <c r="H42" s="8">
        <v>122</v>
      </c>
      <c r="I42" s="8">
        <v>1</v>
      </c>
      <c r="J42" s="8">
        <v>7</v>
      </c>
      <c r="K42" s="8">
        <v>20</v>
      </c>
      <c r="L42" s="8">
        <v>1</v>
      </c>
      <c r="M42" s="8">
        <v>1</v>
      </c>
      <c r="N42" s="9">
        <f>VLOOKUP(VLOOKUP($A42,跑环关卡配置!$O:$P,2,FALSE),怪物属性偏向!$E:$O,怪物属性偏向!J$1-1,FALSE)</f>
        <v>20001001</v>
      </c>
      <c r="O42" s="9" t="str">
        <f>VLOOKUP(VLOOKUP($A42,跑环关卡配置!$O:$P,2,FALSE),怪物属性偏向!$E:$O,怪物属性偏向!K$1-1,FALSE)</f>
        <v/>
      </c>
      <c r="P42" s="9" t="str">
        <f>VLOOKUP(VLOOKUP($A42,跑环关卡配置!$O:$P,2,FALSE),怪物属性偏向!$E:$O,怪物属性偏向!L$1-1,FALSE)</f>
        <v/>
      </c>
      <c r="Q42" s="9" t="str">
        <f>VLOOKUP(VLOOKUP($A42,跑环关卡配置!$O:$P,2,FALSE),怪物属性偏向!$E:$O,怪物属性偏向!M$1-1,FALSE)</f>
        <v/>
      </c>
      <c r="R42" s="9" t="str">
        <f>VLOOKUP(VLOOKUP($A42,跑环关卡配置!$O:$P,2,FALSE),怪物属性偏向!$E:$O,怪物属性偏向!N$1-1,FALSE)</f>
        <v/>
      </c>
      <c r="S42" s="9" t="str">
        <f>VLOOKUP(VLOOKUP($A42,跑环关卡配置!$O:$P,2,FALSE),怪物属性偏向!$E:$O,怪物属性偏向!O$1-1,FALSE)</f>
        <v/>
      </c>
    </row>
    <row r="43" spans="1:19" x14ac:dyDescent="0.15">
      <c r="A43" s="7">
        <f t="shared" si="0"/>
        <v>2000040</v>
      </c>
      <c r="B43" s="5" t="str">
        <f>VLOOKUP(A43,跑环关卡配置!G:I,3,FALSE)</f>
        <v>树妖</v>
      </c>
      <c r="C43" s="6"/>
      <c r="D43" s="2" t="str">
        <f>VLOOKUP(B43,怪物属性偏向!F:P,11,FALSE)</f>
        <v>m10000</v>
      </c>
      <c r="E43" s="8">
        <v>1</v>
      </c>
      <c r="F43" s="8">
        <v>0</v>
      </c>
      <c r="G43" s="6" t="s">
        <v>143</v>
      </c>
      <c r="H43" s="8">
        <v>122</v>
      </c>
      <c r="I43" s="8">
        <v>1</v>
      </c>
      <c r="J43" s="8">
        <v>7</v>
      </c>
      <c r="K43" s="8">
        <v>20</v>
      </c>
      <c r="L43" s="8">
        <v>1</v>
      </c>
      <c r="M43" s="8">
        <v>1</v>
      </c>
      <c r="N43" s="9">
        <f>VLOOKUP(VLOOKUP($A43,跑环关卡配置!$O:$P,2,FALSE),怪物属性偏向!$E:$O,怪物属性偏向!J$1-1,FALSE)</f>
        <v>20003001</v>
      </c>
      <c r="O43" s="9" t="str">
        <f>VLOOKUP(VLOOKUP($A43,跑环关卡配置!$O:$P,2,FALSE),怪物属性偏向!$E:$O,怪物属性偏向!K$1-1,FALSE)</f>
        <v/>
      </c>
      <c r="P43" s="9" t="str">
        <f>VLOOKUP(VLOOKUP($A43,跑环关卡配置!$O:$P,2,FALSE),怪物属性偏向!$E:$O,怪物属性偏向!L$1-1,FALSE)</f>
        <v/>
      </c>
      <c r="Q43" s="9" t="str">
        <f>VLOOKUP(VLOOKUP($A43,跑环关卡配置!$O:$P,2,FALSE),怪物属性偏向!$E:$O,怪物属性偏向!M$1-1,FALSE)</f>
        <v/>
      </c>
      <c r="R43" s="9" t="str">
        <f>VLOOKUP(VLOOKUP($A43,跑环关卡配置!$O:$P,2,FALSE),怪物属性偏向!$E:$O,怪物属性偏向!N$1-1,FALSE)</f>
        <v/>
      </c>
      <c r="S43" s="9" t="str">
        <f>VLOOKUP(VLOOKUP($A43,跑环关卡配置!$O:$P,2,FALSE),怪物属性偏向!$E:$O,怪物属性偏向!O$1-1,FALSE)</f>
        <v/>
      </c>
    </row>
    <row r="44" spans="1:19" x14ac:dyDescent="0.15">
      <c r="A44" s="7">
        <f t="shared" si="0"/>
        <v>2000041</v>
      </c>
      <c r="B44" s="5" t="str">
        <f>VLOOKUP(A44,跑环关卡配置!G:I,3,FALSE)</f>
        <v>小花精</v>
      </c>
      <c r="C44" s="6"/>
      <c r="D44" s="2" t="str">
        <f>VLOOKUP(B44,怪物属性偏向!F:P,11,FALSE)</f>
        <v>m1007</v>
      </c>
      <c r="E44" s="8">
        <v>1</v>
      </c>
      <c r="F44" s="8">
        <v>0</v>
      </c>
      <c r="G44" s="6" t="s">
        <v>143</v>
      </c>
      <c r="H44" s="8">
        <v>122</v>
      </c>
      <c r="I44" s="8">
        <v>1</v>
      </c>
      <c r="J44" s="8">
        <v>7</v>
      </c>
      <c r="K44" s="8">
        <v>20</v>
      </c>
      <c r="L44" s="8">
        <v>1</v>
      </c>
      <c r="M44" s="8">
        <v>1</v>
      </c>
      <c r="N44" s="9">
        <f>VLOOKUP(VLOOKUP($A44,跑环关卡配置!$O:$P,2,FALSE),怪物属性偏向!$E:$O,怪物属性偏向!J$1-1,FALSE)</f>
        <v>20005001</v>
      </c>
      <c r="O44" s="9">
        <f>VLOOKUP(VLOOKUP($A44,跑环关卡配置!$O:$P,2,FALSE),怪物属性偏向!$E:$O,怪物属性偏向!K$1-1,FALSE)</f>
        <v>20005002</v>
      </c>
      <c r="P44" s="9" t="str">
        <f>VLOOKUP(VLOOKUP($A44,跑环关卡配置!$O:$P,2,FALSE),怪物属性偏向!$E:$O,怪物属性偏向!L$1-1,FALSE)</f>
        <v/>
      </c>
      <c r="Q44" s="9" t="str">
        <f>VLOOKUP(VLOOKUP($A44,跑环关卡配置!$O:$P,2,FALSE),怪物属性偏向!$E:$O,怪物属性偏向!M$1-1,FALSE)</f>
        <v/>
      </c>
      <c r="R44" s="9" t="str">
        <f>VLOOKUP(VLOOKUP($A44,跑环关卡配置!$O:$P,2,FALSE),怪物属性偏向!$E:$O,怪物属性偏向!N$1-1,FALSE)</f>
        <v/>
      </c>
      <c r="S44" s="9" t="str">
        <f>VLOOKUP(VLOOKUP($A44,跑环关卡配置!$O:$P,2,FALSE),怪物属性偏向!$E:$O,怪物属性偏向!O$1-1,FALSE)</f>
        <v/>
      </c>
    </row>
    <row r="45" spans="1:19" x14ac:dyDescent="0.15">
      <c r="A45" s="7">
        <f t="shared" si="0"/>
        <v>2000042</v>
      </c>
      <c r="B45" s="5" t="str">
        <f>VLOOKUP(A45,跑环关卡配置!G:I,3,FALSE)</f>
        <v>食人花</v>
      </c>
      <c r="C45" s="6"/>
      <c r="D45" s="2" t="str">
        <f>VLOOKUP(B45,怪物属性偏向!F:P,11,FALSE)</f>
        <v>m1004</v>
      </c>
      <c r="E45" s="8">
        <v>1</v>
      </c>
      <c r="F45" s="8">
        <v>0</v>
      </c>
      <c r="G45" s="6" t="s">
        <v>143</v>
      </c>
      <c r="H45" s="8">
        <v>122</v>
      </c>
      <c r="I45" s="8">
        <v>1</v>
      </c>
      <c r="J45" s="8">
        <v>7</v>
      </c>
      <c r="K45" s="8">
        <v>20</v>
      </c>
      <c r="L45" s="8">
        <v>1</v>
      </c>
      <c r="M45" s="8">
        <v>1</v>
      </c>
      <c r="N45" s="9">
        <f>VLOOKUP(VLOOKUP($A45,跑环关卡配置!$O:$P,2,FALSE),怪物属性偏向!$E:$O,怪物属性偏向!J$1-1,FALSE)</f>
        <v>20002001</v>
      </c>
      <c r="O45" s="9">
        <f>VLOOKUP(VLOOKUP($A45,跑环关卡配置!$O:$P,2,FALSE),怪物属性偏向!$E:$O,怪物属性偏向!K$1-1,FALSE)</f>
        <v>20002002</v>
      </c>
      <c r="P45" s="9" t="str">
        <f>VLOOKUP(VLOOKUP($A45,跑环关卡配置!$O:$P,2,FALSE),怪物属性偏向!$E:$O,怪物属性偏向!L$1-1,FALSE)</f>
        <v/>
      </c>
      <c r="Q45" s="9" t="str">
        <f>VLOOKUP(VLOOKUP($A45,跑环关卡配置!$O:$P,2,FALSE),怪物属性偏向!$E:$O,怪物属性偏向!M$1-1,FALSE)</f>
        <v/>
      </c>
      <c r="R45" s="9" t="str">
        <f>VLOOKUP(VLOOKUP($A45,跑环关卡配置!$O:$P,2,FALSE),怪物属性偏向!$E:$O,怪物属性偏向!N$1-1,FALSE)</f>
        <v/>
      </c>
      <c r="S45" s="9" t="str">
        <f>VLOOKUP(VLOOKUP($A45,跑环关卡配置!$O:$P,2,FALSE),怪物属性偏向!$E:$O,怪物属性偏向!O$1-1,FALSE)</f>
        <v/>
      </c>
    </row>
    <row r="46" spans="1:19" x14ac:dyDescent="0.15">
      <c r="A46" s="7">
        <f t="shared" si="0"/>
        <v>2000043</v>
      </c>
      <c r="B46" s="5" t="str">
        <f>VLOOKUP(A46,跑环关卡配置!G:I,3,FALSE)</f>
        <v>树妖</v>
      </c>
      <c r="C46" s="6"/>
      <c r="D46" s="2" t="str">
        <f>VLOOKUP(B46,怪物属性偏向!F:P,11,FALSE)</f>
        <v>m10000</v>
      </c>
      <c r="E46" s="8">
        <v>1</v>
      </c>
      <c r="F46" s="8">
        <v>0</v>
      </c>
      <c r="G46" s="6" t="s">
        <v>143</v>
      </c>
      <c r="H46" s="8">
        <v>122</v>
      </c>
      <c r="I46" s="8">
        <v>1</v>
      </c>
      <c r="J46" s="8">
        <v>7</v>
      </c>
      <c r="K46" s="8">
        <v>20</v>
      </c>
      <c r="L46" s="8">
        <v>1</v>
      </c>
      <c r="M46" s="8">
        <v>1</v>
      </c>
      <c r="N46" s="9">
        <f>VLOOKUP(VLOOKUP($A46,跑环关卡配置!$O:$P,2,FALSE),怪物属性偏向!$E:$O,怪物属性偏向!J$1-1,FALSE)</f>
        <v>20003001</v>
      </c>
      <c r="O46" s="9" t="str">
        <f>VLOOKUP(VLOOKUP($A46,跑环关卡配置!$O:$P,2,FALSE),怪物属性偏向!$E:$O,怪物属性偏向!K$1-1,FALSE)</f>
        <v/>
      </c>
      <c r="P46" s="9" t="str">
        <f>VLOOKUP(VLOOKUP($A46,跑环关卡配置!$O:$P,2,FALSE),怪物属性偏向!$E:$O,怪物属性偏向!L$1-1,FALSE)</f>
        <v/>
      </c>
      <c r="Q46" s="9" t="str">
        <f>VLOOKUP(VLOOKUP($A46,跑环关卡配置!$O:$P,2,FALSE),怪物属性偏向!$E:$O,怪物属性偏向!M$1-1,FALSE)</f>
        <v/>
      </c>
      <c r="R46" s="9" t="str">
        <f>VLOOKUP(VLOOKUP($A46,跑环关卡配置!$O:$P,2,FALSE),怪物属性偏向!$E:$O,怪物属性偏向!N$1-1,FALSE)</f>
        <v/>
      </c>
      <c r="S46" s="9" t="str">
        <f>VLOOKUP(VLOOKUP($A46,跑环关卡配置!$O:$P,2,FALSE),怪物属性偏向!$E:$O,怪物属性偏向!O$1-1,FALSE)</f>
        <v/>
      </c>
    </row>
    <row r="47" spans="1:19" x14ac:dyDescent="0.15">
      <c r="A47" s="7">
        <f t="shared" si="0"/>
        <v>2000044</v>
      </c>
      <c r="B47" s="5" t="str">
        <f>VLOOKUP(A47,跑环关卡配置!G:I,3,FALSE)</f>
        <v>小花精</v>
      </c>
      <c r="C47" s="6"/>
      <c r="D47" s="2" t="str">
        <f>VLOOKUP(B47,怪物属性偏向!F:P,11,FALSE)</f>
        <v>m1007</v>
      </c>
      <c r="E47" s="8">
        <v>1</v>
      </c>
      <c r="F47" s="8">
        <v>0</v>
      </c>
      <c r="G47" s="6" t="s">
        <v>143</v>
      </c>
      <c r="H47" s="8">
        <v>122</v>
      </c>
      <c r="I47" s="8">
        <v>1</v>
      </c>
      <c r="J47" s="8">
        <v>7</v>
      </c>
      <c r="K47" s="8">
        <v>20</v>
      </c>
      <c r="L47" s="8">
        <v>1</v>
      </c>
      <c r="M47" s="8">
        <v>1</v>
      </c>
      <c r="N47" s="9">
        <f>VLOOKUP(VLOOKUP($A47,跑环关卡配置!$O:$P,2,FALSE),怪物属性偏向!$E:$O,怪物属性偏向!J$1-1,FALSE)</f>
        <v>20005001</v>
      </c>
      <c r="O47" s="9">
        <f>VLOOKUP(VLOOKUP($A47,跑环关卡配置!$O:$P,2,FALSE),怪物属性偏向!$E:$O,怪物属性偏向!K$1-1,FALSE)</f>
        <v>20005002</v>
      </c>
      <c r="P47" s="9" t="str">
        <f>VLOOKUP(VLOOKUP($A47,跑环关卡配置!$O:$P,2,FALSE),怪物属性偏向!$E:$O,怪物属性偏向!L$1-1,FALSE)</f>
        <v/>
      </c>
      <c r="Q47" s="9" t="str">
        <f>VLOOKUP(VLOOKUP($A47,跑环关卡配置!$O:$P,2,FALSE),怪物属性偏向!$E:$O,怪物属性偏向!M$1-1,FALSE)</f>
        <v/>
      </c>
      <c r="R47" s="9" t="str">
        <f>VLOOKUP(VLOOKUP($A47,跑环关卡配置!$O:$P,2,FALSE),怪物属性偏向!$E:$O,怪物属性偏向!N$1-1,FALSE)</f>
        <v/>
      </c>
      <c r="S47" s="9" t="str">
        <f>VLOOKUP(VLOOKUP($A47,跑环关卡配置!$O:$P,2,FALSE),怪物属性偏向!$E:$O,怪物属性偏向!O$1-1,FALSE)</f>
        <v/>
      </c>
    </row>
    <row r="48" spans="1:19" x14ac:dyDescent="0.15">
      <c r="A48" s="7">
        <f t="shared" si="0"/>
        <v>2000045</v>
      </c>
      <c r="B48" s="5" t="str">
        <f>VLOOKUP(A48,跑环关卡配置!G:I,3,FALSE)</f>
        <v>小蘑菇</v>
      </c>
      <c r="C48" s="6"/>
      <c r="D48" s="2" t="str">
        <f>VLOOKUP(B48,怪物属性偏向!F:P,11,FALSE)</f>
        <v>m1008</v>
      </c>
      <c r="E48" s="8">
        <v>1</v>
      </c>
      <c r="F48" s="8">
        <v>0</v>
      </c>
      <c r="G48" s="6" t="s">
        <v>143</v>
      </c>
      <c r="H48" s="8">
        <v>122</v>
      </c>
      <c r="I48" s="8">
        <v>1</v>
      </c>
      <c r="J48" s="8">
        <v>7</v>
      </c>
      <c r="K48" s="8">
        <v>20</v>
      </c>
      <c r="L48" s="8">
        <v>1</v>
      </c>
      <c r="M48" s="8">
        <v>1</v>
      </c>
      <c r="N48" s="9">
        <f>VLOOKUP(VLOOKUP($A48,跑环关卡配置!$O:$P,2,FALSE),怪物属性偏向!$E:$O,怪物属性偏向!J$1-1,FALSE)</f>
        <v>20001001</v>
      </c>
      <c r="O48" s="9" t="str">
        <f>VLOOKUP(VLOOKUP($A48,跑环关卡配置!$O:$P,2,FALSE),怪物属性偏向!$E:$O,怪物属性偏向!K$1-1,FALSE)</f>
        <v/>
      </c>
      <c r="P48" s="9" t="str">
        <f>VLOOKUP(VLOOKUP($A48,跑环关卡配置!$O:$P,2,FALSE),怪物属性偏向!$E:$O,怪物属性偏向!L$1-1,FALSE)</f>
        <v/>
      </c>
      <c r="Q48" s="9" t="str">
        <f>VLOOKUP(VLOOKUP($A48,跑环关卡配置!$O:$P,2,FALSE),怪物属性偏向!$E:$O,怪物属性偏向!M$1-1,FALSE)</f>
        <v/>
      </c>
      <c r="R48" s="9" t="str">
        <f>VLOOKUP(VLOOKUP($A48,跑环关卡配置!$O:$P,2,FALSE),怪物属性偏向!$E:$O,怪物属性偏向!N$1-1,FALSE)</f>
        <v/>
      </c>
      <c r="S48" s="9" t="str">
        <f>VLOOKUP(VLOOKUP($A48,跑环关卡配置!$O:$P,2,FALSE),怪物属性偏向!$E:$O,怪物属性偏向!O$1-1,FALSE)</f>
        <v/>
      </c>
    </row>
    <row r="49" spans="1:19" x14ac:dyDescent="0.15">
      <c r="A49" s="7">
        <f t="shared" si="0"/>
        <v>2000046</v>
      </c>
      <c r="B49" s="5" t="str">
        <f>VLOOKUP(A49,跑环关卡配置!G:I,3,FALSE)</f>
        <v>小蘑菇</v>
      </c>
      <c r="C49" s="6"/>
      <c r="D49" s="2" t="str">
        <f>VLOOKUP(B49,怪物属性偏向!F:P,11,FALSE)</f>
        <v>m1008</v>
      </c>
      <c r="E49" s="8">
        <v>1</v>
      </c>
      <c r="F49" s="8">
        <v>0</v>
      </c>
      <c r="G49" s="6" t="s">
        <v>143</v>
      </c>
      <c r="H49" s="8">
        <v>122</v>
      </c>
      <c r="I49" s="8">
        <v>1</v>
      </c>
      <c r="J49" s="8">
        <v>7</v>
      </c>
      <c r="K49" s="8">
        <v>20</v>
      </c>
      <c r="L49" s="8">
        <v>1</v>
      </c>
      <c r="M49" s="8">
        <v>1</v>
      </c>
      <c r="N49" s="9">
        <f>VLOOKUP(VLOOKUP($A49,跑环关卡配置!$O:$P,2,FALSE),怪物属性偏向!$E:$O,怪物属性偏向!J$1-1,FALSE)</f>
        <v>20001001</v>
      </c>
      <c r="O49" s="9" t="str">
        <f>VLOOKUP(VLOOKUP($A49,跑环关卡配置!$O:$P,2,FALSE),怪物属性偏向!$E:$O,怪物属性偏向!K$1-1,FALSE)</f>
        <v/>
      </c>
      <c r="P49" s="9" t="str">
        <f>VLOOKUP(VLOOKUP($A49,跑环关卡配置!$O:$P,2,FALSE),怪物属性偏向!$E:$O,怪物属性偏向!L$1-1,FALSE)</f>
        <v/>
      </c>
      <c r="Q49" s="9" t="str">
        <f>VLOOKUP(VLOOKUP($A49,跑环关卡配置!$O:$P,2,FALSE),怪物属性偏向!$E:$O,怪物属性偏向!M$1-1,FALSE)</f>
        <v/>
      </c>
      <c r="R49" s="9" t="str">
        <f>VLOOKUP(VLOOKUP($A49,跑环关卡配置!$O:$P,2,FALSE),怪物属性偏向!$E:$O,怪物属性偏向!N$1-1,FALSE)</f>
        <v/>
      </c>
      <c r="S49" s="9" t="str">
        <f>VLOOKUP(VLOOKUP($A49,跑环关卡配置!$O:$P,2,FALSE),怪物属性偏向!$E:$O,怪物属性偏向!O$1-1,FALSE)</f>
        <v/>
      </c>
    </row>
    <row r="50" spans="1:19" x14ac:dyDescent="0.15">
      <c r="A50" s="7">
        <f t="shared" si="0"/>
        <v>2000047</v>
      </c>
      <c r="B50" s="5" t="str">
        <f>VLOOKUP(A50,跑环关卡配置!G:I,3,FALSE)</f>
        <v>食人花</v>
      </c>
      <c r="C50" s="6"/>
      <c r="D50" s="2" t="str">
        <f>VLOOKUP(B50,怪物属性偏向!F:P,11,FALSE)</f>
        <v>m1004</v>
      </c>
      <c r="E50" s="8">
        <v>1</v>
      </c>
      <c r="F50" s="8">
        <v>0</v>
      </c>
      <c r="G50" s="6" t="s">
        <v>143</v>
      </c>
      <c r="H50" s="8">
        <v>122</v>
      </c>
      <c r="I50" s="8">
        <v>1</v>
      </c>
      <c r="J50" s="8">
        <v>7</v>
      </c>
      <c r="K50" s="8">
        <v>20</v>
      </c>
      <c r="L50" s="8">
        <v>1</v>
      </c>
      <c r="M50" s="8">
        <v>1</v>
      </c>
      <c r="N50" s="9">
        <f>VLOOKUP(VLOOKUP($A50,跑环关卡配置!$O:$P,2,FALSE),怪物属性偏向!$E:$O,怪物属性偏向!J$1-1,FALSE)</f>
        <v>20002001</v>
      </c>
      <c r="O50" s="9">
        <f>VLOOKUP(VLOOKUP($A50,跑环关卡配置!$O:$P,2,FALSE),怪物属性偏向!$E:$O,怪物属性偏向!K$1-1,FALSE)</f>
        <v>20002002</v>
      </c>
      <c r="P50" s="9" t="str">
        <f>VLOOKUP(VLOOKUP($A50,跑环关卡配置!$O:$P,2,FALSE),怪物属性偏向!$E:$O,怪物属性偏向!L$1-1,FALSE)</f>
        <v/>
      </c>
      <c r="Q50" s="9" t="str">
        <f>VLOOKUP(VLOOKUP($A50,跑环关卡配置!$O:$P,2,FALSE),怪物属性偏向!$E:$O,怪物属性偏向!M$1-1,FALSE)</f>
        <v/>
      </c>
      <c r="R50" s="9" t="str">
        <f>VLOOKUP(VLOOKUP($A50,跑环关卡配置!$O:$P,2,FALSE),怪物属性偏向!$E:$O,怪物属性偏向!N$1-1,FALSE)</f>
        <v/>
      </c>
      <c r="S50" s="9" t="str">
        <f>VLOOKUP(VLOOKUP($A50,跑环关卡配置!$O:$P,2,FALSE),怪物属性偏向!$E:$O,怪物属性偏向!O$1-1,FALSE)</f>
        <v/>
      </c>
    </row>
    <row r="51" spans="1:19" x14ac:dyDescent="0.15">
      <c r="A51" s="7">
        <f t="shared" si="0"/>
        <v>2000048</v>
      </c>
      <c r="B51" s="5" t="str">
        <f>VLOOKUP(A51,跑环关卡配置!G:I,3,FALSE)</f>
        <v>小蘑菇</v>
      </c>
      <c r="C51" s="6"/>
      <c r="D51" s="2" t="str">
        <f>VLOOKUP(B51,怪物属性偏向!F:P,11,FALSE)</f>
        <v>m1008</v>
      </c>
      <c r="E51" s="8">
        <v>1</v>
      </c>
      <c r="F51" s="8">
        <v>0</v>
      </c>
      <c r="G51" s="6" t="s">
        <v>143</v>
      </c>
      <c r="H51" s="8">
        <v>122</v>
      </c>
      <c r="I51" s="8">
        <v>1</v>
      </c>
      <c r="J51" s="8">
        <v>7</v>
      </c>
      <c r="K51" s="8">
        <v>20</v>
      </c>
      <c r="L51" s="8">
        <v>1</v>
      </c>
      <c r="M51" s="8">
        <v>1</v>
      </c>
      <c r="N51" s="9">
        <f>VLOOKUP(VLOOKUP($A51,跑环关卡配置!$O:$P,2,FALSE),怪物属性偏向!$E:$O,怪物属性偏向!J$1-1,FALSE)</f>
        <v>20001001</v>
      </c>
      <c r="O51" s="9" t="str">
        <f>VLOOKUP(VLOOKUP($A51,跑环关卡配置!$O:$P,2,FALSE),怪物属性偏向!$E:$O,怪物属性偏向!K$1-1,FALSE)</f>
        <v/>
      </c>
      <c r="P51" s="9" t="str">
        <f>VLOOKUP(VLOOKUP($A51,跑环关卡配置!$O:$P,2,FALSE),怪物属性偏向!$E:$O,怪物属性偏向!L$1-1,FALSE)</f>
        <v/>
      </c>
      <c r="Q51" s="9" t="str">
        <f>VLOOKUP(VLOOKUP($A51,跑环关卡配置!$O:$P,2,FALSE),怪物属性偏向!$E:$O,怪物属性偏向!M$1-1,FALSE)</f>
        <v/>
      </c>
      <c r="R51" s="9" t="str">
        <f>VLOOKUP(VLOOKUP($A51,跑环关卡配置!$O:$P,2,FALSE),怪物属性偏向!$E:$O,怪物属性偏向!N$1-1,FALSE)</f>
        <v/>
      </c>
      <c r="S51" s="9" t="str">
        <f>VLOOKUP(VLOOKUP($A51,跑环关卡配置!$O:$P,2,FALSE),怪物属性偏向!$E:$O,怪物属性偏向!O$1-1,FALSE)</f>
        <v/>
      </c>
    </row>
    <row r="52" spans="1:19" x14ac:dyDescent="0.15">
      <c r="A52" s="7">
        <f t="shared" si="0"/>
        <v>2000049</v>
      </c>
      <c r="B52" s="5" t="str">
        <f>VLOOKUP(A52,跑环关卡配置!G:I,3,FALSE)</f>
        <v>小蘑菇</v>
      </c>
      <c r="C52" s="6"/>
      <c r="D52" s="2" t="str">
        <f>VLOOKUP(B52,怪物属性偏向!F:P,11,FALSE)</f>
        <v>m1008</v>
      </c>
      <c r="E52" s="8">
        <v>1</v>
      </c>
      <c r="F52" s="8">
        <v>0</v>
      </c>
      <c r="G52" s="6" t="s">
        <v>143</v>
      </c>
      <c r="H52" s="8">
        <v>122</v>
      </c>
      <c r="I52" s="8">
        <v>1</v>
      </c>
      <c r="J52" s="8">
        <v>7</v>
      </c>
      <c r="K52" s="8">
        <v>20</v>
      </c>
      <c r="L52" s="8">
        <v>1</v>
      </c>
      <c r="M52" s="8">
        <v>1</v>
      </c>
      <c r="N52" s="9">
        <f>VLOOKUP(VLOOKUP($A52,跑环关卡配置!$O:$P,2,FALSE),怪物属性偏向!$E:$O,怪物属性偏向!J$1-1,FALSE)</f>
        <v>20001001</v>
      </c>
      <c r="O52" s="9" t="str">
        <f>VLOOKUP(VLOOKUP($A52,跑环关卡配置!$O:$P,2,FALSE),怪物属性偏向!$E:$O,怪物属性偏向!K$1-1,FALSE)</f>
        <v/>
      </c>
      <c r="P52" s="9" t="str">
        <f>VLOOKUP(VLOOKUP($A52,跑环关卡配置!$O:$P,2,FALSE),怪物属性偏向!$E:$O,怪物属性偏向!L$1-1,FALSE)</f>
        <v/>
      </c>
      <c r="Q52" s="9" t="str">
        <f>VLOOKUP(VLOOKUP($A52,跑环关卡配置!$O:$P,2,FALSE),怪物属性偏向!$E:$O,怪物属性偏向!M$1-1,FALSE)</f>
        <v/>
      </c>
      <c r="R52" s="9" t="str">
        <f>VLOOKUP(VLOOKUP($A52,跑环关卡配置!$O:$P,2,FALSE),怪物属性偏向!$E:$O,怪物属性偏向!N$1-1,FALSE)</f>
        <v/>
      </c>
      <c r="S52" s="9" t="str">
        <f>VLOOKUP(VLOOKUP($A52,跑环关卡配置!$O:$P,2,FALSE),怪物属性偏向!$E:$O,怪物属性偏向!O$1-1,FALSE)</f>
        <v/>
      </c>
    </row>
    <row r="53" spans="1:19" x14ac:dyDescent="0.15">
      <c r="A53" s="7">
        <f t="shared" si="0"/>
        <v>2000050</v>
      </c>
      <c r="B53" s="5" t="str">
        <f>VLOOKUP(A53,跑环关卡配置!G:I,3,FALSE)</f>
        <v>小蘑菇</v>
      </c>
      <c r="C53" s="6"/>
      <c r="D53" s="2" t="str">
        <f>VLOOKUP(B53,怪物属性偏向!F:P,11,FALSE)</f>
        <v>m1008</v>
      </c>
      <c r="E53" s="8">
        <v>1</v>
      </c>
      <c r="F53" s="8">
        <v>0</v>
      </c>
      <c r="G53" s="6" t="s">
        <v>143</v>
      </c>
      <c r="H53" s="8">
        <v>122</v>
      </c>
      <c r="I53" s="8">
        <v>1</v>
      </c>
      <c r="J53" s="8">
        <v>7</v>
      </c>
      <c r="K53" s="8">
        <v>20</v>
      </c>
      <c r="L53" s="8">
        <v>1</v>
      </c>
      <c r="M53" s="8">
        <v>1</v>
      </c>
      <c r="N53" s="9">
        <f>VLOOKUP(VLOOKUP($A53,跑环关卡配置!$O:$P,2,FALSE),怪物属性偏向!$E:$O,怪物属性偏向!J$1-1,FALSE)</f>
        <v>20001001</v>
      </c>
      <c r="O53" s="9" t="str">
        <f>VLOOKUP(VLOOKUP($A53,跑环关卡配置!$O:$P,2,FALSE),怪物属性偏向!$E:$O,怪物属性偏向!K$1-1,FALSE)</f>
        <v/>
      </c>
      <c r="P53" s="9" t="str">
        <f>VLOOKUP(VLOOKUP($A53,跑环关卡配置!$O:$P,2,FALSE),怪物属性偏向!$E:$O,怪物属性偏向!L$1-1,FALSE)</f>
        <v/>
      </c>
      <c r="Q53" s="9" t="str">
        <f>VLOOKUP(VLOOKUP($A53,跑环关卡配置!$O:$P,2,FALSE),怪物属性偏向!$E:$O,怪物属性偏向!M$1-1,FALSE)</f>
        <v/>
      </c>
      <c r="R53" s="9" t="str">
        <f>VLOOKUP(VLOOKUP($A53,跑环关卡配置!$O:$P,2,FALSE),怪物属性偏向!$E:$O,怪物属性偏向!N$1-1,FALSE)</f>
        <v/>
      </c>
      <c r="S53" s="9" t="str">
        <f>VLOOKUP(VLOOKUP($A53,跑环关卡配置!$O:$P,2,FALSE),怪物属性偏向!$E:$O,怪物属性偏向!O$1-1,FALSE)</f>
        <v/>
      </c>
    </row>
    <row r="54" spans="1:19" x14ac:dyDescent="0.15">
      <c r="A54" s="7">
        <f t="shared" si="0"/>
        <v>2000051</v>
      </c>
      <c r="B54" s="5" t="str">
        <f>VLOOKUP(A54,跑环关卡配置!G:I,3,FALSE)</f>
        <v>小花精</v>
      </c>
      <c r="C54" s="6"/>
      <c r="D54" s="2" t="str">
        <f>VLOOKUP(B54,怪物属性偏向!F:P,11,FALSE)</f>
        <v>m1007</v>
      </c>
      <c r="E54" s="8">
        <v>1</v>
      </c>
      <c r="F54" s="8">
        <v>0</v>
      </c>
      <c r="G54" s="6" t="s">
        <v>143</v>
      </c>
      <c r="H54" s="8">
        <v>122</v>
      </c>
      <c r="I54" s="8">
        <v>1</v>
      </c>
      <c r="J54" s="8">
        <v>7</v>
      </c>
      <c r="K54" s="8">
        <v>20</v>
      </c>
      <c r="L54" s="8">
        <v>1</v>
      </c>
      <c r="M54" s="8">
        <v>1</v>
      </c>
      <c r="N54" s="9">
        <f>VLOOKUP(VLOOKUP($A54,跑环关卡配置!$O:$P,2,FALSE),怪物属性偏向!$E:$O,怪物属性偏向!J$1-1,FALSE)</f>
        <v>20005001</v>
      </c>
      <c r="O54" s="9">
        <f>VLOOKUP(VLOOKUP($A54,跑环关卡配置!$O:$P,2,FALSE),怪物属性偏向!$E:$O,怪物属性偏向!K$1-1,FALSE)</f>
        <v>20005002</v>
      </c>
      <c r="P54" s="9" t="str">
        <f>VLOOKUP(VLOOKUP($A54,跑环关卡配置!$O:$P,2,FALSE),怪物属性偏向!$E:$O,怪物属性偏向!L$1-1,FALSE)</f>
        <v/>
      </c>
      <c r="Q54" s="9" t="str">
        <f>VLOOKUP(VLOOKUP($A54,跑环关卡配置!$O:$P,2,FALSE),怪物属性偏向!$E:$O,怪物属性偏向!M$1-1,FALSE)</f>
        <v/>
      </c>
      <c r="R54" s="9" t="str">
        <f>VLOOKUP(VLOOKUP($A54,跑环关卡配置!$O:$P,2,FALSE),怪物属性偏向!$E:$O,怪物属性偏向!N$1-1,FALSE)</f>
        <v/>
      </c>
      <c r="S54" s="9" t="str">
        <f>VLOOKUP(VLOOKUP($A54,跑环关卡配置!$O:$P,2,FALSE),怪物属性偏向!$E:$O,怪物属性偏向!O$1-1,FALSE)</f>
        <v/>
      </c>
    </row>
    <row r="55" spans="1:19" x14ac:dyDescent="0.15">
      <c r="A55" s="7">
        <f t="shared" si="0"/>
        <v>2000052</v>
      </c>
      <c r="B55" s="5" t="str">
        <f>VLOOKUP(A55,跑环关卡配置!G:I,3,FALSE)</f>
        <v>小蘑菇</v>
      </c>
      <c r="C55" s="6"/>
      <c r="D55" s="2" t="str">
        <f>VLOOKUP(B55,怪物属性偏向!F:P,11,FALSE)</f>
        <v>m1008</v>
      </c>
      <c r="E55" s="8">
        <v>1</v>
      </c>
      <c r="F55" s="8">
        <v>0</v>
      </c>
      <c r="G55" s="6" t="s">
        <v>143</v>
      </c>
      <c r="H55" s="8">
        <v>122</v>
      </c>
      <c r="I55" s="8">
        <v>1</v>
      </c>
      <c r="J55" s="8">
        <v>7</v>
      </c>
      <c r="K55" s="8">
        <v>20</v>
      </c>
      <c r="L55" s="8">
        <v>1</v>
      </c>
      <c r="M55" s="8">
        <v>1</v>
      </c>
      <c r="N55" s="9">
        <f>VLOOKUP(VLOOKUP($A55,跑环关卡配置!$O:$P,2,FALSE),怪物属性偏向!$E:$O,怪物属性偏向!J$1-1,FALSE)</f>
        <v>20001001</v>
      </c>
      <c r="O55" s="9" t="str">
        <f>VLOOKUP(VLOOKUP($A55,跑环关卡配置!$O:$P,2,FALSE),怪物属性偏向!$E:$O,怪物属性偏向!K$1-1,FALSE)</f>
        <v/>
      </c>
      <c r="P55" s="9" t="str">
        <f>VLOOKUP(VLOOKUP($A55,跑环关卡配置!$O:$P,2,FALSE),怪物属性偏向!$E:$O,怪物属性偏向!L$1-1,FALSE)</f>
        <v/>
      </c>
      <c r="Q55" s="9" t="str">
        <f>VLOOKUP(VLOOKUP($A55,跑环关卡配置!$O:$P,2,FALSE),怪物属性偏向!$E:$O,怪物属性偏向!M$1-1,FALSE)</f>
        <v/>
      </c>
      <c r="R55" s="9" t="str">
        <f>VLOOKUP(VLOOKUP($A55,跑环关卡配置!$O:$P,2,FALSE),怪物属性偏向!$E:$O,怪物属性偏向!N$1-1,FALSE)</f>
        <v/>
      </c>
      <c r="S55" s="9" t="str">
        <f>VLOOKUP(VLOOKUP($A55,跑环关卡配置!$O:$P,2,FALSE),怪物属性偏向!$E:$O,怪物属性偏向!O$1-1,FALSE)</f>
        <v/>
      </c>
    </row>
    <row r="56" spans="1:19" x14ac:dyDescent="0.15">
      <c r="A56" s="7">
        <f t="shared" si="0"/>
        <v>2000053</v>
      </c>
      <c r="B56" s="5" t="str">
        <f>VLOOKUP(A56,跑环关卡配置!G:I,3,FALSE)</f>
        <v>小蘑菇</v>
      </c>
      <c r="C56" s="6"/>
      <c r="D56" s="2" t="str">
        <f>VLOOKUP(B56,怪物属性偏向!F:P,11,FALSE)</f>
        <v>m1008</v>
      </c>
      <c r="E56" s="8">
        <v>1</v>
      </c>
      <c r="F56" s="8">
        <v>0</v>
      </c>
      <c r="G56" s="6" t="s">
        <v>143</v>
      </c>
      <c r="H56" s="8">
        <v>122</v>
      </c>
      <c r="I56" s="8">
        <v>1</v>
      </c>
      <c r="J56" s="8">
        <v>7</v>
      </c>
      <c r="K56" s="8">
        <v>20</v>
      </c>
      <c r="L56" s="8">
        <v>1</v>
      </c>
      <c r="M56" s="8">
        <v>1</v>
      </c>
      <c r="N56" s="9">
        <f>VLOOKUP(VLOOKUP($A56,跑环关卡配置!$O:$P,2,FALSE),怪物属性偏向!$E:$O,怪物属性偏向!J$1-1,FALSE)</f>
        <v>20001001</v>
      </c>
      <c r="O56" s="9" t="str">
        <f>VLOOKUP(VLOOKUP($A56,跑环关卡配置!$O:$P,2,FALSE),怪物属性偏向!$E:$O,怪物属性偏向!K$1-1,FALSE)</f>
        <v/>
      </c>
      <c r="P56" s="9" t="str">
        <f>VLOOKUP(VLOOKUP($A56,跑环关卡配置!$O:$P,2,FALSE),怪物属性偏向!$E:$O,怪物属性偏向!L$1-1,FALSE)</f>
        <v/>
      </c>
      <c r="Q56" s="9" t="str">
        <f>VLOOKUP(VLOOKUP($A56,跑环关卡配置!$O:$P,2,FALSE),怪物属性偏向!$E:$O,怪物属性偏向!M$1-1,FALSE)</f>
        <v/>
      </c>
      <c r="R56" s="9" t="str">
        <f>VLOOKUP(VLOOKUP($A56,跑环关卡配置!$O:$P,2,FALSE),怪物属性偏向!$E:$O,怪物属性偏向!N$1-1,FALSE)</f>
        <v/>
      </c>
      <c r="S56" s="9" t="str">
        <f>VLOOKUP(VLOOKUP($A56,跑环关卡配置!$O:$P,2,FALSE),怪物属性偏向!$E:$O,怪物属性偏向!O$1-1,FALSE)</f>
        <v/>
      </c>
    </row>
    <row r="57" spans="1:19" x14ac:dyDescent="0.15">
      <c r="A57" s="7">
        <f t="shared" si="0"/>
        <v>2000054</v>
      </c>
      <c r="B57" s="5" t="str">
        <f>VLOOKUP(A57,跑环关卡配置!G:I,3,FALSE)</f>
        <v>小蘑菇</v>
      </c>
      <c r="C57" s="6"/>
      <c r="D57" s="2" t="str">
        <f>VLOOKUP(B57,怪物属性偏向!F:P,11,FALSE)</f>
        <v>m1008</v>
      </c>
      <c r="E57" s="8">
        <v>1</v>
      </c>
      <c r="F57" s="8">
        <v>0</v>
      </c>
      <c r="G57" s="6" t="s">
        <v>143</v>
      </c>
      <c r="H57" s="8">
        <v>122</v>
      </c>
      <c r="I57" s="8">
        <v>1</v>
      </c>
      <c r="J57" s="8">
        <v>7</v>
      </c>
      <c r="K57" s="8">
        <v>20</v>
      </c>
      <c r="L57" s="8">
        <v>1</v>
      </c>
      <c r="M57" s="8">
        <v>1</v>
      </c>
      <c r="N57" s="9">
        <f>VLOOKUP(VLOOKUP($A57,跑环关卡配置!$O:$P,2,FALSE),怪物属性偏向!$E:$O,怪物属性偏向!J$1-1,FALSE)</f>
        <v>20001001</v>
      </c>
      <c r="O57" s="9" t="str">
        <f>VLOOKUP(VLOOKUP($A57,跑环关卡配置!$O:$P,2,FALSE),怪物属性偏向!$E:$O,怪物属性偏向!K$1-1,FALSE)</f>
        <v/>
      </c>
      <c r="P57" s="9" t="str">
        <f>VLOOKUP(VLOOKUP($A57,跑环关卡配置!$O:$P,2,FALSE),怪物属性偏向!$E:$O,怪物属性偏向!L$1-1,FALSE)</f>
        <v/>
      </c>
      <c r="Q57" s="9" t="str">
        <f>VLOOKUP(VLOOKUP($A57,跑环关卡配置!$O:$P,2,FALSE),怪物属性偏向!$E:$O,怪物属性偏向!M$1-1,FALSE)</f>
        <v/>
      </c>
      <c r="R57" s="9" t="str">
        <f>VLOOKUP(VLOOKUP($A57,跑环关卡配置!$O:$P,2,FALSE),怪物属性偏向!$E:$O,怪物属性偏向!N$1-1,FALSE)</f>
        <v/>
      </c>
      <c r="S57" s="9" t="str">
        <f>VLOOKUP(VLOOKUP($A57,跑环关卡配置!$O:$P,2,FALSE),怪物属性偏向!$E:$O,怪物属性偏向!O$1-1,FALSE)</f>
        <v/>
      </c>
    </row>
    <row r="58" spans="1:19" x14ac:dyDescent="0.15">
      <c r="A58" s="7">
        <f t="shared" si="0"/>
        <v>2000055</v>
      </c>
      <c r="B58" s="5" t="str">
        <f>VLOOKUP(A58,跑环关卡配置!G:I,3,FALSE)</f>
        <v>小蘑菇</v>
      </c>
      <c r="C58" s="6"/>
      <c r="D58" s="2" t="str">
        <f>VLOOKUP(B58,怪物属性偏向!F:P,11,FALSE)</f>
        <v>m1008</v>
      </c>
      <c r="E58" s="8">
        <v>1</v>
      </c>
      <c r="F58" s="8">
        <v>0</v>
      </c>
      <c r="G58" s="6" t="s">
        <v>143</v>
      </c>
      <c r="H58" s="8">
        <v>122</v>
      </c>
      <c r="I58" s="8">
        <v>1</v>
      </c>
      <c r="J58" s="8">
        <v>7</v>
      </c>
      <c r="K58" s="8">
        <v>20</v>
      </c>
      <c r="L58" s="8">
        <v>1</v>
      </c>
      <c r="M58" s="8">
        <v>1</v>
      </c>
      <c r="N58" s="9">
        <f>VLOOKUP(VLOOKUP($A58,跑环关卡配置!$O:$P,2,FALSE),怪物属性偏向!$E:$O,怪物属性偏向!J$1-1,FALSE)</f>
        <v>20001001</v>
      </c>
      <c r="O58" s="9" t="str">
        <f>VLOOKUP(VLOOKUP($A58,跑环关卡配置!$O:$P,2,FALSE),怪物属性偏向!$E:$O,怪物属性偏向!K$1-1,FALSE)</f>
        <v/>
      </c>
      <c r="P58" s="9" t="str">
        <f>VLOOKUP(VLOOKUP($A58,跑环关卡配置!$O:$P,2,FALSE),怪物属性偏向!$E:$O,怪物属性偏向!L$1-1,FALSE)</f>
        <v/>
      </c>
      <c r="Q58" s="9" t="str">
        <f>VLOOKUP(VLOOKUP($A58,跑环关卡配置!$O:$P,2,FALSE),怪物属性偏向!$E:$O,怪物属性偏向!M$1-1,FALSE)</f>
        <v/>
      </c>
      <c r="R58" s="9" t="str">
        <f>VLOOKUP(VLOOKUP($A58,跑环关卡配置!$O:$P,2,FALSE),怪物属性偏向!$E:$O,怪物属性偏向!N$1-1,FALSE)</f>
        <v/>
      </c>
      <c r="S58" s="9" t="str">
        <f>VLOOKUP(VLOOKUP($A58,跑环关卡配置!$O:$P,2,FALSE),怪物属性偏向!$E:$O,怪物属性偏向!O$1-1,FALSE)</f>
        <v/>
      </c>
    </row>
    <row r="59" spans="1:19" x14ac:dyDescent="0.15">
      <c r="A59" s="7">
        <f t="shared" si="0"/>
        <v>2000056</v>
      </c>
      <c r="B59" s="5" t="str">
        <f>VLOOKUP(A59,跑环关卡配置!G:I,3,FALSE)</f>
        <v>食人花</v>
      </c>
      <c r="C59" s="6"/>
      <c r="D59" s="2" t="str">
        <f>VLOOKUP(B59,怪物属性偏向!F:P,11,FALSE)</f>
        <v>m1004</v>
      </c>
      <c r="E59" s="8">
        <v>1</v>
      </c>
      <c r="F59" s="8">
        <v>0</v>
      </c>
      <c r="G59" s="6" t="s">
        <v>143</v>
      </c>
      <c r="H59" s="8">
        <v>122</v>
      </c>
      <c r="I59" s="8">
        <v>1</v>
      </c>
      <c r="J59" s="8">
        <v>7</v>
      </c>
      <c r="K59" s="8">
        <v>20</v>
      </c>
      <c r="L59" s="8">
        <v>1</v>
      </c>
      <c r="M59" s="8">
        <v>1</v>
      </c>
      <c r="N59" s="9">
        <f>VLOOKUP(VLOOKUP($A59,跑环关卡配置!$O:$P,2,FALSE),怪物属性偏向!$E:$O,怪物属性偏向!J$1-1,FALSE)</f>
        <v>20002001</v>
      </c>
      <c r="O59" s="9">
        <f>VLOOKUP(VLOOKUP($A59,跑环关卡配置!$O:$P,2,FALSE),怪物属性偏向!$E:$O,怪物属性偏向!K$1-1,FALSE)</f>
        <v>20002002</v>
      </c>
      <c r="P59" s="9" t="str">
        <f>VLOOKUP(VLOOKUP($A59,跑环关卡配置!$O:$P,2,FALSE),怪物属性偏向!$E:$O,怪物属性偏向!L$1-1,FALSE)</f>
        <v/>
      </c>
      <c r="Q59" s="9" t="str">
        <f>VLOOKUP(VLOOKUP($A59,跑环关卡配置!$O:$P,2,FALSE),怪物属性偏向!$E:$O,怪物属性偏向!M$1-1,FALSE)</f>
        <v/>
      </c>
      <c r="R59" s="9" t="str">
        <f>VLOOKUP(VLOOKUP($A59,跑环关卡配置!$O:$P,2,FALSE),怪物属性偏向!$E:$O,怪物属性偏向!N$1-1,FALSE)</f>
        <v/>
      </c>
      <c r="S59" s="9" t="str">
        <f>VLOOKUP(VLOOKUP($A59,跑环关卡配置!$O:$P,2,FALSE),怪物属性偏向!$E:$O,怪物属性偏向!O$1-1,FALSE)</f>
        <v/>
      </c>
    </row>
    <row r="60" spans="1:19" x14ac:dyDescent="0.15">
      <c r="A60" s="7">
        <f t="shared" si="0"/>
        <v>2000057</v>
      </c>
      <c r="B60" s="5" t="str">
        <f>VLOOKUP(A60,跑环关卡配置!G:I,3,FALSE)</f>
        <v>小蘑菇</v>
      </c>
      <c r="C60" s="6"/>
      <c r="D60" s="2" t="str">
        <f>VLOOKUP(B60,怪物属性偏向!F:P,11,FALSE)</f>
        <v>m1008</v>
      </c>
      <c r="E60" s="8">
        <v>1</v>
      </c>
      <c r="F60" s="8">
        <v>0</v>
      </c>
      <c r="G60" s="6" t="s">
        <v>143</v>
      </c>
      <c r="H60" s="8">
        <v>122</v>
      </c>
      <c r="I60" s="8">
        <v>1</v>
      </c>
      <c r="J60" s="8">
        <v>7</v>
      </c>
      <c r="K60" s="8">
        <v>20</v>
      </c>
      <c r="L60" s="8">
        <v>1</v>
      </c>
      <c r="M60" s="8">
        <v>1</v>
      </c>
      <c r="N60" s="9">
        <f>VLOOKUP(VLOOKUP($A60,跑环关卡配置!$O:$P,2,FALSE),怪物属性偏向!$E:$O,怪物属性偏向!J$1-1,FALSE)</f>
        <v>20001001</v>
      </c>
      <c r="O60" s="9" t="str">
        <f>VLOOKUP(VLOOKUP($A60,跑环关卡配置!$O:$P,2,FALSE),怪物属性偏向!$E:$O,怪物属性偏向!K$1-1,FALSE)</f>
        <v/>
      </c>
      <c r="P60" s="9" t="str">
        <f>VLOOKUP(VLOOKUP($A60,跑环关卡配置!$O:$P,2,FALSE),怪物属性偏向!$E:$O,怪物属性偏向!L$1-1,FALSE)</f>
        <v/>
      </c>
      <c r="Q60" s="9" t="str">
        <f>VLOOKUP(VLOOKUP($A60,跑环关卡配置!$O:$P,2,FALSE),怪物属性偏向!$E:$O,怪物属性偏向!M$1-1,FALSE)</f>
        <v/>
      </c>
      <c r="R60" s="9" t="str">
        <f>VLOOKUP(VLOOKUP($A60,跑环关卡配置!$O:$P,2,FALSE),怪物属性偏向!$E:$O,怪物属性偏向!N$1-1,FALSE)</f>
        <v/>
      </c>
      <c r="S60" s="9" t="str">
        <f>VLOOKUP(VLOOKUP($A60,跑环关卡配置!$O:$P,2,FALSE),怪物属性偏向!$E:$O,怪物属性偏向!O$1-1,FALSE)</f>
        <v/>
      </c>
    </row>
    <row r="61" spans="1:19" x14ac:dyDescent="0.15">
      <c r="A61" s="7">
        <f t="shared" si="0"/>
        <v>2000058</v>
      </c>
      <c r="B61" s="5" t="str">
        <f>VLOOKUP(A61,跑环关卡配置!G:I,3,FALSE)</f>
        <v>小蘑菇</v>
      </c>
      <c r="C61" s="6"/>
      <c r="D61" s="2" t="str">
        <f>VLOOKUP(B61,怪物属性偏向!F:P,11,FALSE)</f>
        <v>m1008</v>
      </c>
      <c r="E61" s="8">
        <v>1</v>
      </c>
      <c r="F61" s="8">
        <v>0</v>
      </c>
      <c r="G61" s="6" t="s">
        <v>143</v>
      </c>
      <c r="H61" s="8">
        <v>122</v>
      </c>
      <c r="I61" s="8">
        <v>1</v>
      </c>
      <c r="J61" s="8">
        <v>7</v>
      </c>
      <c r="K61" s="8">
        <v>20</v>
      </c>
      <c r="L61" s="8">
        <v>1</v>
      </c>
      <c r="M61" s="8">
        <v>1</v>
      </c>
      <c r="N61" s="9">
        <f>VLOOKUP(VLOOKUP($A61,跑环关卡配置!$O:$P,2,FALSE),怪物属性偏向!$E:$O,怪物属性偏向!J$1-1,FALSE)</f>
        <v>20001001</v>
      </c>
      <c r="O61" s="9" t="str">
        <f>VLOOKUP(VLOOKUP($A61,跑环关卡配置!$O:$P,2,FALSE),怪物属性偏向!$E:$O,怪物属性偏向!K$1-1,FALSE)</f>
        <v/>
      </c>
      <c r="P61" s="9" t="str">
        <f>VLOOKUP(VLOOKUP($A61,跑环关卡配置!$O:$P,2,FALSE),怪物属性偏向!$E:$O,怪物属性偏向!L$1-1,FALSE)</f>
        <v/>
      </c>
      <c r="Q61" s="9" t="str">
        <f>VLOOKUP(VLOOKUP($A61,跑环关卡配置!$O:$P,2,FALSE),怪物属性偏向!$E:$O,怪物属性偏向!M$1-1,FALSE)</f>
        <v/>
      </c>
      <c r="R61" s="9" t="str">
        <f>VLOOKUP(VLOOKUP($A61,跑环关卡配置!$O:$P,2,FALSE),怪物属性偏向!$E:$O,怪物属性偏向!N$1-1,FALSE)</f>
        <v/>
      </c>
      <c r="S61" s="9" t="str">
        <f>VLOOKUP(VLOOKUP($A61,跑环关卡配置!$O:$P,2,FALSE),怪物属性偏向!$E:$O,怪物属性偏向!O$1-1,FALSE)</f>
        <v/>
      </c>
    </row>
    <row r="62" spans="1:19" x14ac:dyDescent="0.15">
      <c r="A62" s="7">
        <f t="shared" si="0"/>
        <v>2000059</v>
      </c>
      <c r="B62" s="5" t="str">
        <f>VLOOKUP(A62,跑环关卡配置!G:I,3,FALSE)</f>
        <v>食人花</v>
      </c>
      <c r="C62" s="6"/>
      <c r="D62" s="2" t="str">
        <f>VLOOKUP(B62,怪物属性偏向!F:P,11,FALSE)</f>
        <v>m1004</v>
      </c>
      <c r="E62" s="8">
        <v>1</v>
      </c>
      <c r="F62" s="8">
        <v>0</v>
      </c>
      <c r="G62" s="6" t="s">
        <v>143</v>
      </c>
      <c r="H62" s="8">
        <v>122</v>
      </c>
      <c r="I62" s="8">
        <v>1</v>
      </c>
      <c r="J62" s="8">
        <v>7</v>
      </c>
      <c r="K62" s="8">
        <v>20</v>
      </c>
      <c r="L62" s="8">
        <v>1</v>
      </c>
      <c r="M62" s="8">
        <v>1</v>
      </c>
      <c r="N62" s="9">
        <f>VLOOKUP(VLOOKUP($A62,跑环关卡配置!$O:$P,2,FALSE),怪物属性偏向!$E:$O,怪物属性偏向!J$1-1,FALSE)</f>
        <v>20002001</v>
      </c>
      <c r="O62" s="9">
        <f>VLOOKUP(VLOOKUP($A62,跑环关卡配置!$O:$P,2,FALSE),怪物属性偏向!$E:$O,怪物属性偏向!K$1-1,FALSE)</f>
        <v>20002002</v>
      </c>
      <c r="P62" s="9" t="str">
        <f>VLOOKUP(VLOOKUP($A62,跑环关卡配置!$O:$P,2,FALSE),怪物属性偏向!$E:$O,怪物属性偏向!L$1-1,FALSE)</f>
        <v/>
      </c>
      <c r="Q62" s="9" t="str">
        <f>VLOOKUP(VLOOKUP($A62,跑环关卡配置!$O:$P,2,FALSE),怪物属性偏向!$E:$O,怪物属性偏向!M$1-1,FALSE)</f>
        <v/>
      </c>
      <c r="R62" s="9" t="str">
        <f>VLOOKUP(VLOOKUP($A62,跑环关卡配置!$O:$P,2,FALSE),怪物属性偏向!$E:$O,怪物属性偏向!N$1-1,FALSE)</f>
        <v/>
      </c>
      <c r="S62" s="9" t="str">
        <f>VLOOKUP(VLOOKUP($A62,跑环关卡配置!$O:$P,2,FALSE),怪物属性偏向!$E:$O,怪物属性偏向!O$1-1,FALSE)</f>
        <v/>
      </c>
    </row>
    <row r="63" spans="1:19" x14ac:dyDescent="0.15">
      <c r="A63" s="7">
        <f t="shared" si="0"/>
        <v>2000060</v>
      </c>
      <c r="B63" s="5" t="str">
        <f>VLOOKUP(A63,跑环关卡配置!G:I,3,FALSE)</f>
        <v>食人花</v>
      </c>
      <c r="C63" s="6"/>
      <c r="D63" s="2" t="str">
        <f>VLOOKUP(B63,怪物属性偏向!F:P,11,FALSE)</f>
        <v>m1004</v>
      </c>
      <c r="E63" s="8">
        <v>1</v>
      </c>
      <c r="F63" s="8">
        <v>0</v>
      </c>
      <c r="G63" s="6" t="s">
        <v>143</v>
      </c>
      <c r="H63" s="8">
        <v>122</v>
      </c>
      <c r="I63" s="8">
        <v>1</v>
      </c>
      <c r="J63" s="8">
        <v>7</v>
      </c>
      <c r="K63" s="8">
        <v>20</v>
      </c>
      <c r="L63" s="8">
        <v>1</v>
      </c>
      <c r="M63" s="8">
        <v>1</v>
      </c>
      <c r="N63" s="9">
        <f>VLOOKUP(VLOOKUP($A63,跑环关卡配置!$O:$P,2,FALSE),怪物属性偏向!$E:$O,怪物属性偏向!J$1-1,FALSE)</f>
        <v>20002001</v>
      </c>
      <c r="O63" s="9">
        <f>VLOOKUP(VLOOKUP($A63,跑环关卡配置!$O:$P,2,FALSE),怪物属性偏向!$E:$O,怪物属性偏向!K$1-1,FALSE)</f>
        <v>20002002</v>
      </c>
      <c r="P63" s="9" t="str">
        <f>VLOOKUP(VLOOKUP($A63,跑环关卡配置!$O:$P,2,FALSE),怪物属性偏向!$E:$O,怪物属性偏向!L$1-1,FALSE)</f>
        <v/>
      </c>
      <c r="Q63" s="9" t="str">
        <f>VLOOKUP(VLOOKUP($A63,跑环关卡配置!$O:$P,2,FALSE),怪物属性偏向!$E:$O,怪物属性偏向!M$1-1,FALSE)</f>
        <v/>
      </c>
      <c r="R63" s="9" t="str">
        <f>VLOOKUP(VLOOKUP($A63,跑环关卡配置!$O:$P,2,FALSE),怪物属性偏向!$E:$O,怪物属性偏向!N$1-1,FALSE)</f>
        <v/>
      </c>
      <c r="S63" s="9" t="str">
        <f>VLOOKUP(VLOOKUP($A63,跑环关卡配置!$O:$P,2,FALSE),怪物属性偏向!$E:$O,怪物属性偏向!O$1-1,FALSE)</f>
        <v/>
      </c>
    </row>
    <row r="64" spans="1:19" x14ac:dyDescent="0.15">
      <c r="A64" s="7">
        <f t="shared" si="0"/>
        <v>2000061</v>
      </c>
      <c r="B64" s="5" t="str">
        <f>VLOOKUP(A64,跑环关卡配置!G:I,3,FALSE)</f>
        <v>食人花</v>
      </c>
      <c r="C64" s="6"/>
      <c r="D64" s="2" t="str">
        <f>VLOOKUP(B64,怪物属性偏向!F:P,11,FALSE)</f>
        <v>m1004</v>
      </c>
      <c r="E64" s="8">
        <v>1</v>
      </c>
      <c r="F64" s="8">
        <v>0</v>
      </c>
      <c r="G64" s="6" t="s">
        <v>143</v>
      </c>
      <c r="H64" s="8">
        <v>122</v>
      </c>
      <c r="I64" s="8">
        <v>1</v>
      </c>
      <c r="J64" s="8">
        <v>7</v>
      </c>
      <c r="K64" s="8">
        <v>20</v>
      </c>
      <c r="L64" s="8">
        <v>1</v>
      </c>
      <c r="M64" s="8">
        <v>1</v>
      </c>
      <c r="N64" s="9">
        <f>VLOOKUP(VLOOKUP($A64,跑环关卡配置!$O:$P,2,FALSE),怪物属性偏向!$E:$O,怪物属性偏向!J$1-1,FALSE)</f>
        <v>20002001</v>
      </c>
      <c r="O64" s="9">
        <f>VLOOKUP(VLOOKUP($A64,跑环关卡配置!$O:$P,2,FALSE),怪物属性偏向!$E:$O,怪物属性偏向!K$1-1,FALSE)</f>
        <v>20002002</v>
      </c>
      <c r="P64" s="9" t="str">
        <f>VLOOKUP(VLOOKUP($A64,跑环关卡配置!$O:$P,2,FALSE),怪物属性偏向!$E:$O,怪物属性偏向!L$1-1,FALSE)</f>
        <v/>
      </c>
      <c r="Q64" s="9" t="str">
        <f>VLOOKUP(VLOOKUP($A64,跑环关卡配置!$O:$P,2,FALSE),怪物属性偏向!$E:$O,怪物属性偏向!M$1-1,FALSE)</f>
        <v/>
      </c>
      <c r="R64" s="9" t="str">
        <f>VLOOKUP(VLOOKUP($A64,跑环关卡配置!$O:$P,2,FALSE),怪物属性偏向!$E:$O,怪物属性偏向!N$1-1,FALSE)</f>
        <v/>
      </c>
      <c r="S64" s="9" t="str">
        <f>VLOOKUP(VLOOKUP($A64,跑环关卡配置!$O:$P,2,FALSE),怪物属性偏向!$E:$O,怪物属性偏向!O$1-1,FALSE)</f>
        <v/>
      </c>
    </row>
    <row r="65" spans="1:19" x14ac:dyDescent="0.15">
      <c r="A65" s="7">
        <f t="shared" si="0"/>
        <v>2000062</v>
      </c>
      <c r="B65" s="5" t="str">
        <f>VLOOKUP(A65,跑环关卡配置!G:I,3,FALSE)</f>
        <v>食人花</v>
      </c>
      <c r="C65" s="6"/>
      <c r="D65" s="2" t="str">
        <f>VLOOKUP(B65,怪物属性偏向!F:P,11,FALSE)</f>
        <v>m1004</v>
      </c>
      <c r="E65" s="8">
        <v>1</v>
      </c>
      <c r="F65" s="8">
        <v>0</v>
      </c>
      <c r="G65" s="6" t="s">
        <v>143</v>
      </c>
      <c r="H65" s="8">
        <v>122</v>
      </c>
      <c r="I65" s="8">
        <v>1</v>
      </c>
      <c r="J65" s="8">
        <v>7</v>
      </c>
      <c r="K65" s="8">
        <v>20</v>
      </c>
      <c r="L65" s="8">
        <v>1</v>
      </c>
      <c r="M65" s="8">
        <v>1</v>
      </c>
      <c r="N65" s="9">
        <f>VLOOKUP(VLOOKUP($A65,跑环关卡配置!$O:$P,2,FALSE),怪物属性偏向!$E:$O,怪物属性偏向!J$1-1,FALSE)</f>
        <v>20002001</v>
      </c>
      <c r="O65" s="9">
        <f>VLOOKUP(VLOOKUP($A65,跑环关卡配置!$O:$P,2,FALSE),怪物属性偏向!$E:$O,怪物属性偏向!K$1-1,FALSE)</f>
        <v>20002002</v>
      </c>
      <c r="P65" s="9" t="str">
        <f>VLOOKUP(VLOOKUP($A65,跑环关卡配置!$O:$P,2,FALSE),怪物属性偏向!$E:$O,怪物属性偏向!L$1-1,FALSE)</f>
        <v/>
      </c>
      <c r="Q65" s="9" t="str">
        <f>VLOOKUP(VLOOKUP($A65,跑环关卡配置!$O:$P,2,FALSE),怪物属性偏向!$E:$O,怪物属性偏向!M$1-1,FALSE)</f>
        <v/>
      </c>
      <c r="R65" s="9" t="str">
        <f>VLOOKUP(VLOOKUP($A65,跑环关卡配置!$O:$P,2,FALSE),怪物属性偏向!$E:$O,怪物属性偏向!N$1-1,FALSE)</f>
        <v/>
      </c>
      <c r="S65" s="9" t="str">
        <f>VLOOKUP(VLOOKUP($A65,跑环关卡配置!$O:$P,2,FALSE),怪物属性偏向!$E:$O,怪物属性偏向!O$1-1,FALSE)</f>
        <v/>
      </c>
    </row>
    <row r="66" spans="1:19" x14ac:dyDescent="0.15">
      <c r="A66" s="7">
        <f t="shared" si="0"/>
        <v>2000063</v>
      </c>
      <c r="B66" s="5" t="str">
        <f>VLOOKUP(A66,跑环关卡配置!G:I,3,FALSE)</f>
        <v>树妖</v>
      </c>
      <c r="C66" s="6"/>
      <c r="D66" s="2" t="str">
        <f>VLOOKUP(B66,怪物属性偏向!F:P,11,FALSE)</f>
        <v>m10000</v>
      </c>
      <c r="E66" s="8">
        <v>1</v>
      </c>
      <c r="F66" s="8">
        <v>0</v>
      </c>
      <c r="G66" s="6" t="s">
        <v>143</v>
      </c>
      <c r="H66" s="8">
        <v>122</v>
      </c>
      <c r="I66" s="8">
        <v>1</v>
      </c>
      <c r="J66" s="8">
        <v>7</v>
      </c>
      <c r="K66" s="8">
        <v>20</v>
      </c>
      <c r="L66" s="8">
        <v>1</v>
      </c>
      <c r="M66" s="8">
        <v>1</v>
      </c>
      <c r="N66" s="9">
        <f>VLOOKUP(VLOOKUP($A66,跑环关卡配置!$O:$P,2,FALSE),怪物属性偏向!$E:$O,怪物属性偏向!J$1-1,FALSE)</f>
        <v>20003001</v>
      </c>
      <c r="O66" s="9" t="str">
        <f>VLOOKUP(VLOOKUP($A66,跑环关卡配置!$O:$P,2,FALSE),怪物属性偏向!$E:$O,怪物属性偏向!K$1-1,FALSE)</f>
        <v/>
      </c>
      <c r="P66" s="9" t="str">
        <f>VLOOKUP(VLOOKUP($A66,跑环关卡配置!$O:$P,2,FALSE),怪物属性偏向!$E:$O,怪物属性偏向!L$1-1,FALSE)</f>
        <v/>
      </c>
      <c r="Q66" s="9" t="str">
        <f>VLOOKUP(VLOOKUP($A66,跑环关卡配置!$O:$P,2,FALSE),怪物属性偏向!$E:$O,怪物属性偏向!M$1-1,FALSE)</f>
        <v/>
      </c>
      <c r="R66" s="9" t="str">
        <f>VLOOKUP(VLOOKUP($A66,跑环关卡配置!$O:$P,2,FALSE),怪物属性偏向!$E:$O,怪物属性偏向!N$1-1,FALSE)</f>
        <v/>
      </c>
      <c r="S66" s="9" t="str">
        <f>VLOOKUP(VLOOKUP($A66,跑环关卡配置!$O:$P,2,FALSE),怪物属性偏向!$E:$O,怪物属性偏向!O$1-1,FALSE)</f>
        <v/>
      </c>
    </row>
    <row r="67" spans="1:19" x14ac:dyDescent="0.15">
      <c r="A67" s="7">
        <f t="shared" si="0"/>
        <v>2000064</v>
      </c>
      <c r="B67" s="5" t="str">
        <f>VLOOKUP(A67,跑环关卡配置!G:I,3,FALSE)</f>
        <v>小花精</v>
      </c>
      <c r="C67" s="6"/>
      <c r="D67" s="2" t="str">
        <f>VLOOKUP(B67,怪物属性偏向!F:P,11,FALSE)</f>
        <v>m1007</v>
      </c>
      <c r="E67" s="8">
        <v>1</v>
      </c>
      <c r="F67" s="8">
        <v>0</v>
      </c>
      <c r="G67" s="6" t="s">
        <v>143</v>
      </c>
      <c r="H67" s="8">
        <v>122</v>
      </c>
      <c r="I67" s="8">
        <v>1</v>
      </c>
      <c r="J67" s="8">
        <v>7</v>
      </c>
      <c r="K67" s="8">
        <v>20</v>
      </c>
      <c r="L67" s="8">
        <v>1</v>
      </c>
      <c r="M67" s="8">
        <v>1</v>
      </c>
      <c r="N67" s="9">
        <f>VLOOKUP(VLOOKUP($A67,跑环关卡配置!$O:$P,2,FALSE),怪物属性偏向!$E:$O,怪物属性偏向!J$1-1,FALSE)</f>
        <v>20005001</v>
      </c>
      <c r="O67" s="9">
        <f>VLOOKUP(VLOOKUP($A67,跑环关卡配置!$O:$P,2,FALSE),怪物属性偏向!$E:$O,怪物属性偏向!K$1-1,FALSE)</f>
        <v>20005002</v>
      </c>
      <c r="P67" s="9" t="str">
        <f>VLOOKUP(VLOOKUP($A67,跑环关卡配置!$O:$P,2,FALSE),怪物属性偏向!$E:$O,怪物属性偏向!L$1-1,FALSE)</f>
        <v/>
      </c>
      <c r="Q67" s="9" t="str">
        <f>VLOOKUP(VLOOKUP($A67,跑环关卡配置!$O:$P,2,FALSE),怪物属性偏向!$E:$O,怪物属性偏向!M$1-1,FALSE)</f>
        <v/>
      </c>
      <c r="R67" s="9" t="str">
        <f>VLOOKUP(VLOOKUP($A67,跑环关卡配置!$O:$P,2,FALSE),怪物属性偏向!$E:$O,怪物属性偏向!N$1-1,FALSE)</f>
        <v/>
      </c>
      <c r="S67" s="9" t="str">
        <f>VLOOKUP(VLOOKUP($A67,跑环关卡配置!$O:$P,2,FALSE),怪物属性偏向!$E:$O,怪物属性偏向!O$1-1,FALSE)</f>
        <v/>
      </c>
    </row>
    <row r="68" spans="1:19" x14ac:dyDescent="0.15">
      <c r="A68" s="7">
        <f t="shared" si="0"/>
        <v>2000065</v>
      </c>
      <c r="B68" s="5" t="str">
        <f>VLOOKUP(A68,跑环关卡配置!G:I,3,FALSE)</f>
        <v>树妖</v>
      </c>
      <c r="C68" s="6"/>
      <c r="D68" s="2" t="str">
        <f>VLOOKUP(B68,怪物属性偏向!F:P,11,FALSE)</f>
        <v>m10000</v>
      </c>
      <c r="E68" s="8">
        <v>1</v>
      </c>
      <c r="F68" s="8">
        <v>0</v>
      </c>
      <c r="G68" s="6" t="s">
        <v>143</v>
      </c>
      <c r="H68" s="8">
        <v>122</v>
      </c>
      <c r="I68" s="8">
        <v>1</v>
      </c>
      <c r="J68" s="8">
        <v>7</v>
      </c>
      <c r="K68" s="8">
        <v>20</v>
      </c>
      <c r="L68" s="8">
        <v>1</v>
      </c>
      <c r="M68" s="8">
        <v>1</v>
      </c>
      <c r="N68" s="9">
        <f>VLOOKUP(VLOOKUP($A68,跑环关卡配置!$O:$P,2,FALSE),怪物属性偏向!$E:$O,怪物属性偏向!J$1-1,FALSE)</f>
        <v>20003001</v>
      </c>
      <c r="O68" s="9" t="str">
        <f>VLOOKUP(VLOOKUP($A68,跑环关卡配置!$O:$P,2,FALSE),怪物属性偏向!$E:$O,怪物属性偏向!K$1-1,FALSE)</f>
        <v/>
      </c>
      <c r="P68" s="9" t="str">
        <f>VLOOKUP(VLOOKUP($A68,跑环关卡配置!$O:$P,2,FALSE),怪物属性偏向!$E:$O,怪物属性偏向!L$1-1,FALSE)</f>
        <v/>
      </c>
      <c r="Q68" s="9" t="str">
        <f>VLOOKUP(VLOOKUP($A68,跑环关卡配置!$O:$P,2,FALSE),怪物属性偏向!$E:$O,怪物属性偏向!M$1-1,FALSE)</f>
        <v/>
      </c>
      <c r="R68" s="9" t="str">
        <f>VLOOKUP(VLOOKUP($A68,跑环关卡配置!$O:$P,2,FALSE),怪物属性偏向!$E:$O,怪物属性偏向!N$1-1,FALSE)</f>
        <v/>
      </c>
      <c r="S68" s="9" t="str">
        <f>VLOOKUP(VLOOKUP($A68,跑环关卡配置!$O:$P,2,FALSE),怪物属性偏向!$E:$O,怪物属性偏向!O$1-1,FALSE)</f>
        <v/>
      </c>
    </row>
    <row r="69" spans="1:19" x14ac:dyDescent="0.15">
      <c r="A69" s="7">
        <f t="shared" si="0"/>
        <v>2000066</v>
      </c>
      <c r="B69" s="5" t="str">
        <f>VLOOKUP(A69,跑环关卡配置!G:I,3,FALSE)</f>
        <v>小蘑菇</v>
      </c>
      <c r="C69" s="6"/>
      <c r="D69" s="2" t="str">
        <f>VLOOKUP(B69,怪物属性偏向!F:P,11,FALSE)</f>
        <v>m1008</v>
      </c>
      <c r="E69" s="8">
        <v>1</v>
      </c>
      <c r="F69" s="8">
        <v>0</v>
      </c>
      <c r="G69" s="6" t="s">
        <v>143</v>
      </c>
      <c r="H69" s="8">
        <v>122</v>
      </c>
      <c r="I69" s="8">
        <v>1</v>
      </c>
      <c r="J69" s="8">
        <v>7</v>
      </c>
      <c r="K69" s="8">
        <v>20</v>
      </c>
      <c r="L69" s="8">
        <v>1</v>
      </c>
      <c r="M69" s="8">
        <v>1</v>
      </c>
      <c r="N69" s="9">
        <f>VLOOKUP(VLOOKUP($A69,跑环关卡配置!$O:$P,2,FALSE),怪物属性偏向!$E:$O,怪物属性偏向!J$1-1,FALSE)</f>
        <v>20001001</v>
      </c>
      <c r="O69" s="9" t="str">
        <f>VLOOKUP(VLOOKUP($A69,跑环关卡配置!$O:$P,2,FALSE),怪物属性偏向!$E:$O,怪物属性偏向!K$1-1,FALSE)</f>
        <v/>
      </c>
      <c r="P69" s="9" t="str">
        <f>VLOOKUP(VLOOKUP($A69,跑环关卡配置!$O:$P,2,FALSE),怪物属性偏向!$E:$O,怪物属性偏向!L$1-1,FALSE)</f>
        <v/>
      </c>
      <c r="Q69" s="9" t="str">
        <f>VLOOKUP(VLOOKUP($A69,跑环关卡配置!$O:$P,2,FALSE),怪物属性偏向!$E:$O,怪物属性偏向!M$1-1,FALSE)</f>
        <v/>
      </c>
      <c r="R69" s="9" t="str">
        <f>VLOOKUP(VLOOKUP($A69,跑环关卡配置!$O:$P,2,FALSE),怪物属性偏向!$E:$O,怪物属性偏向!N$1-1,FALSE)</f>
        <v/>
      </c>
      <c r="S69" s="9" t="str">
        <f>VLOOKUP(VLOOKUP($A69,跑环关卡配置!$O:$P,2,FALSE),怪物属性偏向!$E:$O,怪物属性偏向!O$1-1,FALSE)</f>
        <v/>
      </c>
    </row>
    <row r="70" spans="1:19" x14ac:dyDescent="0.15">
      <c r="A70" s="7">
        <f t="shared" ref="A70:A133" si="1">A69+1</f>
        <v>2000067</v>
      </c>
      <c r="B70" s="5" t="str">
        <f>VLOOKUP(A70,跑环关卡配置!G:I,3,FALSE)</f>
        <v>食人花</v>
      </c>
      <c r="C70" s="6"/>
      <c r="D70" s="2" t="str">
        <f>VLOOKUP(B70,怪物属性偏向!F:P,11,FALSE)</f>
        <v>m1004</v>
      </c>
      <c r="E70" s="8">
        <v>1</v>
      </c>
      <c r="F70" s="8">
        <v>0</v>
      </c>
      <c r="G70" s="6" t="s">
        <v>143</v>
      </c>
      <c r="H70" s="8">
        <v>122</v>
      </c>
      <c r="I70" s="8">
        <v>1</v>
      </c>
      <c r="J70" s="8">
        <v>7</v>
      </c>
      <c r="K70" s="8">
        <v>20</v>
      </c>
      <c r="L70" s="8">
        <v>1</v>
      </c>
      <c r="M70" s="8">
        <v>1</v>
      </c>
      <c r="N70" s="9">
        <f>VLOOKUP(VLOOKUP($A70,跑环关卡配置!$O:$P,2,FALSE),怪物属性偏向!$E:$O,怪物属性偏向!J$1-1,FALSE)</f>
        <v>20002001</v>
      </c>
      <c r="O70" s="9">
        <f>VLOOKUP(VLOOKUP($A70,跑环关卡配置!$O:$P,2,FALSE),怪物属性偏向!$E:$O,怪物属性偏向!K$1-1,FALSE)</f>
        <v>20002002</v>
      </c>
      <c r="P70" s="9" t="str">
        <f>VLOOKUP(VLOOKUP($A70,跑环关卡配置!$O:$P,2,FALSE),怪物属性偏向!$E:$O,怪物属性偏向!L$1-1,FALSE)</f>
        <v/>
      </c>
      <c r="Q70" s="9" t="str">
        <f>VLOOKUP(VLOOKUP($A70,跑环关卡配置!$O:$P,2,FALSE),怪物属性偏向!$E:$O,怪物属性偏向!M$1-1,FALSE)</f>
        <v/>
      </c>
      <c r="R70" s="9" t="str">
        <f>VLOOKUP(VLOOKUP($A70,跑环关卡配置!$O:$P,2,FALSE),怪物属性偏向!$E:$O,怪物属性偏向!N$1-1,FALSE)</f>
        <v/>
      </c>
      <c r="S70" s="9" t="str">
        <f>VLOOKUP(VLOOKUP($A70,跑环关卡配置!$O:$P,2,FALSE),怪物属性偏向!$E:$O,怪物属性偏向!O$1-1,FALSE)</f>
        <v/>
      </c>
    </row>
    <row r="71" spans="1:19" x14ac:dyDescent="0.15">
      <c r="A71" s="7">
        <f t="shared" si="1"/>
        <v>2000068</v>
      </c>
      <c r="B71" s="5" t="str">
        <f>VLOOKUP(A71,跑环关卡配置!G:I,3,FALSE)</f>
        <v>食人花</v>
      </c>
      <c r="C71" s="6"/>
      <c r="D71" s="2" t="str">
        <f>VLOOKUP(B71,怪物属性偏向!F:P,11,FALSE)</f>
        <v>m1004</v>
      </c>
      <c r="E71" s="8">
        <v>1</v>
      </c>
      <c r="F71" s="8">
        <v>0</v>
      </c>
      <c r="G71" s="6" t="s">
        <v>143</v>
      </c>
      <c r="H71" s="8">
        <v>122</v>
      </c>
      <c r="I71" s="8">
        <v>1</v>
      </c>
      <c r="J71" s="8">
        <v>7</v>
      </c>
      <c r="K71" s="8">
        <v>20</v>
      </c>
      <c r="L71" s="8">
        <v>1</v>
      </c>
      <c r="M71" s="8">
        <v>1</v>
      </c>
      <c r="N71" s="9">
        <f>VLOOKUP(VLOOKUP($A71,跑环关卡配置!$O:$P,2,FALSE),怪物属性偏向!$E:$O,怪物属性偏向!J$1-1,FALSE)</f>
        <v>20002001</v>
      </c>
      <c r="O71" s="9">
        <f>VLOOKUP(VLOOKUP($A71,跑环关卡配置!$O:$P,2,FALSE),怪物属性偏向!$E:$O,怪物属性偏向!K$1-1,FALSE)</f>
        <v>20002002</v>
      </c>
      <c r="P71" s="9" t="str">
        <f>VLOOKUP(VLOOKUP($A71,跑环关卡配置!$O:$P,2,FALSE),怪物属性偏向!$E:$O,怪物属性偏向!L$1-1,FALSE)</f>
        <v/>
      </c>
      <c r="Q71" s="9" t="str">
        <f>VLOOKUP(VLOOKUP($A71,跑环关卡配置!$O:$P,2,FALSE),怪物属性偏向!$E:$O,怪物属性偏向!M$1-1,FALSE)</f>
        <v/>
      </c>
      <c r="R71" s="9" t="str">
        <f>VLOOKUP(VLOOKUP($A71,跑环关卡配置!$O:$P,2,FALSE),怪物属性偏向!$E:$O,怪物属性偏向!N$1-1,FALSE)</f>
        <v/>
      </c>
      <c r="S71" s="9" t="str">
        <f>VLOOKUP(VLOOKUP($A71,跑环关卡配置!$O:$P,2,FALSE),怪物属性偏向!$E:$O,怪物属性偏向!O$1-1,FALSE)</f>
        <v/>
      </c>
    </row>
    <row r="72" spans="1:19" x14ac:dyDescent="0.15">
      <c r="A72" s="7">
        <f t="shared" si="1"/>
        <v>2000069</v>
      </c>
      <c r="B72" s="5" t="str">
        <f>VLOOKUP(A72,跑环关卡配置!G:I,3,FALSE)</f>
        <v>食人花</v>
      </c>
      <c r="C72" s="6"/>
      <c r="D72" s="2" t="str">
        <f>VLOOKUP(B72,怪物属性偏向!F:P,11,FALSE)</f>
        <v>m1004</v>
      </c>
      <c r="E72" s="8">
        <v>1</v>
      </c>
      <c r="F72" s="8">
        <v>0</v>
      </c>
      <c r="G72" s="6" t="s">
        <v>143</v>
      </c>
      <c r="H72" s="8">
        <v>122</v>
      </c>
      <c r="I72" s="8">
        <v>1</v>
      </c>
      <c r="J72" s="8">
        <v>7</v>
      </c>
      <c r="K72" s="8">
        <v>20</v>
      </c>
      <c r="L72" s="8">
        <v>1</v>
      </c>
      <c r="M72" s="8">
        <v>1</v>
      </c>
      <c r="N72" s="9">
        <f>VLOOKUP(VLOOKUP($A72,跑环关卡配置!$O:$P,2,FALSE),怪物属性偏向!$E:$O,怪物属性偏向!J$1-1,FALSE)</f>
        <v>20002001</v>
      </c>
      <c r="O72" s="9">
        <f>VLOOKUP(VLOOKUP($A72,跑环关卡配置!$O:$P,2,FALSE),怪物属性偏向!$E:$O,怪物属性偏向!K$1-1,FALSE)</f>
        <v>20002002</v>
      </c>
      <c r="P72" s="9" t="str">
        <f>VLOOKUP(VLOOKUP($A72,跑环关卡配置!$O:$P,2,FALSE),怪物属性偏向!$E:$O,怪物属性偏向!L$1-1,FALSE)</f>
        <v/>
      </c>
      <c r="Q72" s="9" t="str">
        <f>VLOOKUP(VLOOKUP($A72,跑环关卡配置!$O:$P,2,FALSE),怪物属性偏向!$E:$O,怪物属性偏向!M$1-1,FALSE)</f>
        <v/>
      </c>
      <c r="R72" s="9" t="str">
        <f>VLOOKUP(VLOOKUP($A72,跑环关卡配置!$O:$P,2,FALSE),怪物属性偏向!$E:$O,怪物属性偏向!N$1-1,FALSE)</f>
        <v/>
      </c>
      <c r="S72" s="9" t="str">
        <f>VLOOKUP(VLOOKUP($A72,跑环关卡配置!$O:$P,2,FALSE),怪物属性偏向!$E:$O,怪物属性偏向!O$1-1,FALSE)</f>
        <v/>
      </c>
    </row>
    <row r="73" spans="1:19" x14ac:dyDescent="0.15">
      <c r="A73" s="7">
        <f t="shared" si="1"/>
        <v>2000070</v>
      </c>
      <c r="B73" s="5" t="str">
        <f>VLOOKUP(A73,跑环关卡配置!G:I,3,FALSE)</f>
        <v>食人花</v>
      </c>
      <c r="C73" s="6"/>
      <c r="D73" s="2" t="str">
        <f>VLOOKUP(B73,怪物属性偏向!F:P,11,FALSE)</f>
        <v>m1004</v>
      </c>
      <c r="E73" s="8">
        <v>1</v>
      </c>
      <c r="F73" s="8">
        <v>0</v>
      </c>
      <c r="G73" s="6" t="s">
        <v>143</v>
      </c>
      <c r="H73" s="8">
        <v>122</v>
      </c>
      <c r="I73" s="8">
        <v>1</v>
      </c>
      <c r="J73" s="8">
        <v>7</v>
      </c>
      <c r="K73" s="8">
        <v>20</v>
      </c>
      <c r="L73" s="8">
        <v>1</v>
      </c>
      <c r="M73" s="8">
        <v>1</v>
      </c>
      <c r="N73" s="9">
        <f>VLOOKUP(VLOOKUP($A73,跑环关卡配置!$O:$P,2,FALSE),怪物属性偏向!$E:$O,怪物属性偏向!J$1-1,FALSE)</f>
        <v>20002001</v>
      </c>
      <c r="O73" s="9">
        <f>VLOOKUP(VLOOKUP($A73,跑环关卡配置!$O:$P,2,FALSE),怪物属性偏向!$E:$O,怪物属性偏向!K$1-1,FALSE)</f>
        <v>20002002</v>
      </c>
      <c r="P73" s="9" t="str">
        <f>VLOOKUP(VLOOKUP($A73,跑环关卡配置!$O:$P,2,FALSE),怪物属性偏向!$E:$O,怪物属性偏向!L$1-1,FALSE)</f>
        <v/>
      </c>
      <c r="Q73" s="9" t="str">
        <f>VLOOKUP(VLOOKUP($A73,跑环关卡配置!$O:$P,2,FALSE),怪物属性偏向!$E:$O,怪物属性偏向!M$1-1,FALSE)</f>
        <v/>
      </c>
      <c r="R73" s="9" t="str">
        <f>VLOOKUP(VLOOKUP($A73,跑环关卡配置!$O:$P,2,FALSE),怪物属性偏向!$E:$O,怪物属性偏向!N$1-1,FALSE)</f>
        <v/>
      </c>
      <c r="S73" s="9" t="str">
        <f>VLOOKUP(VLOOKUP($A73,跑环关卡配置!$O:$P,2,FALSE),怪物属性偏向!$E:$O,怪物属性偏向!O$1-1,FALSE)</f>
        <v/>
      </c>
    </row>
    <row r="74" spans="1:19" x14ac:dyDescent="0.15">
      <c r="A74" s="7">
        <f t="shared" si="1"/>
        <v>2000071</v>
      </c>
      <c r="B74" s="5" t="str">
        <f>VLOOKUP(A74,跑环关卡配置!G:I,3,FALSE)</f>
        <v>小蘑菇</v>
      </c>
      <c r="C74" s="6"/>
      <c r="D74" s="2" t="str">
        <f>VLOOKUP(B74,怪物属性偏向!F:P,11,FALSE)</f>
        <v>m1008</v>
      </c>
      <c r="E74" s="8">
        <v>1</v>
      </c>
      <c r="F74" s="8">
        <v>0</v>
      </c>
      <c r="G74" s="6" t="s">
        <v>143</v>
      </c>
      <c r="H74" s="8">
        <v>122</v>
      </c>
      <c r="I74" s="8">
        <v>1</v>
      </c>
      <c r="J74" s="8">
        <v>7</v>
      </c>
      <c r="K74" s="8">
        <v>20</v>
      </c>
      <c r="L74" s="8">
        <v>1</v>
      </c>
      <c r="M74" s="8">
        <v>1</v>
      </c>
      <c r="N74" s="9">
        <f>VLOOKUP(VLOOKUP($A74,跑环关卡配置!$O:$P,2,FALSE),怪物属性偏向!$E:$O,怪物属性偏向!J$1-1,FALSE)</f>
        <v>20001001</v>
      </c>
      <c r="O74" s="9" t="str">
        <f>VLOOKUP(VLOOKUP($A74,跑环关卡配置!$O:$P,2,FALSE),怪物属性偏向!$E:$O,怪物属性偏向!K$1-1,FALSE)</f>
        <v/>
      </c>
      <c r="P74" s="9" t="str">
        <f>VLOOKUP(VLOOKUP($A74,跑环关卡配置!$O:$P,2,FALSE),怪物属性偏向!$E:$O,怪物属性偏向!L$1-1,FALSE)</f>
        <v/>
      </c>
      <c r="Q74" s="9" t="str">
        <f>VLOOKUP(VLOOKUP($A74,跑环关卡配置!$O:$P,2,FALSE),怪物属性偏向!$E:$O,怪物属性偏向!M$1-1,FALSE)</f>
        <v/>
      </c>
      <c r="R74" s="9" t="str">
        <f>VLOOKUP(VLOOKUP($A74,跑环关卡配置!$O:$P,2,FALSE),怪物属性偏向!$E:$O,怪物属性偏向!N$1-1,FALSE)</f>
        <v/>
      </c>
      <c r="S74" s="9" t="str">
        <f>VLOOKUP(VLOOKUP($A74,跑环关卡配置!$O:$P,2,FALSE),怪物属性偏向!$E:$O,怪物属性偏向!O$1-1,FALSE)</f>
        <v/>
      </c>
    </row>
    <row r="75" spans="1:19" x14ac:dyDescent="0.15">
      <c r="A75" s="7">
        <f t="shared" si="1"/>
        <v>2000072</v>
      </c>
      <c r="B75" s="5" t="str">
        <f>VLOOKUP(A75,跑环关卡配置!G:I,3,FALSE)</f>
        <v>小蘑菇</v>
      </c>
      <c r="C75" s="6"/>
      <c r="D75" s="2" t="str">
        <f>VLOOKUP(B75,怪物属性偏向!F:P,11,FALSE)</f>
        <v>m1008</v>
      </c>
      <c r="E75" s="8">
        <v>1</v>
      </c>
      <c r="F75" s="8">
        <v>0</v>
      </c>
      <c r="G75" s="6" t="s">
        <v>143</v>
      </c>
      <c r="H75" s="8">
        <v>122</v>
      </c>
      <c r="I75" s="8">
        <v>1</v>
      </c>
      <c r="J75" s="8">
        <v>7</v>
      </c>
      <c r="K75" s="8">
        <v>20</v>
      </c>
      <c r="L75" s="8">
        <v>1</v>
      </c>
      <c r="M75" s="8">
        <v>1</v>
      </c>
      <c r="N75" s="9">
        <f>VLOOKUP(VLOOKUP($A75,跑环关卡配置!$O:$P,2,FALSE),怪物属性偏向!$E:$O,怪物属性偏向!J$1-1,FALSE)</f>
        <v>20001001</v>
      </c>
      <c r="O75" s="9" t="str">
        <f>VLOOKUP(VLOOKUP($A75,跑环关卡配置!$O:$P,2,FALSE),怪物属性偏向!$E:$O,怪物属性偏向!K$1-1,FALSE)</f>
        <v/>
      </c>
      <c r="P75" s="9" t="str">
        <f>VLOOKUP(VLOOKUP($A75,跑环关卡配置!$O:$P,2,FALSE),怪物属性偏向!$E:$O,怪物属性偏向!L$1-1,FALSE)</f>
        <v/>
      </c>
      <c r="Q75" s="9" t="str">
        <f>VLOOKUP(VLOOKUP($A75,跑环关卡配置!$O:$P,2,FALSE),怪物属性偏向!$E:$O,怪物属性偏向!M$1-1,FALSE)</f>
        <v/>
      </c>
      <c r="R75" s="9" t="str">
        <f>VLOOKUP(VLOOKUP($A75,跑环关卡配置!$O:$P,2,FALSE),怪物属性偏向!$E:$O,怪物属性偏向!N$1-1,FALSE)</f>
        <v/>
      </c>
      <c r="S75" s="9" t="str">
        <f>VLOOKUP(VLOOKUP($A75,跑环关卡配置!$O:$P,2,FALSE),怪物属性偏向!$E:$O,怪物属性偏向!O$1-1,FALSE)</f>
        <v/>
      </c>
    </row>
    <row r="76" spans="1:19" x14ac:dyDescent="0.15">
      <c r="A76" s="7">
        <f t="shared" si="1"/>
        <v>2000073</v>
      </c>
      <c r="B76" s="5" t="str">
        <f>VLOOKUP(A76,跑环关卡配置!G:I,3,FALSE)</f>
        <v>食人花</v>
      </c>
      <c r="C76" s="6"/>
      <c r="D76" s="2" t="str">
        <f>VLOOKUP(B76,怪物属性偏向!F:P,11,FALSE)</f>
        <v>m1004</v>
      </c>
      <c r="E76" s="8">
        <v>1</v>
      </c>
      <c r="F76" s="8">
        <v>0</v>
      </c>
      <c r="G76" s="6" t="s">
        <v>143</v>
      </c>
      <c r="H76" s="8">
        <v>122</v>
      </c>
      <c r="I76" s="8">
        <v>1</v>
      </c>
      <c r="J76" s="8">
        <v>7</v>
      </c>
      <c r="K76" s="8">
        <v>20</v>
      </c>
      <c r="L76" s="8">
        <v>1</v>
      </c>
      <c r="M76" s="8">
        <v>1</v>
      </c>
      <c r="N76" s="9">
        <f>VLOOKUP(VLOOKUP($A76,跑环关卡配置!$O:$P,2,FALSE),怪物属性偏向!$E:$O,怪物属性偏向!J$1-1,FALSE)</f>
        <v>20002001</v>
      </c>
      <c r="O76" s="9">
        <f>VLOOKUP(VLOOKUP($A76,跑环关卡配置!$O:$P,2,FALSE),怪物属性偏向!$E:$O,怪物属性偏向!K$1-1,FALSE)</f>
        <v>20002002</v>
      </c>
      <c r="P76" s="9" t="str">
        <f>VLOOKUP(VLOOKUP($A76,跑环关卡配置!$O:$P,2,FALSE),怪物属性偏向!$E:$O,怪物属性偏向!L$1-1,FALSE)</f>
        <v/>
      </c>
      <c r="Q76" s="9" t="str">
        <f>VLOOKUP(VLOOKUP($A76,跑环关卡配置!$O:$P,2,FALSE),怪物属性偏向!$E:$O,怪物属性偏向!M$1-1,FALSE)</f>
        <v/>
      </c>
      <c r="R76" s="9" t="str">
        <f>VLOOKUP(VLOOKUP($A76,跑环关卡配置!$O:$P,2,FALSE),怪物属性偏向!$E:$O,怪物属性偏向!N$1-1,FALSE)</f>
        <v/>
      </c>
      <c r="S76" s="9" t="str">
        <f>VLOOKUP(VLOOKUP($A76,跑环关卡配置!$O:$P,2,FALSE),怪物属性偏向!$E:$O,怪物属性偏向!O$1-1,FALSE)</f>
        <v/>
      </c>
    </row>
    <row r="77" spans="1:19" x14ac:dyDescent="0.15">
      <c r="A77" s="7">
        <f t="shared" si="1"/>
        <v>2000074</v>
      </c>
      <c r="B77" s="5" t="str">
        <f>VLOOKUP(A77,跑环关卡配置!G:I,3,FALSE)</f>
        <v>小蘑菇</v>
      </c>
      <c r="C77" s="6"/>
      <c r="D77" s="2" t="str">
        <f>VLOOKUP(B77,怪物属性偏向!F:P,11,FALSE)</f>
        <v>m1008</v>
      </c>
      <c r="E77" s="8">
        <v>1</v>
      </c>
      <c r="F77" s="8">
        <v>0</v>
      </c>
      <c r="G77" s="6" t="s">
        <v>143</v>
      </c>
      <c r="H77" s="8">
        <v>122</v>
      </c>
      <c r="I77" s="8">
        <v>1</v>
      </c>
      <c r="J77" s="8">
        <v>7</v>
      </c>
      <c r="K77" s="8">
        <v>20</v>
      </c>
      <c r="L77" s="8">
        <v>1</v>
      </c>
      <c r="M77" s="8">
        <v>1</v>
      </c>
      <c r="N77" s="9">
        <f>VLOOKUP(VLOOKUP($A77,跑环关卡配置!$O:$P,2,FALSE),怪物属性偏向!$E:$O,怪物属性偏向!J$1-1,FALSE)</f>
        <v>20001001</v>
      </c>
      <c r="O77" s="9" t="str">
        <f>VLOOKUP(VLOOKUP($A77,跑环关卡配置!$O:$P,2,FALSE),怪物属性偏向!$E:$O,怪物属性偏向!K$1-1,FALSE)</f>
        <v/>
      </c>
      <c r="P77" s="9" t="str">
        <f>VLOOKUP(VLOOKUP($A77,跑环关卡配置!$O:$P,2,FALSE),怪物属性偏向!$E:$O,怪物属性偏向!L$1-1,FALSE)</f>
        <v/>
      </c>
      <c r="Q77" s="9" t="str">
        <f>VLOOKUP(VLOOKUP($A77,跑环关卡配置!$O:$P,2,FALSE),怪物属性偏向!$E:$O,怪物属性偏向!M$1-1,FALSE)</f>
        <v/>
      </c>
      <c r="R77" s="9" t="str">
        <f>VLOOKUP(VLOOKUP($A77,跑环关卡配置!$O:$P,2,FALSE),怪物属性偏向!$E:$O,怪物属性偏向!N$1-1,FALSE)</f>
        <v/>
      </c>
      <c r="S77" s="9" t="str">
        <f>VLOOKUP(VLOOKUP($A77,跑环关卡配置!$O:$P,2,FALSE),怪物属性偏向!$E:$O,怪物属性偏向!O$1-1,FALSE)</f>
        <v/>
      </c>
    </row>
    <row r="78" spans="1:19" x14ac:dyDescent="0.15">
      <c r="A78" s="7">
        <f t="shared" si="1"/>
        <v>2000075</v>
      </c>
      <c r="B78" s="5" t="str">
        <f>VLOOKUP(A78,跑环关卡配置!G:I,3,FALSE)</f>
        <v>小蘑菇</v>
      </c>
      <c r="C78" s="6"/>
      <c r="D78" s="2" t="str">
        <f>VLOOKUP(B78,怪物属性偏向!F:P,11,FALSE)</f>
        <v>m1008</v>
      </c>
      <c r="E78" s="8">
        <v>1</v>
      </c>
      <c r="F78" s="8">
        <v>0</v>
      </c>
      <c r="G78" s="6" t="s">
        <v>143</v>
      </c>
      <c r="H78" s="8">
        <v>122</v>
      </c>
      <c r="I78" s="8">
        <v>1</v>
      </c>
      <c r="J78" s="8">
        <v>7</v>
      </c>
      <c r="K78" s="8">
        <v>20</v>
      </c>
      <c r="L78" s="8">
        <v>1</v>
      </c>
      <c r="M78" s="8">
        <v>1</v>
      </c>
      <c r="N78" s="9">
        <f>VLOOKUP(VLOOKUP($A78,跑环关卡配置!$O:$P,2,FALSE),怪物属性偏向!$E:$O,怪物属性偏向!J$1-1,FALSE)</f>
        <v>20001001</v>
      </c>
      <c r="O78" s="9" t="str">
        <f>VLOOKUP(VLOOKUP($A78,跑环关卡配置!$O:$P,2,FALSE),怪物属性偏向!$E:$O,怪物属性偏向!K$1-1,FALSE)</f>
        <v/>
      </c>
      <c r="P78" s="9" t="str">
        <f>VLOOKUP(VLOOKUP($A78,跑环关卡配置!$O:$P,2,FALSE),怪物属性偏向!$E:$O,怪物属性偏向!L$1-1,FALSE)</f>
        <v/>
      </c>
      <c r="Q78" s="9" t="str">
        <f>VLOOKUP(VLOOKUP($A78,跑环关卡配置!$O:$P,2,FALSE),怪物属性偏向!$E:$O,怪物属性偏向!M$1-1,FALSE)</f>
        <v/>
      </c>
      <c r="R78" s="9" t="str">
        <f>VLOOKUP(VLOOKUP($A78,跑环关卡配置!$O:$P,2,FALSE),怪物属性偏向!$E:$O,怪物属性偏向!N$1-1,FALSE)</f>
        <v/>
      </c>
      <c r="S78" s="9" t="str">
        <f>VLOOKUP(VLOOKUP($A78,跑环关卡配置!$O:$P,2,FALSE),怪物属性偏向!$E:$O,怪物属性偏向!O$1-1,FALSE)</f>
        <v/>
      </c>
    </row>
    <row r="79" spans="1:19" x14ac:dyDescent="0.15">
      <c r="A79" s="7">
        <f t="shared" si="1"/>
        <v>2000076</v>
      </c>
      <c r="B79" s="5" t="str">
        <f>VLOOKUP(A79,跑环关卡配置!G:I,3,FALSE)</f>
        <v>小蘑菇</v>
      </c>
      <c r="C79" s="6"/>
      <c r="D79" s="2" t="str">
        <f>VLOOKUP(B79,怪物属性偏向!F:P,11,FALSE)</f>
        <v>m1008</v>
      </c>
      <c r="E79" s="8">
        <v>1</v>
      </c>
      <c r="F79" s="8">
        <v>0</v>
      </c>
      <c r="G79" s="6" t="s">
        <v>143</v>
      </c>
      <c r="H79" s="8">
        <v>122</v>
      </c>
      <c r="I79" s="8">
        <v>1</v>
      </c>
      <c r="J79" s="8">
        <v>7</v>
      </c>
      <c r="K79" s="8">
        <v>20</v>
      </c>
      <c r="L79" s="8">
        <v>1</v>
      </c>
      <c r="M79" s="8">
        <v>1</v>
      </c>
      <c r="N79" s="9">
        <f>VLOOKUP(VLOOKUP($A79,跑环关卡配置!$O:$P,2,FALSE),怪物属性偏向!$E:$O,怪物属性偏向!J$1-1,FALSE)</f>
        <v>20001001</v>
      </c>
      <c r="O79" s="9" t="str">
        <f>VLOOKUP(VLOOKUP($A79,跑环关卡配置!$O:$P,2,FALSE),怪物属性偏向!$E:$O,怪物属性偏向!K$1-1,FALSE)</f>
        <v/>
      </c>
      <c r="P79" s="9" t="str">
        <f>VLOOKUP(VLOOKUP($A79,跑环关卡配置!$O:$P,2,FALSE),怪物属性偏向!$E:$O,怪物属性偏向!L$1-1,FALSE)</f>
        <v/>
      </c>
      <c r="Q79" s="9" t="str">
        <f>VLOOKUP(VLOOKUP($A79,跑环关卡配置!$O:$P,2,FALSE),怪物属性偏向!$E:$O,怪物属性偏向!M$1-1,FALSE)</f>
        <v/>
      </c>
      <c r="R79" s="9" t="str">
        <f>VLOOKUP(VLOOKUP($A79,跑环关卡配置!$O:$P,2,FALSE),怪物属性偏向!$E:$O,怪物属性偏向!N$1-1,FALSE)</f>
        <v/>
      </c>
      <c r="S79" s="9" t="str">
        <f>VLOOKUP(VLOOKUP($A79,跑环关卡配置!$O:$P,2,FALSE),怪物属性偏向!$E:$O,怪物属性偏向!O$1-1,FALSE)</f>
        <v/>
      </c>
    </row>
    <row r="80" spans="1:19" x14ac:dyDescent="0.15">
      <c r="A80" s="7">
        <f t="shared" si="1"/>
        <v>2000077</v>
      </c>
      <c r="B80" s="5" t="str">
        <f>VLOOKUP(A80,跑环关卡配置!G:I,3,FALSE)</f>
        <v>小蘑菇</v>
      </c>
      <c r="C80" s="6"/>
      <c r="D80" s="2" t="str">
        <f>VLOOKUP(B80,怪物属性偏向!F:P,11,FALSE)</f>
        <v>m1008</v>
      </c>
      <c r="E80" s="8">
        <v>1</v>
      </c>
      <c r="F80" s="8">
        <v>0</v>
      </c>
      <c r="G80" s="6" t="s">
        <v>143</v>
      </c>
      <c r="H80" s="8">
        <v>122</v>
      </c>
      <c r="I80" s="8">
        <v>1</v>
      </c>
      <c r="J80" s="8">
        <v>7</v>
      </c>
      <c r="K80" s="8">
        <v>20</v>
      </c>
      <c r="L80" s="8">
        <v>1</v>
      </c>
      <c r="M80" s="8">
        <v>1</v>
      </c>
      <c r="N80" s="9">
        <f>VLOOKUP(VLOOKUP($A80,跑环关卡配置!$O:$P,2,FALSE),怪物属性偏向!$E:$O,怪物属性偏向!J$1-1,FALSE)</f>
        <v>20001001</v>
      </c>
      <c r="O80" s="9" t="str">
        <f>VLOOKUP(VLOOKUP($A80,跑环关卡配置!$O:$P,2,FALSE),怪物属性偏向!$E:$O,怪物属性偏向!K$1-1,FALSE)</f>
        <v/>
      </c>
      <c r="P80" s="9" t="str">
        <f>VLOOKUP(VLOOKUP($A80,跑环关卡配置!$O:$P,2,FALSE),怪物属性偏向!$E:$O,怪物属性偏向!L$1-1,FALSE)</f>
        <v/>
      </c>
      <c r="Q80" s="9" t="str">
        <f>VLOOKUP(VLOOKUP($A80,跑环关卡配置!$O:$P,2,FALSE),怪物属性偏向!$E:$O,怪物属性偏向!M$1-1,FALSE)</f>
        <v/>
      </c>
      <c r="R80" s="9" t="str">
        <f>VLOOKUP(VLOOKUP($A80,跑环关卡配置!$O:$P,2,FALSE),怪物属性偏向!$E:$O,怪物属性偏向!N$1-1,FALSE)</f>
        <v/>
      </c>
      <c r="S80" s="9" t="str">
        <f>VLOOKUP(VLOOKUP($A80,跑环关卡配置!$O:$P,2,FALSE),怪物属性偏向!$E:$O,怪物属性偏向!O$1-1,FALSE)</f>
        <v/>
      </c>
    </row>
    <row r="81" spans="1:19" x14ac:dyDescent="0.15">
      <c r="A81" s="7">
        <f t="shared" si="1"/>
        <v>2000078</v>
      </c>
      <c r="B81" s="5" t="str">
        <f>VLOOKUP(A81,跑环关卡配置!G:I,3,FALSE)</f>
        <v>食人花</v>
      </c>
      <c r="C81" s="6"/>
      <c r="D81" s="2" t="str">
        <f>VLOOKUP(B81,怪物属性偏向!F:P,11,FALSE)</f>
        <v>m1004</v>
      </c>
      <c r="E81" s="8">
        <v>1</v>
      </c>
      <c r="F81" s="8">
        <v>0</v>
      </c>
      <c r="G81" s="6" t="s">
        <v>143</v>
      </c>
      <c r="H81" s="8">
        <v>122</v>
      </c>
      <c r="I81" s="8">
        <v>1</v>
      </c>
      <c r="J81" s="8">
        <v>7</v>
      </c>
      <c r="K81" s="8">
        <v>20</v>
      </c>
      <c r="L81" s="8">
        <v>1</v>
      </c>
      <c r="M81" s="8">
        <v>1</v>
      </c>
      <c r="N81" s="9">
        <f>VLOOKUP(VLOOKUP($A81,跑环关卡配置!$O:$P,2,FALSE),怪物属性偏向!$E:$O,怪物属性偏向!J$1-1,FALSE)</f>
        <v>20002001</v>
      </c>
      <c r="O81" s="9">
        <f>VLOOKUP(VLOOKUP($A81,跑环关卡配置!$O:$P,2,FALSE),怪物属性偏向!$E:$O,怪物属性偏向!K$1-1,FALSE)</f>
        <v>20002002</v>
      </c>
      <c r="P81" s="9" t="str">
        <f>VLOOKUP(VLOOKUP($A81,跑环关卡配置!$O:$P,2,FALSE),怪物属性偏向!$E:$O,怪物属性偏向!L$1-1,FALSE)</f>
        <v/>
      </c>
      <c r="Q81" s="9" t="str">
        <f>VLOOKUP(VLOOKUP($A81,跑环关卡配置!$O:$P,2,FALSE),怪物属性偏向!$E:$O,怪物属性偏向!M$1-1,FALSE)</f>
        <v/>
      </c>
      <c r="R81" s="9" t="str">
        <f>VLOOKUP(VLOOKUP($A81,跑环关卡配置!$O:$P,2,FALSE),怪物属性偏向!$E:$O,怪物属性偏向!N$1-1,FALSE)</f>
        <v/>
      </c>
      <c r="S81" s="9" t="str">
        <f>VLOOKUP(VLOOKUP($A81,跑环关卡配置!$O:$P,2,FALSE),怪物属性偏向!$E:$O,怪物属性偏向!O$1-1,FALSE)</f>
        <v/>
      </c>
    </row>
    <row r="82" spans="1:19" x14ac:dyDescent="0.15">
      <c r="A82" s="7">
        <f t="shared" si="1"/>
        <v>2000079</v>
      </c>
      <c r="B82" s="5" t="str">
        <f>VLOOKUP(A82,跑环关卡配置!G:I,3,FALSE)</f>
        <v>小蘑菇</v>
      </c>
      <c r="C82" s="6"/>
      <c r="D82" s="2" t="str">
        <f>VLOOKUP(B82,怪物属性偏向!F:P,11,FALSE)</f>
        <v>m1008</v>
      </c>
      <c r="E82" s="8">
        <v>1</v>
      </c>
      <c r="F82" s="8">
        <v>0</v>
      </c>
      <c r="G82" s="6" t="s">
        <v>143</v>
      </c>
      <c r="H82" s="8">
        <v>122</v>
      </c>
      <c r="I82" s="8">
        <v>1</v>
      </c>
      <c r="J82" s="8">
        <v>7</v>
      </c>
      <c r="K82" s="8">
        <v>20</v>
      </c>
      <c r="L82" s="8">
        <v>1</v>
      </c>
      <c r="M82" s="8">
        <v>1</v>
      </c>
      <c r="N82" s="9">
        <f>VLOOKUP(VLOOKUP($A82,跑环关卡配置!$O:$P,2,FALSE),怪物属性偏向!$E:$O,怪物属性偏向!J$1-1,FALSE)</f>
        <v>20001001</v>
      </c>
      <c r="O82" s="9" t="str">
        <f>VLOOKUP(VLOOKUP($A82,跑环关卡配置!$O:$P,2,FALSE),怪物属性偏向!$E:$O,怪物属性偏向!K$1-1,FALSE)</f>
        <v/>
      </c>
      <c r="P82" s="9" t="str">
        <f>VLOOKUP(VLOOKUP($A82,跑环关卡配置!$O:$P,2,FALSE),怪物属性偏向!$E:$O,怪物属性偏向!L$1-1,FALSE)</f>
        <v/>
      </c>
      <c r="Q82" s="9" t="str">
        <f>VLOOKUP(VLOOKUP($A82,跑环关卡配置!$O:$P,2,FALSE),怪物属性偏向!$E:$O,怪物属性偏向!M$1-1,FALSE)</f>
        <v/>
      </c>
      <c r="R82" s="9" t="str">
        <f>VLOOKUP(VLOOKUP($A82,跑环关卡配置!$O:$P,2,FALSE),怪物属性偏向!$E:$O,怪物属性偏向!N$1-1,FALSE)</f>
        <v/>
      </c>
      <c r="S82" s="9" t="str">
        <f>VLOOKUP(VLOOKUP($A82,跑环关卡配置!$O:$P,2,FALSE),怪物属性偏向!$E:$O,怪物属性偏向!O$1-1,FALSE)</f>
        <v/>
      </c>
    </row>
    <row r="83" spans="1:19" x14ac:dyDescent="0.15">
      <c r="A83" s="7">
        <f t="shared" si="1"/>
        <v>2000080</v>
      </c>
      <c r="B83" s="5" t="str">
        <f>VLOOKUP(A83,跑环关卡配置!G:I,3,FALSE)</f>
        <v>小蘑菇</v>
      </c>
      <c r="C83" s="6"/>
      <c r="D83" s="2" t="str">
        <f>VLOOKUP(B83,怪物属性偏向!F:P,11,FALSE)</f>
        <v>m1008</v>
      </c>
      <c r="E83" s="8">
        <v>1</v>
      </c>
      <c r="F83" s="8">
        <v>0</v>
      </c>
      <c r="G83" s="6" t="s">
        <v>143</v>
      </c>
      <c r="H83" s="8">
        <v>122</v>
      </c>
      <c r="I83" s="8">
        <v>1</v>
      </c>
      <c r="J83" s="8">
        <v>7</v>
      </c>
      <c r="K83" s="8">
        <v>20</v>
      </c>
      <c r="L83" s="8">
        <v>1</v>
      </c>
      <c r="M83" s="8">
        <v>1</v>
      </c>
      <c r="N83" s="9">
        <f>VLOOKUP(VLOOKUP($A83,跑环关卡配置!$O:$P,2,FALSE),怪物属性偏向!$E:$O,怪物属性偏向!J$1-1,FALSE)</f>
        <v>20001001</v>
      </c>
      <c r="O83" s="9" t="str">
        <f>VLOOKUP(VLOOKUP($A83,跑环关卡配置!$O:$P,2,FALSE),怪物属性偏向!$E:$O,怪物属性偏向!K$1-1,FALSE)</f>
        <v/>
      </c>
      <c r="P83" s="9" t="str">
        <f>VLOOKUP(VLOOKUP($A83,跑环关卡配置!$O:$P,2,FALSE),怪物属性偏向!$E:$O,怪物属性偏向!L$1-1,FALSE)</f>
        <v/>
      </c>
      <c r="Q83" s="9" t="str">
        <f>VLOOKUP(VLOOKUP($A83,跑环关卡配置!$O:$P,2,FALSE),怪物属性偏向!$E:$O,怪物属性偏向!M$1-1,FALSE)</f>
        <v/>
      </c>
      <c r="R83" s="9" t="str">
        <f>VLOOKUP(VLOOKUP($A83,跑环关卡配置!$O:$P,2,FALSE),怪物属性偏向!$E:$O,怪物属性偏向!N$1-1,FALSE)</f>
        <v/>
      </c>
      <c r="S83" s="9" t="str">
        <f>VLOOKUP(VLOOKUP($A83,跑环关卡配置!$O:$P,2,FALSE),怪物属性偏向!$E:$O,怪物属性偏向!O$1-1,FALSE)</f>
        <v/>
      </c>
    </row>
    <row r="84" spans="1:19" x14ac:dyDescent="0.15">
      <c r="A84" s="7">
        <f t="shared" si="1"/>
        <v>2000081</v>
      </c>
      <c r="B84" s="5" t="str">
        <f>VLOOKUP(A84,跑环关卡配置!G:I,3,FALSE)</f>
        <v>食人花</v>
      </c>
      <c r="C84" s="6"/>
      <c r="D84" s="2" t="str">
        <f>VLOOKUP(B84,怪物属性偏向!F:P,11,FALSE)</f>
        <v>m1004</v>
      </c>
      <c r="E84" s="8">
        <v>1</v>
      </c>
      <c r="F84" s="8">
        <v>0</v>
      </c>
      <c r="G84" s="6" t="s">
        <v>143</v>
      </c>
      <c r="H84" s="8">
        <v>122</v>
      </c>
      <c r="I84" s="8">
        <v>1</v>
      </c>
      <c r="J84" s="8">
        <v>7</v>
      </c>
      <c r="K84" s="8">
        <v>20</v>
      </c>
      <c r="L84" s="8">
        <v>1</v>
      </c>
      <c r="M84" s="8">
        <v>1</v>
      </c>
      <c r="N84" s="9">
        <f>VLOOKUP(VLOOKUP($A84,跑环关卡配置!$O:$P,2,FALSE),怪物属性偏向!$E:$O,怪物属性偏向!J$1-1,FALSE)</f>
        <v>20002001</v>
      </c>
      <c r="O84" s="9">
        <f>VLOOKUP(VLOOKUP($A84,跑环关卡配置!$O:$P,2,FALSE),怪物属性偏向!$E:$O,怪物属性偏向!K$1-1,FALSE)</f>
        <v>20002002</v>
      </c>
      <c r="P84" s="9" t="str">
        <f>VLOOKUP(VLOOKUP($A84,跑环关卡配置!$O:$P,2,FALSE),怪物属性偏向!$E:$O,怪物属性偏向!L$1-1,FALSE)</f>
        <v/>
      </c>
      <c r="Q84" s="9" t="str">
        <f>VLOOKUP(VLOOKUP($A84,跑环关卡配置!$O:$P,2,FALSE),怪物属性偏向!$E:$O,怪物属性偏向!M$1-1,FALSE)</f>
        <v/>
      </c>
      <c r="R84" s="9" t="str">
        <f>VLOOKUP(VLOOKUP($A84,跑环关卡配置!$O:$P,2,FALSE),怪物属性偏向!$E:$O,怪物属性偏向!N$1-1,FALSE)</f>
        <v/>
      </c>
      <c r="S84" s="9" t="str">
        <f>VLOOKUP(VLOOKUP($A84,跑环关卡配置!$O:$P,2,FALSE),怪物属性偏向!$E:$O,怪物属性偏向!O$1-1,FALSE)</f>
        <v/>
      </c>
    </row>
    <row r="85" spans="1:19" x14ac:dyDescent="0.15">
      <c r="A85" s="7">
        <f t="shared" si="1"/>
        <v>2000082</v>
      </c>
      <c r="B85" s="5" t="str">
        <f>VLOOKUP(A85,跑环关卡配置!G:I,3,FALSE)</f>
        <v>食人花</v>
      </c>
      <c r="C85" s="6"/>
      <c r="D85" s="2" t="str">
        <f>VLOOKUP(B85,怪物属性偏向!F:P,11,FALSE)</f>
        <v>m1004</v>
      </c>
      <c r="E85" s="8">
        <v>1</v>
      </c>
      <c r="F85" s="8">
        <v>0</v>
      </c>
      <c r="G85" s="6" t="s">
        <v>143</v>
      </c>
      <c r="H85" s="8">
        <v>122</v>
      </c>
      <c r="I85" s="8">
        <v>1</v>
      </c>
      <c r="J85" s="8">
        <v>7</v>
      </c>
      <c r="K85" s="8">
        <v>20</v>
      </c>
      <c r="L85" s="8">
        <v>1</v>
      </c>
      <c r="M85" s="8">
        <v>1</v>
      </c>
      <c r="N85" s="9">
        <f>VLOOKUP(VLOOKUP($A85,跑环关卡配置!$O:$P,2,FALSE),怪物属性偏向!$E:$O,怪物属性偏向!J$1-1,FALSE)</f>
        <v>20002001</v>
      </c>
      <c r="O85" s="9">
        <f>VLOOKUP(VLOOKUP($A85,跑环关卡配置!$O:$P,2,FALSE),怪物属性偏向!$E:$O,怪物属性偏向!K$1-1,FALSE)</f>
        <v>20002002</v>
      </c>
      <c r="P85" s="9" t="str">
        <f>VLOOKUP(VLOOKUP($A85,跑环关卡配置!$O:$P,2,FALSE),怪物属性偏向!$E:$O,怪物属性偏向!L$1-1,FALSE)</f>
        <v/>
      </c>
      <c r="Q85" s="9" t="str">
        <f>VLOOKUP(VLOOKUP($A85,跑环关卡配置!$O:$P,2,FALSE),怪物属性偏向!$E:$O,怪物属性偏向!M$1-1,FALSE)</f>
        <v/>
      </c>
      <c r="R85" s="9" t="str">
        <f>VLOOKUP(VLOOKUP($A85,跑环关卡配置!$O:$P,2,FALSE),怪物属性偏向!$E:$O,怪物属性偏向!N$1-1,FALSE)</f>
        <v/>
      </c>
      <c r="S85" s="9" t="str">
        <f>VLOOKUP(VLOOKUP($A85,跑环关卡配置!$O:$P,2,FALSE),怪物属性偏向!$E:$O,怪物属性偏向!O$1-1,FALSE)</f>
        <v/>
      </c>
    </row>
    <row r="86" spans="1:19" x14ac:dyDescent="0.15">
      <c r="A86" s="7">
        <f t="shared" si="1"/>
        <v>2000083</v>
      </c>
      <c r="B86" s="5" t="str">
        <f>VLOOKUP(A86,跑环关卡配置!G:I,3,FALSE)</f>
        <v>食人花</v>
      </c>
      <c r="C86" s="6"/>
      <c r="D86" s="2" t="str">
        <f>VLOOKUP(B86,怪物属性偏向!F:P,11,FALSE)</f>
        <v>m1004</v>
      </c>
      <c r="E86" s="8">
        <v>1</v>
      </c>
      <c r="F86" s="8">
        <v>0</v>
      </c>
      <c r="G86" s="6" t="s">
        <v>143</v>
      </c>
      <c r="H86" s="8">
        <v>122</v>
      </c>
      <c r="I86" s="8">
        <v>1</v>
      </c>
      <c r="J86" s="8">
        <v>7</v>
      </c>
      <c r="K86" s="8">
        <v>20</v>
      </c>
      <c r="L86" s="8">
        <v>1</v>
      </c>
      <c r="M86" s="8">
        <v>1</v>
      </c>
      <c r="N86" s="9">
        <f>VLOOKUP(VLOOKUP($A86,跑环关卡配置!$O:$P,2,FALSE),怪物属性偏向!$E:$O,怪物属性偏向!J$1-1,FALSE)</f>
        <v>20002001</v>
      </c>
      <c r="O86" s="9">
        <f>VLOOKUP(VLOOKUP($A86,跑环关卡配置!$O:$P,2,FALSE),怪物属性偏向!$E:$O,怪物属性偏向!K$1-1,FALSE)</f>
        <v>20002002</v>
      </c>
      <c r="P86" s="9" t="str">
        <f>VLOOKUP(VLOOKUP($A86,跑环关卡配置!$O:$P,2,FALSE),怪物属性偏向!$E:$O,怪物属性偏向!L$1-1,FALSE)</f>
        <v/>
      </c>
      <c r="Q86" s="9" t="str">
        <f>VLOOKUP(VLOOKUP($A86,跑环关卡配置!$O:$P,2,FALSE),怪物属性偏向!$E:$O,怪物属性偏向!M$1-1,FALSE)</f>
        <v/>
      </c>
      <c r="R86" s="9" t="str">
        <f>VLOOKUP(VLOOKUP($A86,跑环关卡配置!$O:$P,2,FALSE),怪物属性偏向!$E:$O,怪物属性偏向!N$1-1,FALSE)</f>
        <v/>
      </c>
      <c r="S86" s="9" t="str">
        <f>VLOOKUP(VLOOKUP($A86,跑环关卡配置!$O:$P,2,FALSE),怪物属性偏向!$E:$O,怪物属性偏向!O$1-1,FALSE)</f>
        <v/>
      </c>
    </row>
    <row r="87" spans="1:19" x14ac:dyDescent="0.15">
      <c r="A87" s="7">
        <f t="shared" si="1"/>
        <v>2000084</v>
      </c>
      <c r="B87" s="5" t="str">
        <f>VLOOKUP(A87,跑环关卡配置!G:I,3,FALSE)</f>
        <v>食人花</v>
      </c>
      <c r="C87" s="6"/>
      <c r="D87" s="2" t="str">
        <f>VLOOKUP(B87,怪物属性偏向!F:P,11,FALSE)</f>
        <v>m1004</v>
      </c>
      <c r="E87" s="8">
        <v>1</v>
      </c>
      <c r="F87" s="8">
        <v>0</v>
      </c>
      <c r="G87" s="6" t="s">
        <v>143</v>
      </c>
      <c r="H87" s="8">
        <v>122</v>
      </c>
      <c r="I87" s="8">
        <v>1</v>
      </c>
      <c r="J87" s="8">
        <v>7</v>
      </c>
      <c r="K87" s="8">
        <v>20</v>
      </c>
      <c r="L87" s="8">
        <v>1</v>
      </c>
      <c r="M87" s="8">
        <v>1</v>
      </c>
      <c r="N87" s="9">
        <f>VLOOKUP(VLOOKUP($A87,跑环关卡配置!$O:$P,2,FALSE),怪物属性偏向!$E:$O,怪物属性偏向!J$1-1,FALSE)</f>
        <v>20002001</v>
      </c>
      <c r="O87" s="9">
        <f>VLOOKUP(VLOOKUP($A87,跑环关卡配置!$O:$P,2,FALSE),怪物属性偏向!$E:$O,怪物属性偏向!K$1-1,FALSE)</f>
        <v>20002002</v>
      </c>
      <c r="P87" s="9" t="str">
        <f>VLOOKUP(VLOOKUP($A87,跑环关卡配置!$O:$P,2,FALSE),怪物属性偏向!$E:$O,怪物属性偏向!L$1-1,FALSE)</f>
        <v/>
      </c>
      <c r="Q87" s="9" t="str">
        <f>VLOOKUP(VLOOKUP($A87,跑环关卡配置!$O:$P,2,FALSE),怪物属性偏向!$E:$O,怪物属性偏向!M$1-1,FALSE)</f>
        <v/>
      </c>
      <c r="R87" s="9" t="str">
        <f>VLOOKUP(VLOOKUP($A87,跑环关卡配置!$O:$P,2,FALSE),怪物属性偏向!$E:$O,怪物属性偏向!N$1-1,FALSE)</f>
        <v/>
      </c>
      <c r="S87" s="9" t="str">
        <f>VLOOKUP(VLOOKUP($A87,跑环关卡配置!$O:$P,2,FALSE),怪物属性偏向!$E:$O,怪物属性偏向!O$1-1,FALSE)</f>
        <v/>
      </c>
    </row>
    <row r="88" spans="1:19" x14ac:dyDescent="0.15">
      <c r="A88" s="7">
        <f t="shared" si="1"/>
        <v>2000085</v>
      </c>
      <c r="B88" s="5" t="str">
        <f>VLOOKUP(A88,跑环关卡配置!G:I,3,FALSE)</f>
        <v>树妖</v>
      </c>
      <c r="C88" s="6"/>
      <c r="D88" s="2" t="str">
        <f>VLOOKUP(B88,怪物属性偏向!F:P,11,FALSE)</f>
        <v>m10000</v>
      </c>
      <c r="E88" s="8">
        <v>1</v>
      </c>
      <c r="F88" s="8">
        <v>0</v>
      </c>
      <c r="G88" s="6" t="s">
        <v>143</v>
      </c>
      <c r="H88" s="8">
        <v>122</v>
      </c>
      <c r="I88" s="8">
        <v>1</v>
      </c>
      <c r="J88" s="8">
        <v>7</v>
      </c>
      <c r="K88" s="8">
        <v>20</v>
      </c>
      <c r="L88" s="8">
        <v>1</v>
      </c>
      <c r="M88" s="8">
        <v>1</v>
      </c>
      <c r="N88" s="9">
        <f>VLOOKUP(VLOOKUP($A88,跑环关卡配置!$O:$P,2,FALSE),怪物属性偏向!$E:$O,怪物属性偏向!J$1-1,FALSE)</f>
        <v>20003001</v>
      </c>
      <c r="O88" s="9" t="str">
        <f>VLOOKUP(VLOOKUP($A88,跑环关卡配置!$O:$P,2,FALSE),怪物属性偏向!$E:$O,怪物属性偏向!K$1-1,FALSE)</f>
        <v/>
      </c>
      <c r="P88" s="9" t="str">
        <f>VLOOKUP(VLOOKUP($A88,跑环关卡配置!$O:$P,2,FALSE),怪物属性偏向!$E:$O,怪物属性偏向!L$1-1,FALSE)</f>
        <v/>
      </c>
      <c r="Q88" s="9" t="str">
        <f>VLOOKUP(VLOOKUP($A88,跑环关卡配置!$O:$P,2,FALSE),怪物属性偏向!$E:$O,怪物属性偏向!M$1-1,FALSE)</f>
        <v/>
      </c>
      <c r="R88" s="9" t="str">
        <f>VLOOKUP(VLOOKUP($A88,跑环关卡配置!$O:$P,2,FALSE),怪物属性偏向!$E:$O,怪物属性偏向!N$1-1,FALSE)</f>
        <v/>
      </c>
      <c r="S88" s="9" t="str">
        <f>VLOOKUP(VLOOKUP($A88,跑环关卡配置!$O:$P,2,FALSE),怪物属性偏向!$E:$O,怪物属性偏向!O$1-1,FALSE)</f>
        <v/>
      </c>
    </row>
    <row r="89" spans="1:19" x14ac:dyDescent="0.15">
      <c r="A89" s="7">
        <f t="shared" si="1"/>
        <v>2000086</v>
      </c>
      <c r="B89" s="5" t="str">
        <f>VLOOKUP(A89,跑环关卡配置!G:I,3,FALSE)</f>
        <v>小蘑菇</v>
      </c>
      <c r="C89" s="6"/>
      <c r="D89" s="2" t="str">
        <f>VLOOKUP(B89,怪物属性偏向!F:P,11,FALSE)</f>
        <v>m1008</v>
      </c>
      <c r="E89" s="8">
        <v>1</v>
      </c>
      <c r="F89" s="8">
        <v>0</v>
      </c>
      <c r="G89" s="6" t="s">
        <v>143</v>
      </c>
      <c r="H89" s="8">
        <v>122</v>
      </c>
      <c r="I89" s="8">
        <v>1</v>
      </c>
      <c r="J89" s="8">
        <v>7</v>
      </c>
      <c r="K89" s="8">
        <v>20</v>
      </c>
      <c r="L89" s="8">
        <v>1</v>
      </c>
      <c r="M89" s="8">
        <v>1</v>
      </c>
      <c r="N89" s="9">
        <f>VLOOKUP(VLOOKUP($A89,跑环关卡配置!$O:$P,2,FALSE),怪物属性偏向!$E:$O,怪物属性偏向!J$1-1,FALSE)</f>
        <v>20001001</v>
      </c>
      <c r="O89" s="9" t="str">
        <f>VLOOKUP(VLOOKUP($A89,跑环关卡配置!$O:$P,2,FALSE),怪物属性偏向!$E:$O,怪物属性偏向!K$1-1,FALSE)</f>
        <v/>
      </c>
      <c r="P89" s="9" t="str">
        <f>VLOOKUP(VLOOKUP($A89,跑环关卡配置!$O:$P,2,FALSE),怪物属性偏向!$E:$O,怪物属性偏向!L$1-1,FALSE)</f>
        <v/>
      </c>
      <c r="Q89" s="9" t="str">
        <f>VLOOKUP(VLOOKUP($A89,跑环关卡配置!$O:$P,2,FALSE),怪物属性偏向!$E:$O,怪物属性偏向!M$1-1,FALSE)</f>
        <v/>
      </c>
      <c r="R89" s="9" t="str">
        <f>VLOOKUP(VLOOKUP($A89,跑环关卡配置!$O:$P,2,FALSE),怪物属性偏向!$E:$O,怪物属性偏向!N$1-1,FALSE)</f>
        <v/>
      </c>
      <c r="S89" s="9" t="str">
        <f>VLOOKUP(VLOOKUP($A89,跑环关卡配置!$O:$P,2,FALSE),怪物属性偏向!$E:$O,怪物属性偏向!O$1-1,FALSE)</f>
        <v/>
      </c>
    </row>
    <row r="90" spans="1:19" x14ac:dyDescent="0.15">
      <c r="A90" s="7">
        <f t="shared" si="1"/>
        <v>2000087</v>
      </c>
      <c r="B90" s="5" t="str">
        <f>VLOOKUP(A90,跑环关卡配置!G:I,3,FALSE)</f>
        <v>树妖</v>
      </c>
      <c r="C90" s="6"/>
      <c r="D90" s="2" t="str">
        <f>VLOOKUP(B90,怪物属性偏向!F:P,11,FALSE)</f>
        <v>m10000</v>
      </c>
      <c r="E90" s="8">
        <v>1</v>
      </c>
      <c r="F90" s="8">
        <v>0</v>
      </c>
      <c r="G90" s="6" t="s">
        <v>143</v>
      </c>
      <c r="H90" s="8">
        <v>122</v>
      </c>
      <c r="I90" s="8">
        <v>1</v>
      </c>
      <c r="J90" s="8">
        <v>7</v>
      </c>
      <c r="K90" s="8">
        <v>20</v>
      </c>
      <c r="L90" s="8">
        <v>1</v>
      </c>
      <c r="M90" s="8">
        <v>1</v>
      </c>
      <c r="N90" s="9">
        <f>VLOOKUP(VLOOKUP($A90,跑环关卡配置!$O:$P,2,FALSE),怪物属性偏向!$E:$O,怪物属性偏向!J$1-1,FALSE)</f>
        <v>20003001</v>
      </c>
      <c r="O90" s="9" t="str">
        <f>VLOOKUP(VLOOKUP($A90,跑环关卡配置!$O:$P,2,FALSE),怪物属性偏向!$E:$O,怪物属性偏向!K$1-1,FALSE)</f>
        <v/>
      </c>
      <c r="P90" s="9" t="str">
        <f>VLOOKUP(VLOOKUP($A90,跑环关卡配置!$O:$P,2,FALSE),怪物属性偏向!$E:$O,怪物属性偏向!L$1-1,FALSE)</f>
        <v/>
      </c>
      <c r="Q90" s="9" t="str">
        <f>VLOOKUP(VLOOKUP($A90,跑环关卡配置!$O:$P,2,FALSE),怪物属性偏向!$E:$O,怪物属性偏向!M$1-1,FALSE)</f>
        <v/>
      </c>
      <c r="R90" s="9" t="str">
        <f>VLOOKUP(VLOOKUP($A90,跑环关卡配置!$O:$P,2,FALSE),怪物属性偏向!$E:$O,怪物属性偏向!N$1-1,FALSE)</f>
        <v/>
      </c>
      <c r="S90" s="9" t="str">
        <f>VLOOKUP(VLOOKUP($A90,跑环关卡配置!$O:$P,2,FALSE),怪物属性偏向!$E:$O,怪物属性偏向!O$1-1,FALSE)</f>
        <v/>
      </c>
    </row>
    <row r="91" spans="1:19" x14ac:dyDescent="0.15">
      <c r="A91" s="7">
        <f t="shared" si="1"/>
        <v>2000088</v>
      </c>
      <c r="B91" s="5" t="str">
        <f>VLOOKUP(A91,跑环关卡配置!G:I,3,FALSE)</f>
        <v>小蘑菇</v>
      </c>
      <c r="C91" s="6"/>
      <c r="D91" s="2" t="str">
        <f>VLOOKUP(B91,怪物属性偏向!F:P,11,FALSE)</f>
        <v>m1008</v>
      </c>
      <c r="E91" s="8">
        <v>1</v>
      </c>
      <c r="F91" s="8">
        <v>0</v>
      </c>
      <c r="G91" s="6" t="s">
        <v>143</v>
      </c>
      <c r="H91" s="8">
        <v>122</v>
      </c>
      <c r="I91" s="8">
        <v>1</v>
      </c>
      <c r="J91" s="8">
        <v>7</v>
      </c>
      <c r="K91" s="8">
        <v>20</v>
      </c>
      <c r="L91" s="8">
        <v>1</v>
      </c>
      <c r="M91" s="8">
        <v>1</v>
      </c>
      <c r="N91" s="9">
        <f>VLOOKUP(VLOOKUP($A91,跑环关卡配置!$O:$P,2,FALSE),怪物属性偏向!$E:$O,怪物属性偏向!J$1-1,FALSE)</f>
        <v>20001001</v>
      </c>
      <c r="O91" s="9" t="str">
        <f>VLOOKUP(VLOOKUP($A91,跑环关卡配置!$O:$P,2,FALSE),怪物属性偏向!$E:$O,怪物属性偏向!K$1-1,FALSE)</f>
        <v/>
      </c>
      <c r="P91" s="9" t="str">
        <f>VLOOKUP(VLOOKUP($A91,跑环关卡配置!$O:$P,2,FALSE),怪物属性偏向!$E:$O,怪物属性偏向!L$1-1,FALSE)</f>
        <v/>
      </c>
      <c r="Q91" s="9" t="str">
        <f>VLOOKUP(VLOOKUP($A91,跑环关卡配置!$O:$P,2,FALSE),怪物属性偏向!$E:$O,怪物属性偏向!M$1-1,FALSE)</f>
        <v/>
      </c>
      <c r="R91" s="9" t="str">
        <f>VLOOKUP(VLOOKUP($A91,跑环关卡配置!$O:$P,2,FALSE),怪物属性偏向!$E:$O,怪物属性偏向!N$1-1,FALSE)</f>
        <v/>
      </c>
      <c r="S91" s="9" t="str">
        <f>VLOOKUP(VLOOKUP($A91,跑环关卡配置!$O:$P,2,FALSE),怪物属性偏向!$E:$O,怪物属性偏向!O$1-1,FALSE)</f>
        <v/>
      </c>
    </row>
    <row r="92" spans="1:19" x14ac:dyDescent="0.15">
      <c r="A92" s="7">
        <f t="shared" si="1"/>
        <v>2000089</v>
      </c>
      <c r="B92" s="5" t="str">
        <f>VLOOKUP(A92,跑环关卡配置!G:I,3,FALSE)</f>
        <v>小蘑菇</v>
      </c>
      <c r="C92" s="6"/>
      <c r="D92" s="2" t="str">
        <f>VLOOKUP(B92,怪物属性偏向!F:P,11,FALSE)</f>
        <v>m1008</v>
      </c>
      <c r="E92" s="8">
        <v>1</v>
      </c>
      <c r="F92" s="8">
        <v>0</v>
      </c>
      <c r="G92" s="6" t="s">
        <v>143</v>
      </c>
      <c r="H92" s="8">
        <v>122</v>
      </c>
      <c r="I92" s="8">
        <v>1</v>
      </c>
      <c r="J92" s="8">
        <v>7</v>
      </c>
      <c r="K92" s="8">
        <v>20</v>
      </c>
      <c r="L92" s="8">
        <v>1</v>
      </c>
      <c r="M92" s="8">
        <v>1</v>
      </c>
      <c r="N92" s="9">
        <f>VLOOKUP(VLOOKUP($A92,跑环关卡配置!$O:$P,2,FALSE),怪物属性偏向!$E:$O,怪物属性偏向!J$1-1,FALSE)</f>
        <v>20001001</v>
      </c>
      <c r="O92" s="9" t="str">
        <f>VLOOKUP(VLOOKUP($A92,跑环关卡配置!$O:$P,2,FALSE),怪物属性偏向!$E:$O,怪物属性偏向!K$1-1,FALSE)</f>
        <v/>
      </c>
      <c r="P92" s="9" t="str">
        <f>VLOOKUP(VLOOKUP($A92,跑环关卡配置!$O:$P,2,FALSE),怪物属性偏向!$E:$O,怪物属性偏向!L$1-1,FALSE)</f>
        <v/>
      </c>
      <c r="Q92" s="9" t="str">
        <f>VLOOKUP(VLOOKUP($A92,跑环关卡配置!$O:$P,2,FALSE),怪物属性偏向!$E:$O,怪物属性偏向!M$1-1,FALSE)</f>
        <v/>
      </c>
      <c r="R92" s="9" t="str">
        <f>VLOOKUP(VLOOKUP($A92,跑环关卡配置!$O:$P,2,FALSE),怪物属性偏向!$E:$O,怪物属性偏向!N$1-1,FALSE)</f>
        <v/>
      </c>
      <c r="S92" s="9" t="str">
        <f>VLOOKUP(VLOOKUP($A92,跑环关卡配置!$O:$P,2,FALSE),怪物属性偏向!$E:$O,怪物属性偏向!O$1-1,FALSE)</f>
        <v/>
      </c>
    </row>
    <row r="93" spans="1:19" x14ac:dyDescent="0.15">
      <c r="A93" s="7">
        <f t="shared" si="1"/>
        <v>2000090</v>
      </c>
      <c r="B93" s="5" t="str">
        <f>VLOOKUP(A93,跑环关卡配置!G:I,3,FALSE)</f>
        <v>小花精</v>
      </c>
      <c r="C93" s="6"/>
      <c r="D93" s="2" t="str">
        <f>VLOOKUP(B93,怪物属性偏向!F:P,11,FALSE)</f>
        <v>m1007</v>
      </c>
      <c r="E93" s="8">
        <v>1</v>
      </c>
      <c r="F93" s="8">
        <v>0</v>
      </c>
      <c r="G93" s="6" t="s">
        <v>143</v>
      </c>
      <c r="H93" s="8">
        <v>122</v>
      </c>
      <c r="I93" s="8">
        <v>1</v>
      </c>
      <c r="J93" s="8">
        <v>7</v>
      </c>
      <c r="K93" s="8">
        <v>20</v>
      </c>
      <c r="L93" s="8">
        <v>1</v>
      </c>
      <c r="M93" s="8">
        <v>1</v>
      </c>
      <c r="N93" s="9">
        <f>VLOOKUP(VLOOKUP($A93,跑环关卡配置!$O:$P,2,FALSE),怪物属性偏向!$E:$O,怪物属性偏向!J$1-1,FALSE)</f>
        <v>20005001</v>
      </c>
      <c r="O93" s="9">
        <f>VLOOKUP(VLOOKUP($A93,跑环关卡配置!$O:$P,2,FALSE),怪物属性偏向!$E:$O,怪物属性偏向!K$1-1,FALSE)</f>
        <v>20005002</v>
      </c>
      <c r="P93" s="9" t="str">
        <f>VLOOKUP(VLOOKUP($A93,跑环关卡配置!$O:$P,2,FALSE),怪物属性偏向!$E:$O,怪物属性偏向!L$1-1,FALSE)</f>
        <v/>
      </c>
      <c r="Q93" s="9" t="str">
        <f>VLOOKUP(VLOOKUP($A93,跑环关卡配置!$O:$P,2,FALSE),怪物属性偏向!$E:$O,怪物属性偏向!M$1-1,FALSE)</f>
        <v/>
      </c>
      <c r="R93" s="9" t="str">
        <f>VLOOKUP(VLOOKUP($A93,跑环关卡配置!$O:$P,2,FALSE),怪物属性偏向!$E:$O,怪物属性偏向!N$1-1,FALSE)</f>
        <v/>
      </c>
      <c r="S93" s="9" t="str">
        <f>VLOOKUP(VLOOKUP($A93,跑环关卡配置!$O:$P,2,FALSE),怪物属性偏向!$E:$O,怪物属性偏向!O$1-1,FALSE)</f>
        <v/>
      </c>
    </row>
    <row r="94" spans="1:19" x14ac:dyDescent="0.15">
      <c r="A94" s="7">
        <f t="shared" si="1"/>
        <v>2000091</v>
      </c>
      <c r="B94" s="5" t="str">
        <f>VLOOKUP(A94,跑环关卡配置!G:I,3,FALSE)</f>
        <v>食人花</v>
      </c>
      <c r="C94" s="6"/>
      <c r="D94" s="2" t="str">
        <f>VLOOKUP(B94,怪物属性偏向!F:P,11,FALSE)</f>
        <v>m1004</v>
      </c>
      <c r="E94" s="8">
        <v>1</v>
      </c>
      <c r="F94" s="8">
        <v>0</v>
      </c>
      <c r="G94" s="6" t="s">
        <v>143</v>
      </c>
      <c r="H94" s="8">
        <v>122</v>
      </c>
      <c r="I94" s="8">
        <v>1</v>
      </c>
      <c r="J94" s="8">
        <v>7</v>
      </c>
      <c r="K94" s="8">
        <v>20</v>
      </c>
      <c r="L94" s="8">
        <v>1</v>
      </c>
      <c r="M94" s="8">
        <v>1</v>
      </c>
      <c r="N94" s="9">
        <f>VLOOKUP(VLOOKUP($A94,跑环关卡配置!$O:$P,2,FALSE),怪物属性偏向!$E:$O,怪物属性偏向!J$1-1,FALSE)</f>
        <v>20002001</v>
      </c>
      <c r="O94" s="9">
        <f>VLOOKUP(VLOOKUP($A94,跑环关卡配置!$O:$P,2,FALSE),怪物属性偏向!$E:$O,怪物属性偏向!K$1-1,FALSE)</f>
        <v>20002002</v>
      </c>
      <c r="P94" s="9" t="str">
        <f>VLOOKUP(VLOOKUP($A94,跑环关卡配置!$O:$P,2,FALSE),怪物属性偏向!$E:$O,怪物属性偏向!L$1-1,FALSE)</f>
        <v/>
      </c>
      <c r="Q94" s="9" t="str">
        <f>VLOOKUP(VLOOKUP($A94,跑环关卡配置!$O:$P,2,FALSE),怪物属性偏向!$E:$O,怪物属性偏向!M$1-1,FALSE)</f>
        <v/>
      </c>
      <c r="R94" s="9" t="str">
        <f>VLOOKUP(VLOOKUP($A94,跑环关卡配置!$O:$P,2,FALSE),怪物属性偏向!$E:$O,怪物属性偏向!N$1-1,FALSE)</f>
        <v/>
      </c>
      <c r="S94" s="9" t="str">
        <f>VLOOKUP(VLOOKUP($A94,跑环关卡配置!$O:$P,2,FALSE),怪物属性偏向!$E:$O,怪物属性偏向!O$1-1,FALSE)</f>
        <v/>
      </c>
    </row>
    <row r="95" spans="1:19" x14ac:dyDescent="0.15">
      <c r="A95" s="7">
        <f t="shared" si="1"/>
        <v>2000092</v>
      </c>
      <c r="B95" s="5" t="str">
        <f>VLOOKUP(A95,跑环关卡配置!G:I,3,FALSE)</f>
        <v>小蘑菇</v>
      </c>
      <c r="C95" s="6"/>
      <c r="D95" s="2" t="str">
        <f>VLOOKUP(B95,怪物属性偏向!F:P,11,FALSE)</f>
        <v>m1008</v>
      </c>
      <c r="E95" s="8">
        <v>1</v>
      </c>
      <c r="F95" s="8">
        <v>0</v>
      </c>
      <c r="G95" s="6" t="s">
        <v>143</v>
      </c>
      <c r="H95" s="8">
        <v>122</v>
      </c>
      <c r="I95" s="8">
        <v>1</v>
      </c>
      <c r="J95" s="8">
        <v>7</v>
      </c>
      <c r="K95" s="8">
        <v>20</v>
      </c>
      <c r="L95" s="8">
        <v>1</v>
      </c>
      <c r="M95" s="8">
        <v>1</v>
      </c>
      <c r="N95" s="9">
        <f>VLOOKUP(VLOOKUP($A95,跑环关卡配置!$O:$P,2,FALSE),怪物属性偏向!$E:$O,怪物属性偏向!J$1-1,FALSE)</f>
        <v>20001001</v>
      </c>
      <c r="O95" s="9" t="str">
        <f>VLOOKUP(VLOOKUP($A95,跑环关卡配置!$O:$P,2,FALSE),怪物属性偏向!$E:$O,怪物属性偏向!K$1-1,FALSE)</f>
        <v/>
      </c>
      <c r="P95" s="9" t="str">
        <f>VLOOKUP(VLOOKUP($A95,跑环关卡配置!$O:$P,2,FALSE),怪物属性偏向!$E:$O,怪物属性偏向!L$1-1,FALSE)</f>
        <v/>
      </c>
      <c r="Q95" s="9" t="str">
        <f>VLOOKUP(VLOOKUP($A95,跑环关卡配置!$O:$P,2,FALSE),怪物属性偏向!$E:$O,怪物属性偏向!M$1-1,FALSE)</f>
        <v/>
      </c>
      <c r="R95" s="9" t="str">
        <f>VLOOKUP(VLOOKUP($A95,跑环关卡配置!$O:$P,2,FALSE),怪物属性偏向!$E:$O,怪物属性偏向!N$1-1,FALSE)</f>
        <v/>
      </c>
      <c r="S95" s="9" t="str">
        <f>VLOOKUP(VLOOKUP($A95,跑环关卡配置!$O:$P,2,FALSE),怪物属性偏向!$E:$O,怪物属性偏向!O$1-1,FALSE)</f>
        <v/>
      </c>
    </row>
    <row r="96" spans="1:19" x14ac:dyDescent="0.15">
      <c r="A96" s="7">
        <f t="shared" si="1"/>
        <v>2000093</v>
      </c>
      <c r="B96" s="5" t="str">
        <f>VLOOKUP(A96,跑环关卡配置!G:I,3,FALSE)</f>
        <v>食人花</v>
      </c>
      <c r="C96" s="6"/>
      <c r="D96" s="2" t="str">
        <f>VLOOKUP(B96,怪物属性偏向!F:P,11,FALSE)</f>
        <v>m1004</v>
      </c>
      <c r="E96" s="8">
        <v>1</v>
      </c>
      <c r="F96" s="8">
        <v>0</v>
      </c>
      <c r="G96" s="6" t="s">
        <v>143</v>
      </c>
      <c r="H96" s="8">
        <v>122</v>
      </c>
      <c r="I96" s="8">
        <v>1</v>
      </c>
      <c r="J96" s="8">
        <v>7</v>
      </c>
      <c r="K96" s="8">
        <v>20</v>
      </c>
      <c r="L96" s="8">
        <v>1</v>
      </c>
      <c r="M96" s="8">
        <v>1</v>
      </c>
      <c r="N96" s="9">
        <f>VLOOKUP(VLOOKUP($A96,跑环关卡配置!$O:$P,2,FALSE),怪物属性偏向!$E:$O,怪物属性偏向!J$1-1,FALSE)</f>
        <v>20002001</v>
      </c>
      <c r="O96" s="9">
        <f>VLOOKUP(VLOOKUP($A96,跑环关卡配置!$O:$P,2,FALSE),怪物属性偏向!$E:$O,怪物属性偏向!K$1-1,FALSE)</f>
        <v>20002002</v>
      </c>
      <c r="P96" s="9" t="str">
        <f>VLOOKUP(VLOOKUP($A96,跑环关卡配置!$O:$P,2,FALSE),怪物属性偏向!$E:$O,怪物属性偏向!L$1-1,FALSE)</f>
        <v/>
      </c>
      <c r="Q96" s="9" t="str">
        <f>VLOOKUP(VLOOKUP($A96,跑环关卡配置!$O:$P,2,FALSE),怪物属性偏向!$E:$O,怪物属性偏向!M$1-1,FALSE)</f>
        <v/>
      </c>
      <c r="R96" s="9" t="str">
        <f>VLOOKUP(VLOOKUP($A96,跑环关卡配置!$O:$P,2,FALSE),怪物属性偏向!$E:$O,怪物属性偏向!N$1-1,FALSE)</f>
        <v/>
      </c>
      <c r="S96" s="9" t="str">
        <f>VLOOKUP(VLOOKUP($A96,跑环关卡配置!$O:$P,2,FALSE),怪物属性偏向!$E:$O,怪物属性偏向!O$1-1,FALSE)</f>
        <v/>
      </c>
    </row>
    <row r="97" spans="1:19" x14ac:dyDescent="0.15">
      <c r="A97" s="7">
        <f t="shared" si="1"/>
        <v>2000094</v>
      </c>
      <c r="B97" s="5" t="str">
        <f>VLOOKUP(A97,跑环关卡配置!G:I,3,FALSE)</f>
        <v>小蘑菇</v>
      </c>
      <c r="C97" s="6"/>
      <c r="D97" s="2" t="str">
        <f>VLOOKUP(B97,怪物属性偏向!F:P,11,FALSE)</f>
        <v>m1008</v>
      </c>
      <c r="E97" s="8">
        <v>1</v>
      </c>
      <c r="F97" s="8">
        <v>0</v>
      </c>
      <c r="G97" s="6" t="s">
        <v>143</v>
      </c>
      <c r="H97" s="8">
        <v>122</v>
      </c>
      <c r="I97" s="8">
        <v>1</v>
      </c>
      <c r="J97" s="8">
        <v>7</v>
      </c>
      <c r="K97" s="8">
        <v>20</v>
      </c>
      <c r="L97" s="8">
        <v>1</v>
      </c>
      <c r="M97" s="8">
        <v>1</v>
      </c>
      <c r="N97" s="9">
        <f>VLOOKUP(VLOOKUP($A97,跑环关卡配置!$O:$P,2,FALSE),怪物属性偏向!$E:$O,怪物属性偏向!J$1-1,FALSE)</f>
        <v>20001001</v>
      </c>
      <c r="O97" s="9" t="str">
        <f>VLOOKUP(VLOOKUP($A97,跑环关卡配置!$O:$P,2,FALSE),怪物属性偏向!$E:$O,怪物属性偏向!K$1-1,FALSE)</f>
        <v/>
      </c>
      <c r="P97" s="9" t="str">
        <f>VLOOKUP(VLOOKUP($A97,跑环关卡配置!$O:$P,2,FALSE),怪物属性偏向!$E:$O,怪物属性偏向!L$1-1,FALSE)</f>
        <v/>
      </c>
      <c r="Q97" s="9" t="str">
        <f>VLOOKUP(VLOOKUP($A97,跑环关卡配置!$O:$P,2,FALSE),怪物属性偏向!$E:$O,怪物属性偏向!M$1-1,FALSE)</f>
        <v/>
      </c>
      <c r="R97" s="9" t="str">
        <f>VLOOKUP(VLOOKUP($A97,跑环关卡配置!$O:$P,2,FALSE),怪物属性偏向!$E:$O,怪物属性偏向!N$1-1,FALSE)</f>
        <v/>
      </c>
      <c r="S97" s="9" t="str">
        <f>VLOOKUP(VLOOKUP($A97,跑环关卡配置!$O:$P,2,FALSE),怪物属性偏向!$E:$O,怪物属性偏向!O$1-1,FALSE)</f>
        <v/>
      </c>
    </row>
    <row r="98" spans="1:19" x14ac:dyDescent="0.15">
      <c r="A98" s="7">
        <f t="shared" si="1"/>
        <v>2000095</v>
      </c>
      <c r="B98" s="5" t="str">
        <f>VLOOKUP(A98,跑环关卡配置!G:I,3,FALSE)</f>
        <v>树妖</v>
      </c>
      <c r="C98" s="6"/>
      <c r="D98" s="2" t="str">
        <f>VLOOKUP(B98,怪物属性偏向!F:P,11,FALSE)</f>
        <v>m10000</v>
      </c>
      <c r="E98" s="8">
        <v>1</v>
      </c>
      <c r="F98" s="8">
        <v>0</v>
      </c>
      <c r="G98" s="6" t="s">
        <v>143</v>
      </c>
      <c r="H98" s="8">
        <v>122</v>
      </c>
      <c r="I98" s="8">
        <v>1</v>
      </c>
      <c r="J98" s="8">
        <v>7</v>
      </c>
      <c r="K98" s="8">
        <v>20</v>
      </c>
      <c r="L98" s="8">
        <v>1</v>
      </c>
      <c r="M98" s="8">
        <v>1</v>
      </c>
      <c r="N98" s="9">
        <f>VLOOKUP(VLOOKUP($A98,跑环关卡配置!$O:$P,2,FALSE),怪物属性偏向!$E:$O,怪物属性偏向!J$1-1,FALSE)</f>
        <v>20003001</v>
      </c>
      <c r="O98" s="9" t="str">
        <f>VLOOKUP(VLOOKUP($A98,跑环关卡配置!$O:$P,2,FALSE),怪物属性偏向!$E:$O,怪物属性偏向!K$1-1,FALSE)</f>
        <v/>
      </c>
      <c r="P98" s="9" t="str">
        <f>VLOOKUP(VLOOKUP($A98,跑环关卡配置!$O:$P,2,FALSE),怪物属性偏向!$E:$O,怪物属性偏向!L$1-1,FALSE)</f>
        <v/>
      </c>
      <c r="Q98" s="9" t="str">
        <f>VLOOKUP(VLOOKUP($A98,跑环关卡配置!$O:$P,2,FALSE),怪物属性偏向!$E:$O,怪物属性偏向!M$1-1,FALSE)</f>
        <v/>
      </c>
      <c r="R98" s="9" t="str">
        <f>VLOOKUP(VLOOKUP($A98,跑环关卡配置!$O:$P,2,FALSE),怪物属性偏向!$E:$O,怪物属性偏向!N$1-1,FALSE)</f>
        <v/>
      </c>
      <c r="S98" s="9" t="str">
        <f>VLOOKUP(VLOOKUP($A98,跑环关卡配置!$O:$P,2,FALSE),怪物属性偏向!$E:$O,怪物属性偏向!O$1-1,FALSE)</f>
        <v/>
      </c>
    </row>
    <row r="99" spans="1:19" x14ac:dyDescent="0.15">
      <c r="A99" s="7">
        <f t="shared" si="1"/>
        <v>2000096</v>
      </c>
      <c r="B99" s="5" t="str">
        <f>VLOOKUP(A99,跑环关卡配置!G:I,3,FALSE)</f>
        <v>小蘑菇</v>
      </c>
      <c r="C99" s="6"/>
      <c r="D99" s="2" t="str">
        <f>VLOOKUP(B99,怪物属性偏向!F:P,11,FALSE)</f>
        <v>m1008</v>
      </c>
      <c r="E99" s="8">
        <v>1</v>
      </c>
      <c r="F99" s="8">
        <v>0</v>
      </c>
      <c r="G99" s="6" t="s">
        <v>143</v>
      </c>
      <c r="H99" s="8">
        <v>122</v>
      </c>
      <c r="I99" s="8">
        <v>1</v>
      </c>
      <c r="J99" s="8">
        <v>7</v>
      </c>
      <c r="K99" s="8">
        <v>20</v>
      </c>
      <c r="L99" s="8">
        <v>1</v>
      </c>
      <c r="M99" s="8">
        <v>1</v>
      </c>
      <c r="N99" s="9">
        <f>VLOOKUP(VLOOKUP($A99,跑环关卡配置!$O:$P,2,FALSE),怪物属性偏向!$E:$O,怪物属性偏向!J$1-1,FALSE)</f>
        <v>20001001</v>
      </c>
      <c r="O99" s="9" t="str">
        <f>VLOOKUP(VLOOKUP($A99,跑环关卡配置!$O:$P,2,FALSE),怪物属性偏向!$E:$O,怪物属性偏向!K$1-1,FALSE)</f>
        <v/>
      </c>
      <c r="P99" s="9" t="str">
        <f>VLOOKUP(VLOOKUP($A99,跑环关卡配置!$O:$P,2,FALSE),怪物属性偏向!$E:$O,怪物属性偏向!L$1-1,FALSE)</f>
        <v/>
      </c>
      <c r="Q99" s="9" t="str">
        <f>VLOOKUP(VLOOKUP($A99,跑环关卡配置!$O:$P,2,FALSE),怪物属性偏向!$E:$O,怪物属性偏向!M$1-1,FALSE)</f>
        <v/>
      </c>
      <c r="R99" s="9" t="str">
        <f>VLOOKUP(VLOOKUP($A99,跑环关卡配置!$O:$P,2,FALSE),怪物属性偏向!$E:$O,怪物属性偏向!N$1-1,FALSE)</f>
        <v/>
      </c>
      <c r="S99" s="9" t="str">
        <f>VLOOKUP(VLOOKUP($A99,跑环关卡配置!$O:$P,2,FALSE),怪物属性偏向!$E:$O,怪物属性偏向!O$1-1,FALSE)</f>
        <v/>
      </c>
    </row>
    <row r="100" spans="1:19" x14ac:dyDescent="0.15">
      <c r="A100" s="7">
        <f t="shared" si="1"/>
        <v>2000097</v>
      </c>
      <c r="B100" s="5" t="str">
        <f>VLOOKUP(A100,跑环关卡配置!G:I,3,FALSE)</f>
        <v>小蘑菇</v>
      </c>
      <c r="C100" s="6"/>
      <c r="D100" s="2" t="str">
        <f>VLOOKUP(B100,怪物属性偏向!F:P,11,FALSE)</f>
        <v>m1008</v>
      </c>
      <c r="E100" s="8">
        <v>1</v>
      </c>
      <c r="F100" s="8">
        <v>0</v>
      </c>
      <c r="G100" s="6" t="s">
        <v>143</v>
      </c>
      <c r="H100" s="8">
        <v>122</v>
      </c>
      <c r="I100" s="8">
        <v>1</v>
      </c>
      <c r="J100" s="8">
        <v>7</v>
      </c>
      <c r="K100" s="8">
        <v>20</v>
      </c>
      <c r="L100" s="8">
        <v>1</v>
      </c>
      <c r="M100" s="8">
        <v>1</v>
      </c>
      <c r="N100" s="9">
        <f>VLOOKUP(VLOOKUP($A100,跑环关卡配置!$O:$P,2,FALSE),怪物属性偏向!$E:$O,怪物属性偏向!J$1-1,FALSE)</f>
        <v>20001001</v>
      </c>
      <c r="O100" s="9" t="str">
        <f>VLOOKUP(VLOOKUP($A100,跑环关卡配置!$O:$P,2,FALSE),怪物属性偏向!$E:$O,怪物属性偏向!K$1-1,FALSE)</f>
        <v/>
      </c>
      <c r="P100" s="9" t="str">
        <f>VLOOKUP(VLOOKUP($A100,跑环关卡配置!$O:$P,2,FALSE),怪物属性偏向!$E:$O,怪物属性偏向!L$1-1,FALSE)</f>
        <v/>
      </c>
      <c r="Q100" s="9" t="str">
        <f>VLOOKUP(VLOOKUP($A100,跑环关卡配置!$O:$P,2,FALSE),怪物属性偏向!$E:$O,怪物属性偏向!M$1-1,FALSE)</f>
        <v/>
      </c>
      <c r="R100" s="9" t="str">
        <f>VLOOKUP(VLOOKUP($A100,跑环关卡配置!$O:$P,2,FALSE),怪物属性偏向!$E:$O,怪物属性偏向!N$1-1,FALSE)</f>
        <v/>
      </c>
      <c r="S100" s="9" t="str">
        <f>VLOOKUP(VLOOKUP($A100,跑环关卡配置!$O:$P,2,FALSE),怪物属性偏向!$E:$O,怪物属性偏向!O$1-1,FALSE)</f>
        <v/>
      </c>
    </row>
    <row r="101" spans="1:19" x14ac:dyDescent="0.15">
      <c r="A101" s="7">
        <f t="shared" si="1"/>
        <v>2000098</v>
      </c>
      <c r="B101" s="5" t="str">
        <f>VLOOKUP(A101,跑环关卡配置!G:I,3,FALSE)</f>
        <v>小蘑菇</v>
      </c>
      <c r="C101" s="6"/>
      <c r="D101" s="2" t="str">
        <f>VLOOKUP(B101,怪物属性偏向!F:P,11,FALSE)</f>
        <v>m1008</v>
      </c>
      <c r="E101" s="8">
        <v>1</v>
      </c>
      <c r="F101" s="8">
        <v>0</v>
      </c>
      <c r="G101" s="6" t="s">
        <v>143</v>
      </c>
      <c r="H101" s="8">
        <v>122</v>
      </c>
      <c r="I101" s="8">
        <v>1</v>
      </c>
      <c r="J101" s="8">
        <v>7</v>
      </c>
      <c r="K101" s="8">
        <v>20</v>
      </c>
      <c r="L101" s="8">
        <v>1</v>
      </c>
      <c r="M101" s="8">
        <v>1</v>
      </c>
      <c r="N101" s="9">
        <f>VLOOKUP(VLOOKUP($A101,跑环关卡配置!$O:$P,2,FALSE),怪物属性偏向!$E:$O,怪物属性偏向!J$1-1,FALSE)</f>
        <v>20001001</v>
      </c>
      <c r="O101" s="9" t="str">
        <f>VLOOKUP(VLOOKUP($A101,跑环关卡配置!$O:$P,2,FALSE),怪物属性偏向!$E:$O,怪物属性偏向!K$1-1,FALSE)</f>
        <v/>
      </c>
      <c r="P101" s="9" t="str">
        <f>VLOOKUP(VLOOKUP($A101,跑环关卡配置!$O:$P,2,FALSE),怪物属性偏向!$E:$O,怪物属性偏向!L$1-1,FALSE)</f>
        <v/>
      </c>
      <c r="Q101" s="9" t="str">
        <f>VLOOKUP(VLOOKUP($A101,跑环关卡配置!$O:$P,2,FALSE),怪物属性偏向!$E:$O,怪物属性偏向!M$1-1,FALSE)</f>
        <v/>
      </c>
      <c r="R101" s="9" t="str">
        <f>VLOOKUP(VLOOKUP($A101,跑环关卡配置!$O:$P,2,FALSE),怪物属性偏向!$E:$O,怪物属性偏向!N$1-1,FALSE)</f>
        <v/>
      </c>
      <c r="S101" s="9" t="str">
        <f>VLOOKUP(VLOOKUP($A101,跑环关卡配置!$O:$P,2,FALSE),怪物属性偏向!$E:$O,怪物属性偏向!O$1-1,FALSE)</f>
        <v/>
      </c>
    </row>
    <row r="102" spans="1:19" x14ac:dyDescent="0.15">
      <c r="A102" s="7">
        <f t="shared" si="1"/>
        <v>2000099</v>
      </c>
      <c r="B102" s="5" t="str">
        <f>VLOOKUP(A102,跑环关卡配置!G:I,3,FALSE)</f>
        <v>小花精</v>
      </c>
      <c r="C102" s="6"/>
      <c r="D102" s="2" t="str">
        <f>VLOOKUP(B102,怪物属性偏向!F:P,11,FALSE)</f>
        <v>m1007</v>
      </c>
      <c r="E102" s="8">
        <v>1</v>
      </c>
      <c r="F102" s="8">
        <v>0</v>
      </c>
      <c r="G102" s="6" t="s">
        <v>143</v>
      </c>
      <c r="H102" s="8">
        <v>122</v>
      </c>
      <c r="I102" s="8">
        <v>1</v>
      </c>
      <c r="J102" s="8">
        <v>7</v>
      </c>
      <c r="K102" s="8">
        <v>20</v>
      </c>
      <c r="L102" s="8">
        <v>1</v>
      </c>
      <c r="M102" s="8">
        <v>1</v>
      </c>
      <c r="N102" s="9">
        <f>VLOOKUP(VLOOKUP($A102,跑环关卡配置!$O:$P,2,FALSE),怪物属性偏向!$E:$O,怪物属性偏向!J$1-1,FALSE)</f>
        <v>20005001</v>
      </c>
      <c r="O102" s="9">
        <f>VLOOKUP(VLOOKUP($A102,跑环关卡配置!$O:$P,2,FALSE),怪物属性偏向!$E:$O,怪物属性偏向!K$1-1,FALSE)</f>
        <v>20005002</v>
      </c>
      <c r="P102" s="9" t="str">
        <f>VLOOKUP(VLOOKUP($A102,跑环关卡配置!$O:$P,2,FALSE),怪物属性偏向!$E:$O,怪物属性偏向!L$1-1,FALSE)</f>
        <v/>
      </c>
      <c r="Q102" s="9" t="str">
        <f>VLOOKUP(VLOOKUP($A102,跑环关卡配置!$O:$P,2,FALSE),怪物属性偏向!$E:$O,怪物属性偏向!M$1-1,FALSE)</f>
        <v/>
      </c>
      <c r="R102" s="9" t="str">
        <f>VLOOKUP(VLOOKUP($A102,跑环关卡配置!$O:$P,2,FALSE),怪物属性偏向!$E:$O,怪物属性偏向!N$1-1,FALSE)</f>
        <v/>
      </c>
      <c r="S102" s="9" t="str">
        <f>VLOOKUP(VLOOKUP($A102,跑环关卡配置!$O:$P,2,FALSE),怪物属性偏向!$E:$O,怪物属性偏向!O$1-1,FALSE)</f>
        <v/>
      </c>
    </row>
    <row r="103" spans="1:19" x14ac:dyDescent="0.15">
      <c r="A103" s="7">
        <f t="shared" si="1"/>
        <v>2000100</v>
      </c>
      <c r="B103" s="5" t="str">
        <f>VLOOKUP(A103,跑环关卡配置!G:I,3,FALSE)</f>
        <v>小蘑菇</v>
      </c>
      <c r="C103" s="6"/>
      <c r="D103" s="2" t="str">
        <f>VLOOKUP(B103,怪物属性偏向!F:P,11,FALSE)</f>
        <v>m1008</v>
      </c>
      <c r="E103" s="8">
        <v>1</v>
      </c>
      <c r="F103" s="8">
        <v>0</v>
      </c>
      <c r="G103" s="6" t="s">
        <v>143</v>
      </c>
      <c r="H103" s="8">
        <v>122</v>
      </c>
      <c r="I103" s="8">
        <v>1</v>
      </c>
      <c r="J103" s="8">
        <v>7</v>
      </c>
      <c r="K103" s="8">
        <v>20</v>
      </c>
      <c r="L103" s="8">
        <v>1</v>
      </c>
      <c r="M103" s="8">
        <v>1</v>
      </c>
      <c r="N103" s="9">
        <f>VLOOKUP(VLOOKUP($A103,跑环关卡配置!$O:$P,2,FALSE),怪物属性偏向!$E:$O,怪物属性偏向!J$1-1,FALSE)</f>
        <v>20001001</v>
      </c>
      <c r="O103" s="9" t="str">
        <f>VLOOKUP(VLOOKUP($A103,跑环关卡配置!$O:$P,2,FALSE),怪物属性偏向!$E:$O,怪物属性偏向!K$1-1,FALSE)</f>
        <v/>
      </c>
      <c r="P103" s="9" t="str">
        <f>VLOOKUP(VLOOKUP($A103,跑环关卡配置!$O:$P,2,FALSE),怪物属性偏向!$E:$O,怪物属性偏向!L$1-1,FALSE)</f>
        <v/>
      </c>
      <c r="Q103" s="9" t="str">
        <f>VLOOKUP(VLOOKUP($A103,跑环关卡配置!$O:$P,2,FALSE),怪物属性偏向!$E:$O,怪物属性偏向!M$1-1,FALSE)</f>
        <v/>
      </c>
      <c r="R103" s="9" t="str">
        <f>VLOOKUP(VLOOKUP($A103,跑环关卡配置!$O:$P,2,FALSE),怪物属性偏向!$E:$O,怪物属性偏向!N$1-1,FALSE)</f>
        <v/>
      </c>
      <c r="S103" s="9" t="str">
        <f>VLOOKUP(VLOOKUP($A103,跑环关卡配置!$O:$P,2,FALSE),怪物属性偏向!$E:$O,怪物属性偏向!O$1-1,FALSE)</f>
        <v/>
      </c>
    </row>
    <row r="104" spans="1:19" x14ac:dyDescent="0.15">
      <c r="A104" s="7">
        <f t="shared" si="1"/>
        <v>2000101</v>
      </c>
      <c r="B104" s="5" t="str">
        <f>VLOOKUP(A104,跑环关卡配置!G:I,3,FALSE)</f>
        <v>小蘑菇</v>
      </c>
      <c r="C104" s="6"/>
      <c r="D104" s="2" t="str">
        <f>VLOOKUP(B104,怪物属性偏向!F:P,11,FALSE)</f>
        <v>m1008</v>
      </c>
      <c r="E104" s="8">
        <v>1</v>
      </c>
      <c r="F104" s="8">
        <v>0</v>
      </c>
      <c r="G104" s="6" t="s">
        <v>143</v>
      </c>
      <c r="H104" s="8">
        <v>122</v>
      </c>
      <c r="I104" s="8">
        <v>1</v>
      </c>
      <c r="J104" s="8">
        <v>7</v>
      </c>
      <c r="K104" s="8">
        <v>20</v>
      </c>
      <c r="L104" s="8">
        <v>1</v>
      </c>
      <c r="M104" s="8">
        <v>1</v>
      </c>
      <c r="N104" s="9">
        <f>VLOOKUP(VLOOKUP($A104,跑环关卡配置!$O:$P,2,FALSE),怪物属性偏向!$E:$O,怪物属性偏向!J$1-1,FALSE)</f>
        <v>20001001</v>
      </c>
      <c r="O104" s="9" t="str">
        <f>VLOOKUP(VLOOKUP($A104,跑环关卡配置!$O:$P,2,FALSE),怪物属性偏向!$E:$O,怪物属性偏向!K$1-1,FALSE)</f>
        <v/>
      </c>
      <c r="P104" s="9" t="str">
        <f>VLOOKUP(VLOOKUP($A104,跑环关卡配置!$O:$P,2,FALSE),怪物属性偏向!$E:$O,怪物属性偏向!L$1-1,FALSE)</f>
        <v/>
      </c>
      <c r="Q104" s="9" t="str">
        <f>VLOOKUP(VLOOKUP($A104,跑环关卡配置!$O:$P,2,FALSE),怪物属性偏向!$E:$O,怪物属性偏向!M$1-1,FALSE)</f>
        <v/>
      </c>
      <c r="R104" s="9" t="str">
        <f>VLOOKUP(VLOOKUP($A104,跑环关卡配置!$O:$P,2,FALSE),怪物属性偏向!$E:$O,怪物属性偏向!N$1-1,FALSE)</f>
        <v/>
      </c>
      <c r="S104" s="9" t="str">
        <f>VLOOKUP(VLOOKUP($A104,跑环关卡配置!$O:$P,2,FALSE),怪物属性偏向!$E:$O,怪物属性偏向!O$1-1,FALSE)</f>
        <v/>
      </c>
    </row>
    <row r="105" spans="1:19" x14ac:dyDescent="0.15">
      <c r="A105" s="7">
        <f t="shared" si="1"/>
        <v>2000102</v>
      </c>
      <c r="B105" s="5" t="str">
        <f>VLOOKUP(A105,跑环关卡配置!G:I,3,FALSE)</f>
        <v>食人花</v>
      </c>
      <c r="C105" s="6"/>
      <c r="D105" s="2" t="str">
        <f>VLOOKUP(B105,怪物属性偏向!F:P,11,FALSE)</f>
        <v>m1004</v>
      </c>
      <c r="E105" s="8">
        <v>1</v>
      </c>
      <c r="F105" s="8">
        <v>0</v>
      </c>
      <c r="G105" s="6" t="s">
        <v>143</v>
      </c>
      <c r="H105" s="8">
        <v>122</v>
      </c>
      <c r="I105" s="8">
        <v>1</v>
      </c>
      <c r="J105" s="8">
        <v>7</v>
      </c>
      <c r="K105" s="8">
        <v>20</v>
      </c>
      <c r="L105" s="8">
        <v>1</v>
      </c>
      <c r="M105" s="8">
        <v>1</v>
      </c>
      <c r="N105" s="9">
        <f>VLOOKUP(VLOOKUP($A105,跑环关卡配置!$O:$P,2,FALSE),怪物属性偏向!$E:$O,怪物属性偏向!J$1-1,FALSE)</f>
        <v>20002001</v>
      </c>
      <c r="O105" s="9">
        <f>VLOOKUP(VLOOKUP($A105,跑环关卡配置!$O:$P,2,FALSE),怪物属性偏向!$E:$O,怪物属性偏向!K$1-1,FALSE)</f>
        <v>20002002</v>
      </c>
      <c r="P105" s="9" t="str">
        <f>VLOOKUP(VLOOKUP($A105,跑环关卡配置!$O:$P,2,FALSE),怪物属性偏向!$E:$O,怪物属性偏向!L$1-1,FALSE)</f>
        <v/>
      </c>
      <c r="Q105" s="9" t="str">
        <f>VLOOKUP(VLOOKUP($A105,跑环关卡配置!$O:$P,2,FALSE),怪物属性偏向!$E:$O,怪物属性偏向!M$1-1,FALSE)</f>
        <v/>
      </c>
      <c r="R105" s="9" t="str">
        <f>VLOOKUP(VLOOKUP($A105,跑环关卡配置!$O:$P,2,FALSE),怪物属性偏向!$E:$O,怪物属性偏向!N$1-1,FALSE)</f>
        <v/>
      </c>
      <c r="S105" s="9" t="str">
        <f>VLOOKUP(VLOOKUP($A105,跑环关卡配置!$O:$P,2,FALSE),怪物属性偏向!$E:$O,怪物属性偏向!O$1-1,FALSE)</f>
        <v/>
      </c>
    </row>
    <row r="106" spans="1:19" x14ac:dyDescent="0.15">
      <c r="A106" s="7">
        <f t="shared" si="1"/>
        <v>2000103</v>
      </c>
      <c r="B106" s="5" t="str">
        <f>VLOOKUP(A106,跑环关卡配置!G:I,3,FALSE)</f>
        <v>小蘑菇</v>
      </c>
      <c r="C106" s="6"/>
      <c r="D106" s="2" t="str">
        <f>VLOOKUP(B106,怪物属性偏向!F:P,11,FALSE)</f>
        <v>m1008</v>
      </c>
      <c r="E106" s="8">
        <v>1</v>
      </c>
      <c r="F106" s="8">
        <v>0</v>
      </c>
      <c r="G106" s="6" t="s">
        <v>143</v>
      </c>
      <c r="H106" s="8">
        <v>122</v>
      </c>
      <c r="I106" s="8">
        <v>1</v>
      </c>
      <c r="J106" s="8">
        <v>7</v>
      </c>
      <c r="K106" s="8">
        <v>20</v>
      </c>
      <c r="L106" s="8">
        <v>1</v>
      </c>
      <c r="M106" s="8">
        <v>1</v>
      </c>
      <c r="N106" s="9">
        <f>VLOOKUP(VLOOKUP($A106,跑环关卡配置!$O:$P,2,FALSE),怪物属性偏向!$E:$O,怪物属性偏向!J$1-1,FALSE)</f>
        <v>20001001</v>
      </c>
      <c r="O106" s="9" t="str">
        <f>VLOOKUP(VLOOKUP($A106,跑环关卡配置!$O:$P,2,FALSE),怪物属性偏向!$E:$O,怪物属性偏向!K$1-1,FALSE)</f>
        <v/>
      </c>
      <c r="P106" s="9" t="str">
        <f>VLOOKUP(VLOOKUP($A106,跑环关卡配置!$O:$P,2,FALSE),怪物属性偏向!$E:$O,怪物属性偏向!L$1-1,FALSE)</f>
        <v/>
      </c>
      <c r="Q106" s="9" t="str">
        <f>VLOOKUP(VLOOKUP($A106,跑环关卡配置!$O:$P,2,FALSE),怪物属性偏向!$E:$O,怪物属性偏向!M$1-1,FALSE)</f>
        <v/>
      </c>
      <c r="R106" s="9" t="str">
        <f>VLOOKUP(VLOOKUP($A106,跑环关卡配置!$O:$P,2,FALSE),怪物属性偏向!$E:$O,怪物属性偏向!N$1-1,FALSE)</f>
        <v/>
      </c>
      <c r="S106" s="9" t="str">
        <f>VLOOKUP(VLOOKUP($A106,跑环关卡配置!$O:$P,2,FALSE),怪物属性偏向!$E:$O,怪物属性偏向!O$1-1,FALSE)</f>
        <v/>
      </c>
    </row>
    <row r="107" spans="1:19" x14ac:dyDescent="0.15">
      <c r="A107" s="7">
        <f t="shared" si="1"/>
        <v>2000104</v>
      </c>
      <c r="B107" s="5" t="str">
        <f>VLOOKUP(A107,跑环关卡配置!G:I,3,FALSE)</f>
        <v>小蘑菇</v>
      </c>
      <c r="C107" s="6"/>
      <c r="D107" s="2" t="str">
        <f>VLOOKUP(B107,怪物属性偏向!F:P,11,FALSE)</f>
        <v>m1008</v>
      </c>
      <c r="E107" s="8">
        <v>1</v>
      </c>
      <c r="F107" s="8">
        <v>0</v>
      </c>
      <c r="G107" s="6" t="s">
        <v>143</v>
      </c>
      <c r="H107" s="8">
        <v>122</v>
      </c>
      <c r="I107" s="8">
        <v>1</v>
      </c>
      <c r="J107" s="8">
        <v>7</v>
      </c>
      <c r="K107" s="8">
        <v>20</v>
      </c>
      <c r="L107" s="8">
        <v>1</v>
      </c>
      <c r="M107" s="8">
        <v>1</v>
      </c>
      <c r="N107" s="9">
        <f>VLOOKUP(VLOOKUP($A107,跑环关卡配置!$O:$P,2,FALSE),怪物属性偏向!$E:$O,怪物属性偏向!J$1-1,FALSE)</f>
        <v>20001001</v>
      </c>
      <c r="O107" s="9" t="str">
        <f>VLOOKUP(VLOOKUP($A107,跑环关卡配置!$O:$P,2,FALSE),怪物属性偏向!$E:$O,怪物属性偏向!K$1-1,FALSE)</f>
        <v/>
      </c>
      <c r="P107" s="9" t="str">
        <f>VLOOKUP(VLOOKUP($A107,跑环关卡配置!$O:$P,2,FALSE),怪物属性偏向!$E:$O,怪物属性偏向!L$1-1,FALSE)</f>
        <v/>
      </c>
      <c r="Q107" s="9" t="str">
        <f>VLOOKUP(VLOOKUP($A107,跑环关卡配置!$O:$P,2,FALSE),怪物属性偏向!$E:$O,怪物属性偏向!M$1-1,FALSE)</f>
        <v/>
      </c>
      <c r="R107" s="9" t="str">
        <f>VLOOKUP(VLOOKUP($A107,跑环关卡配置!$O:$P,2,FALSE),怪物属性偏向!$E:$O,怪物属性偏向!N$1-1,FALSE)</f>
        <v/>
      </c>
      <c r="S107" s="9" t="str">
        <f>VLOOKUP(VLOOKUP($A107,跑环关卡配置!$O:$P,2,FALSE),怪物属性偏向!$E:$O,怪物属性偏向!O$1-1,FALSE)</f>
        <v/>
      </c>
    </row>
    <row r="108" spans="1:19" x14ac:dyDescent="0.15">
      <c r="A108" s="7">
        <f t="shared" si="1"/>
        <v>2000105</v>
      </c>
      <c r="B108" s="5" t="str">
        <f>VLOOKUP(A108,跑环关卡配置!G:I,3,FALSE)</f>
        <v>食人花</v>
      </c>
      <c r="C108" s="6"/>
      <c r="D108" s="2" t="str">
        <f>VLOOKUP(B108,怪物属性偏向!F:P,11,FALSE)</f>
        <v>m1004</v>
      </c>
      <c r="E108" s="8">
        <v>1</v>
      </c>
      <c r="F108" s="8">
        <v>0</v>
      </c>
      <c r="G108" s="6" t="s">
        <v>143</v>
      </c>
      <c r="H108" s="8">
        <v>122</v>
      </c>
      <c r="I108" s="8">
        <v>1</v>
      </c>
      <c r="J108" s="8">
        <v>7</v>
      </c>
      <c r="K108" s="8">
        <v>20</v>
      </c>
      <c r="L108" s="8">
        <v>1</v>
      </c>
      <c r="M108" s="8">
        <v>1</v>
      </c>
      <c r="N108" s="9">
        <f>VLOOKUP(VLOOKUP($A108,跑环关卡配置!$O:$P,2,FALSE),怪物属性偏向!$E:$O,怪物属性偏向!J$1-1,FALSE)</f>
        <v>20002001</v>
      </c>
      <c r="O108" s="9">
        <f>VLOOKUP(VLOOKUP($A108,跑环关卡配置!$O:$P,2,FALSE),怪物属性偏向!$E:$O,怪物属性偏向!K$1-1,FALSE)</f>
        <v>20002002</v>
      </c>
      <c r="P108" s="9" t="str">
        <f>VLOOKUP(VLOOKUP($A108,跑环关卡配置!$O:$P,2,FALSE),怪物属性偏向!$E:$O,怪物属性偏向!L$1-1,FALSE)</f>
        <v/>
      </c>
      <c r="Q108" s="9" t="str">
        <f>VLOOKUP(VLOOKUP($A108,跑环关卡配置!$O:$P,2,FALSE),怪物属性偏向!$E:$O,怪物属性偏向!M$1-1,FALSE)</f>
        <v/>
      </c>
      <c r="R108" s="9" t="str">
        <f>VLOOKUP(VLOOKUP($A108,跑环关卡配置!$O:$P,2,FALSE),怪物属性偏向!$E:$O,怪物属性偏向!N$1-1,FALSE)</f>
        <v/>
      </c>
      <c r="S108" s="9" t="str">
        <f>VLOOKUP(VLOOKUP($A108,跑环关卡配置!$O:$P,2,FALSE),怪物属性偏向!$E:$O,怪物属性偏向!O$1-1,FALSE)</f>
        <v/>
      </c>
    </row>
    <row r="109" spans="1:19" x14ac:dyDescent="0.15">
      <c r="A109" s="7">
        <f t="shared" si="1"/>
        <v>2000106</v>
      </c>
      <c r="B109" s="5" t="str">
        <f>VLOOKUP(A109,跑环关卡配置!G:I,3,FALSE)</f>
        <v>小蘑菇</v>
      </c>
      <c r="C109" s="6"/>
      <c r="D109" s="2" t="str">
        <f>VLOOKUP(B109,怪物属性偏向!F:P,11,FALSE)</f>
        <v>m1008</v>
      </c>
      <c r="E109" s="8">
        <v>1</v>
      </c>
      <c r="F109" s="8">
        <v>0</v>
      </c>
      <c r="G109" s="6" t="s">
        <v>143</v>
      </c>
      <c r="H109" s="8">
        <v>122</v>
      </c>
      <c r="I109" s="8">
        <v>1</v>
      </c>
      <c r="J109" s="8">
        <v>7</v>
      </c>
      <c r="K109" s="8">
        <v>20</v>
      </c>
      <c r="L109" s="8">
        <v>1</v>
      </c>
      <c r="M109" s="8">
        <v>1</v>
      </c>
      <c r="N109" s="9">
        <f>VLOOKUP(VLOOKUP($A109,跑环关卡配置!$O:$P,2,FALSE),怪物属性偏向!$E:$O,怪物属性偏向!J$1-1,FALSE)</f>
        <v>20001001</v>
      </c>
      <c r="O109" s="9" t="str">
        <f>VLOOKUP(VLOOKUP($A109,跑环关卡配置!$O:$P,2,FALSE),怪物属性偏向!$E:$O,怪物属性偏向!K$1-1,FALSE)</f>
        <v/>
      </c>
      <c r="P109" s="9" t="str">
        <f>VLOOKUP(VLOOKUP($A109,跑环关卡配置!$O:$P,2,FALSE),怪物属性偏向!$E:$O,怪物属性偏向!L$1-1,FALSE)</f>
        <v/>
      </c>
      <c r="Q109" s="9" t="str">
        <f>VLOOKUP(VLOOKUP($A109,跑环关卡配置!$O:$P,2,FALSE),怪物属性偏向!$E:$O,怪物属性偏向!M$1-1,FALSE)</f>
        <v/>
      </c>
      <c r="R109" s="9" t="str">
        <f>VLOOKUP(VLOOKUP($A109,跑环关卡配置!$O:$P,2,FALSE),怪物属性偏向!$E:$O,怪物属性偏向!N$1-1,FALSE)</f>
        <v/>
      </c>
      <c r="S109" s="9" t="str">
        <f>VLOOKUP(VLOOKUP($A109,跑环关卡配置!$O:$P,2,FALSE),怪物属性偏向!$E:$O,怪物属性偏向!O$1-1,FALSE)</f>
        <v/>
      </c>
    </row>
    <row r="110" spans="1:19" x14ac:dyDescent="0.15">
      <c r="A110" s="7">
        <f t="shared" si="1"/>
        <v>2000107</v>
      </c>
      <c r="B110" s="5" t="str">
        <f>VLOOKUP(A110,跑环关卡配置!G:I,3,FALSE)</f>
        <v>食人花</v>
      </c>
      <c r="C110" s="6"/>
      <c r="D110" s="2" t="str">
        <f>VLOOKUP(B110,怪物属性偏向!F:P,11,FALSE)</f>
        <v>m1004</v>
      </c>
      <c r="E110" s="8">
        <v>1</v>
      </c>
      <c r="F110" s="8">
        <v>0</v>
      </c>
      <c r="G110" s="6" t="s">
        <v>143</v>
      </c>
      <c r="H110" s="8">
        <v>122</v>
      </c>
      <c r="I110" s="8">
        <v>1</v>
      </c>
      <c r="J110" s="8">
        <v>7</v>
      </c>
      <c r="K110" s="8">
        <v>20</v>
      </c>
      <c r="L110" s="8">
        <v>1</v>
      </c>
      <c r="M110" s="8">
        <v>1</v>
      </c>
      <c r="N110" s="9">
        <f>VLOOKUP(VLOOKUP($A110,跑环关卡配置!$O:$P,2,FALSE),怪物属性偏向!$E:$O,怪物属性偏向!J$1-1,FALSE)</f>
        <v>20002001</v>
      </c>
      <c r="O110" s="9">
        <f>VLOOKUP(VLOOKUP($A110,跑环关卡配置!$O:$P,2,FALSE),怪物属性偏向!$E:$O,怪物属性偏向!K$1-1,FALSE)</f>
        <v>20002002</v>
      </c>
      <c r="P110" s="9" t="str">
        <f>VLOOKUP(VLOOKUP($A110,跑环关卡配置!$O:$P,2,FALSE),怪物属性偏向!$E:$O,怪物属性偏向!L$1-1,FALSE)</f>
        <v/>
      </c>
      <c r="Q110" s="9" t="str">
        <f>VLOOKUP(VLOOKUP($A110,跑环关卡配置!$O:$P,2,FALSE),怪物属性偏向!$E:$O,怪物属性偏向!M$1-1,FALSE)</f>
        <v/>
      </c>
      <c r="R110" s="9" t="str">
        <f>VLOOKUP(VLOOKUP($A110,跑环关卡配置!$O:$P,2,FALSE),怪物属性偏向!$E:$O,怪物属性偏向!N$1-1,FALSE)</f>
        <v/>
      </c>
      <c r="S110" s="9" t="str">
        <f>VLOOKUP(VLOOKUP($A110,跑环关卡配置!$O:$P,2,FALSE),怪物属性偏向!$E:$O,怪物属性偏向!O$1-1,FALSE)</f>
        <v/>
      </c>
    </row>
    <row r="111" spans="1:19" x14ac:dyDescent="0.15">
      <c r="A111" s="7">
        <f t="shared" si="1"/>
        <v>2000108</v>
      </c>
      <c r="B111" s="5" t="str">
        <f>VLOOKUP(A111,跑环关卡配置!G:I,3,FALSE)</f>
        <v>小蘑菇</v>
      </c>
      <c r="C111" s="6"/>
      <c r="D111" s="2" t="str">
        <f>VLOOKUP(B111,怪物属性偏向!F:P,11,FALSE)</f>
        <v>m1008</v>
      </c>
      <c r="E111" s="8">
        <v>1</v>
      </c>
      <c r="F111" s="8">
        <v>0</v>
      </c>
      <c r="G111" s="6" t="s">
        <v>143</v>
      </c>
      <c r="H111" s="8">
        <v>122</v>
      </c>
      <c r="I111" s="8">
        <v>1</v>
      </c>
      <c r="J111" s="8">
        <v>7</v>
      </c>
      <c r="K111" s="8">
        <v>20</v>
      </c>
      <c r="L111" s="8">
        <v>1</v>
      </c>
      <c r="M111" s="8">
        <v>1</v>
      </c>
      <c r="N111" s="9">
        <f>VLOOKUP(VLOOKUP($A111,跑环关卡配置!$O:$P,2,FALSE),怪物属性偏向!$E:$O,怪物属性偏向!J$1-1,FALSE)</f>
        <v>20001001</v>
      </c>
      <c r="O111" s="9" t="str">
        <f>VLOOKUP(VLOOKUP($A111,跑环关卡配置!$O:$P,2,FALSE),怪物属性偏向!$E:$O,怪物属性偏向!K$1-1,FALSE)</f>
        <v/>
      </c>
      <c r="P111" s="9" t="str">
        <f>VLOOKUP(VLOOKUP($A111,跑环关卡配置!$O:$P,2,FALSE),怪物属性偏向!$E:$O,怪物属性偏向!L$1-1,FALSE)</f>
        <v/>
      </c>
      <c r="Q111" s="9" t="str">
        <f>VLOOKUP(VLOOKUP($A111,跑环关卡配置!$O:$P,2,FALSE),怪物属性偏向!$E:$O,怪物属性偏向!M$1-1,FALSE)</f>
        <v/>
      </c>
      <c r="R111" s="9" t="str">
        <f>VLOOKUP(VLOOKUP($A111,跑环关卡配置!$O:$P,2,FALSE),怪物属性偏向!$E:$O,怪物属性偏向!N$1-1,FALSE)</f>
        <v/>
      </c>
      <c r="S111" s="9" t="str">
        <f>VLOOKUP(VLOOKUP($A111,跑环关卡配置!$O:$P,2,FALSE),怪物属性偏向!$E:$O,怪物属性偏向!O$1-1,FALSE)</f>
        <v/>
      </c>
    </row>
    <row r="112" spans="1:19" x14ac:dyDescent="0.15">
      <c r="A112" s="7">
        <f t="shared" si="1"/>
        <v>2000109</v>
      </c>
      <c r="B112" s="5" t="str">
        <f>VLOOKUP(A112,跑环关卡配置!G:I,3,FALSE)</f>
        <v>食人花</v>
      </c>
      <c r="C112" s="6"/>
      <c r="D112" s="2" t="str">
        <f>VLOOKUP(B112,怪物属性偏向!F:P,11,FALSE)</f>
        <v>m1004</v>
      </c>
      <c r="E112" s="8">
        <v>1</v>
      </c>
      <c r="F112" s="8">
        <v>0</v>
      </c>
      <c r="G112" s="6" t="s">
        <v>143</v>
      </c>
      <c r="H112" s="8">
        <v>122</v>
      </c>
      <c r="I112" s="8">
        <v>1</v>
      </c>
      <c r="J112" s="8">
        <v>7</v>
      </c>
      <c r="K112" s="8">
        <v>20</v>
      </c>
      <c r="L112" s="8">
        <v>1</v>
      </c>
      <c r="M112" s="8">
        <v>1</v>
      </c>
      <c r="N112" s="9">
        <f>VLOOKUP(VLOOKUP($A112,跑环关卡配置!$O:$P,2,FALSE),怪物属性偏向!$E:$O,怪物属性偏向!J$1-1,FALSE)</f>
        <v>20002001</v>
      </c>
      <c r="O112" s="9">
        <f>VLOOKUP(VLOOKUP($A112,跑环关卡配置!$O:$P,2,FALSE),怪物属性偏向!$E:$O,怪物属性偏向!K$1-1,FALSE)</f>
        <v>20002002</v>
      </c>
      <c r="P112" s="9" t="str">
        <f>VLOOKUP(VLOOKUP($A112,跑环关卡配置!$O:$P,2,FALSE),怪物属性偏向!$E:$O,怪物属性偏向!L$1-1,FALSE)</f>
        <v/>
      </c>
      <c r="Q112" s="9" t="str">
        <f>VLOOKUP(VLOOKUP($A112,跑环关卡配置!$O:$P,2,FALSE),怪物属性偏向!$E:$O,怪物属性偏向!M$1-1,FALSE)</f>
        <v/>
      </c>
      <c r="R112" s="9" t="str">
        <f>VLOOKUP(VLOOKUP($A112,跑环关卡配置!$O:$P,2,FALSE),怪物属性偏向!$E:$O,怪物属性偏向!N$1-1,FALSE)</f>
        <v/>
      </c>
      <c r="S112" s="9" t="str">
        <f>VLOOKUP(VLOOKUP($A112,跑环关卡配置!$O:$P,2,FALSE),怪物属性偏向!$E:$O,怪物属性偏向!O$1-1,FALSE)</f>
        <v/>
      </c>
    </row>
    <row r="113" spans="1:19" x14ac:dyDescent="0.15">
      <c r="A113" s="7">
        <f t="shared" si="1"/>
        <v>2000110</v>
      </c>
      <c r="B113" s="5" t="str">
        <f>VLOOKUP(A113,跑环关卡配置!G:I,3,FALSE)</f>
        <v>小蘑菇</v>
      </c>
      <c r="C113" s="6"/>
      <c r="D113" s="2" t="str">
        <f>VLOOKUP(B113,怪物属性偏向!F:P,11,FALSE)</f>
        <v>m1008</v>
      </c>
      <c r="E113" s="8">
        <v>1</v>
      </c>
      <c r="F113" s="8">
        <v>0</v>
      </c>
      <c r="G113" s="6" t="s">
        <v>143</v>
      </c>
      <c r="H113" s="8">
        <v>122</v>
      </c>
      <c r="I113" s="8">
        <v>1</v>
      </c>
      <c r="J113" s="8">
        <v>7</v>
      </c>
      <c r="K113" s="8">
        <v>20</v>
      </c>
      <c r="L113" s="8">
        <v>1</v>
      </c>
      <c r="M113" s="8">
        <v>1</v>
      </c>
      <c r="N113" s="9">
        <f>VLOOKUP(VLOOKUP($A113,跑环关卡配置!$O:$P,2,FALSE),怪物属性偏向!$E:$O,怪物属性偏向!J$1-1,FALSE)</f>
        <v>20001001</v>
      </c>
      <c r="O113" s="9" t="str">
        <f>VLOOKUP(VLOOKUP($A113,跑环关卡配置!$O:$P,2,FALSE),怪物属性偏向!$E:$O,怪物属性偏向!K$1-1,FALSE)</f>
        <v/>
      </c>
      <c r="P113" s="9" t="str">
        <f>VLOOKUP(VLOOKUP($A113,跑环关卡配置!$O:$P,2,FALSE),怪物属性偏向!$E:$O,怪物属性偏向!L$1-1,FALSE)</f>
        <v/>
      </c>
      <c r="Q113" s="9" t="str">
        <f>VLOOKUP(VLOOKUP($A113,跑环关卡配置!$O:$P,2,FALSE),怪物属性偏向!$E:$O,怪物属性偏向!M$1-1,FALSE)</f>
        <v/>
      </c>
      <c r="R113" s="9" t="str">
        <f>VLOOKUP(VLOOKUP($A113,跑环关卡配置!$O:$P,2,FALSE),怪物属性偏向!$E:$O,怪物属性偏向!N$1-1,FALSE)</f>
        <v/>
      </c>
      <c r="S113" s="9" t="str">
        <f>VLOOKUP(VLOOKUP($A113,跑环关卡配置!$O:$P,2,FALSE),怪物属性偏向!$E:$O,怪物属性偏向!O$1-1,FALSE)</f>
        <v/>
      </c>
    </row>
    <row r="114" spans="1:19" x14ac:dyDescent="0.15">
      <c r="A114" s="7">
        <f t="shared" si="1"/>
        <v>2000111</v>
      </c>
      <c r="B114" s="5" t="str">
        <f>VLOOKUP(A114,跑环关卡配置!G:I,3,FALSE)</f>
        <v>食人花</v>
      </c>
      <c r="C114" s="6"/>
      <c r="D114" s="2" t="str">
        <f>VLOOKUP(B114,怪物属性偏向!F:P,11,FALSE)</f>
        <v>m1004</v>
      </c>
      <c r="E114" s="8">
        <v>1</v>
      </c>
      <c r="F114" s="8">
        <v>0</v>
      </c>
      <c r="G114" s="6" t="s">
        <v>143</v>
      </c>
      <c r="H114" s="8">
        <v>122</v>
      </c>
      <c r="I114" s="8">
        <v>1</v>
      </c>
      <c r="J114" s="8">
        <v>7</v>
      </c>
      <c r="K114" s="8">
        <v>20</v>
      </c>
      <c r="L114" s="8">
        <v>1</v>
      </c>
      <c r="M114" s="8">
        <v>1</v>
      </c>
      <c r="N114" s="9">
        <f>VLOOKUP(VLOOKUP($A114,跑环关卡配置!$O:$P,2,FALSE),怪物属性偏向!$E:$O,怪物属性偏向!J$1-1,FALSE)</f>
        <v>20002001</v>
      </c>
      <c r="O114" s="9">
        <f>VLOOKUP(VLOOKUP($A114,跑环关卡配置!$O:$P,2,FALSE),怪物属性偏向!$E:$O,怪物属性偏向!K$1-1,FALSE)</f>
        <v>20002002</v>
      </c>
      <c r="P114" s="9" t="str">
        <f>VLOOKUP(VLOOKUP($A114,跑环关卡配置!$O:$P,2,FALSE),怪物属性偏向!$E:$O,怪物属性偏向!L$1-1,FALSE)</f>
        <v/>
      </c>
      <c r="Q114" s="9" t="str">
        <f>VLOOKUP(VLOOKUP($A114,跑环关卡配置!$O:$P,2,FALSE),怪物属性偏向!$E:$O,怪物属性偏向!M$1-1,FALSE)</f>
        <v/>
      </c>
      <c r="R114" s="9" t="str">
        <f>VLOOKUP(VLOOKUP($A114,跑环关卡配置!$O:$P,2,FALSE),怪物属性偏向!$E:$O,怪物属性偏向!N$1-1,FALSE)</f>
        <v/>
      </c>
      <c r="S114" s="9" t="str">
        <f>VLOOKUP(VLOOKUP($A114,跑环关卡配置!$O:$P,2,FALSE),怪物属性偏向!$E:$O,怪物属性偏向!O$1-1,FALSE)</f>
        <v/>
      </c>
    </row>
    <row r="115" spans="1:19" x14ac:dyDescent="0.15">
      <c r="A115" s="7">
        <f t="shared" si="1"/>
        <v>2000112</v>
      </c>
      <c r="B115" s="5" t="str">
        <f>VLOOKUP(A115,跑环关卡配置!G:I,3,FALSE)</f>
        <v>食人花</v>
      </c>
      <c r="C115" s="6"/>
      <c r="D115" s="2" t="str">
        <f>VLOOKUP(B115,怪物属性偏向!F:P,11,FALSE)</f>
        <v>m1004</v>
      </c>
      <c r="E115" s="8">
        <v>1</v>
      </c>
      <c r="F115" s="8">
        <v>0</v>
      </c>
      <c r="G115" s="6" t="s">
        <v>143</v>
      </c>
      <c r="H115" s="8">
        <v>122</v>
      </c>
      <c r="I115" s="8">
        <v>1</v>
      </c>
      <c r="J115" s="8">
        <v>7</v>
      </c>
      <c r="K115" s="8">
        <v>20</v>
      </c>
      <c r="L115" s="8">
        <v>1</v>
      </c>
      <c r="M115" s="8">
        <v>1</v>
      </c>
      <c r="N115" s="9">
        <f>VLOOKUP(VLOOKUP($A115,跑环关卡配置!$O:$P,2,FALSE),怪物属性偏向!$E:$O,怪物属性偏向!J$1-1,FALSE)</f>
        <v>20002001</v>
      </c>
      <c r="O115" s="9">
        <f>VLOOKUP(VLOOKUP($A115,跑环关卡配置!$O:$P,2,FALSE),怪物属性偏向!$E:$O,怪物属性偏向!K$1-1,FALSE)</f>
        <v>20002002</v>
      </c>
      <c r="P115" s="9" t="str">
        <f>VLOOKUP(VLOOKUP($A115,跑环关卡配置!$O:$P,2,FALSE),怪物属性偏向!$E:$O,怪物属性偏向!L$1-1,FALSE)</f>
        <v/>
      </c>
      <c r="Q115" s="9" t="str">
        <f>VLOOKUP(VLOOKUP($A115,跑环关卡配置!$O:$P,2,FALSE),怪物属性偏向!$E:$O,怪物属性偏向!M$1-1,FALSE)</f>
        <v/>
      </c>
      <c r="R115" s="9" t="str">
        <f>VLOOKUP(VLOOKUP($A115,跑环关卡配置!$O:$P,2,FALSE),怪物属性偏向!$E:$O,怪物属性偏向!N$1-1,FALSE)</f>
        <v/>
      </c>
      <c r="S115" s="9" t="str">
        <f>VLOOKUP(VLOOKUP($A115,跑环关卡配置!$O:$P,2,FALSE),怪物属性偏向!$E:$O,怪物属性偏向!O$1-1,FALSE)</f>
        <v/>
      </c>
    </row>
    <row r="116" spans="1:19" x14ac:dyDescent="0.15">
      <c r="A116" s="7">
        <f t="shared" si="1"/>
        <v>2000113</v>
      </c>
      <c r="B116" s="5" t="str">
        <f>VLOOKUP(A116,跑环关卡配置!G:I,3,FALSE)</f>
        <v>小蘑菇</v>
      </c>
      <c r="C116" s="6"/>
      <c r="D116" s="2" t="str">
        <f>VLOOKUP(B116,怪物属性偏向!F:P,11,FALSE)</f>
        <v>m1008</v>
      </c>
      <c r="E116" s="8">
        <v>1</v>
      </c>
      <c r="F116" s="8">
        <v>0</v>
      </c>
      <c r="G116" s="6" t="s">
        <v>143</v>
      </c>
      <c r="H116" s="8">
        <v>122</v>
      </c>
      <c r="I116" s="8">
        <v>1</v>
      </c>
      <c r="J116" s="8">
        <v>7</v>
      </c>
      <c r="K116" s="8">
        <v>20</v>
      </c>
      <c r="L116" s="8">
        <v>1</v>
      </c>
      <c r="M116" s="8">
        <v>1</v>
      </c>
      <c r="N116" s="9">
        <f>VLOOKUP(VLOOKUP($A116,跑环关卡配置!$O:$P,2,FALSE),怪物属性偏向!$E:$O,怪物属性偏向!J$1-1,FALSE)</f>
        <v>20001001</v>
      </c>
      <c r="O116" s="9" t="str">
        <f>VLOOKUP(VLOOKUP($A116,跑环关卡配置!$O:$P,2,FALSE),怪物属性偏向!$E:$O,怪物属性偏向!K$1-1,FALSE)</f>
        <v/>
      </c>
      <c r="P116" s="9" t="str">
        <f>VLOOKUP(VLOOKUP($A116,跑环关卡配置!$O:$P,2,FALSE),怪物属性偏向!$E:$O,怪物属性偏向!L$1-1,FALSE)</f>
        <v/>
      </c>
      <c r="Q116" s="9" t="str">
        <f>VLOOKUP(VLOOKUP($A116,跑环关卡配置!$O:$P,2,FALSE),怪物属性偏向!$E:$O,怪物属性偏向!M$1-1,FALSE)</f>
        <v/>
      </c>
      <c r="R116" s="9" t="str">
        <f>VLOOKUP(VLOOKUP($A116,跑环关卡配置!$O:$P,2,FALSE),怪物属性偏向!$E:$O,怪物属性偏向!N$1-1,FALSE)</f>
        <v/>
      </c>
      <c r="S116" s="9" t="str">
        <f>VLOOKUP(VLOOKUP($A116,跑环关卡配置!$O:$P,2,FALSE),怪物属性偏向!$E:$O,怪物属性偏向!O$1-1,FALSE)</f>
        <v/>
      </c>
    </row>
    <row r="117" spans="1:19" x14ac:dyDescent="0.15">
      <c r="A117" s="7">
        <f t="shared" si="1"/>
        <v>2000114</v>
      </c>
      <c r="B117" s="5" t="str">
        <f>VLOOKUP(A117,跑环关卡配置!G:I,3,FALSE)</f>
        <v>食人花</v>
      </c>
      <c r="C117" s="6"/>
      <c r="D117" s="2" t="str">
        <f>VLOOKUP(B117,怪物属性偏向!F:P,11,FALSE)</f>
        <v>m1004</v>
      </c>
      <c r="E117" s="8">
        <v>1</v>
      </c>
      <c r="F117" s="8">
        <v>0</v>
      </c>
      <c r="G117" s="6" t="s">
        <v>143</v>
      </c>
      <c r="H117" s="8">
        <v>122</v>
      </c>
      <c r="I117" s="8">
        <v>1</v>
      </c>
      <c r="J117" s="8">
        <v>7</v>
      </c>
      <c r="K117" s="8">
        <v>20</v>
      </c>
      <c r="L117" s="8">
        <v>1</v>
      </c>
      <c r="M117" s="8">
        <v>1</v>
      </c>
      <c r="N117" s="9">
        <f>VLOOKUP(VLOOKUP($A117,跑环关卡配置!$O:$P,2,FALSE),怪物属性偏向!$E:$O,怪物属性偏向!J$1-1,FALSE)</f>
        <v>20002001</v>
      </c>
      <c r="O117" s="9">
        <f>VLOOKUP(VLOOKUP($A117,跑环关卡配置!$O:$P,2,FALSE),怪物属性偏向!$E:$O,怪物属性偏向!K$1-1,FALSE)</f>
        <v>20002002</v>
      </c>
      <c r="P117" s="9" t="str">
        <f>VLOOKUP(VLOOKUP($A117,跑环关卡配置!$O:$P,2,FALSE),怪物属性偏向!$E:$O,怪物属性偏向!L$1-1,FALSE)</f>
        <v/>
      </c>
      <c r="Q117" s="9" t="str">
        <f>VLOOKUP(VLOOKUP($A117,跑环关卡配置!$O:$P,2,FALSE),怪物属性偏向!$E:$O,怪物属性偏向!M$1-1,FALSE)</f>
        <v/>
      </c>
      <c r="R117" s="9" t="str">
        <f>VLOOKUP(VLOOKUP($A117,跑环关卡配置!$O:$P,2,FALSE),怪物属性偏向!$E:$O,怪物属性偏向!N$1-1,FALSE)</f>
        <v/>
      </c>
      <c r="S117" s="9" t="str">
        <f>VLOOKUP(VLOOKUP($A117,跑环关卡配置!$O:$P,2,FALSE),怪物属性偏向!$E:$O,怪物属性偏向!O$1-1,FALSE)</f>
        <v/>
      </c>
    </row>
    <row r="118" spans="1:19" x14ac:dyDescent="0.15">
      <c r="A118" s="7">
        <f t="shared" si="1"/>
        <v>2000115</v>
      </c>
      <c r="B118" s="5" t="str">
        <f>VLOOKUP(A118,跑环关卡配置!G:I,3,FALSE)</f>
        <v>小蘑菇</v>
      </c>
      <c r="C118" s="6"/>
      <c r="D118" s="2" t="str">
        <f>VLOOKUP(B118,怪物属性偏向!F:P,11,FALSE)</f>
        <v>m1008</v>
      </c>
      <c r="E118" s="8">
        <v>1</v>
      </c>
      <c r="F118" s="8">
        <v>0</v>
      </c>
      <c r="G118" s="6" t="s">
        <v>143</v>
      </c>
      <c r="H118" s="8">
        <v>122</v>
      </c>
      <c r="I118" s="8">
        <v>1</v>
      </c>
      <c r="J118" s="8">
        <v>7</v>
      </c>
      <c r="K118" s="8">
        <v>20</v>
      </c>
      <c r="L118" s="8">
        <v>1</v>
      </c>
      <c r="M118" s="8">
        <v>1</v>
      </c>
      <c r="N118" s="9">
        <f>VLOOKUP(VLOOKUP($A118,跑环关卡配置!$O:$P,2,FALSE),怪物属性偏向!$E:$O,怪物属性偏向!J$1-1,FALSE)</f>
        <v>20001001</v>
      </c>
      <c r="O118" s="9" t="str">
        <f>VLOOKUP(VLOOKUP($A118,跑环关卡配置!$O:$P,2,FALSE),怪物属性偏向!$E:$O,怪物属性偏向!K$1-1,FALSE)</f>
        <v/>
      </c>
      <c r="P118" s="9" t="str">
        <f>VLOOKUP(VLOOKUP($A118,跑环关卡配置!$O:$P,2,FALSE),怪物属性偏向!$E:$O,怪物属性偏向!L$1-1,FALSE)</f>
        <v/>
      </c>
      <c r="Q118" s="9" t="str">
        <f>VLOOKUP(VLOOKUP($A118,跑环关卡配置!$O:$P,2,FALSE),怪物属性偏向!$E:$O,怪物属性偏向!M$1-1,FALSE)</f>
        <v/>
      </c>
      <c r="R118" s="9" t="str">
        <f>VLOOKUP(VLOOKUP($A118,跑环关卡配置!$O:$P,2,FALSE),怪物属性偏向!$E:$O,怪物属性偏向!N$1-1,FALSE)</f>
        <v/>
      </c>
      <c r="S118" s="9" t="str">
        <f>VLOOKUP(VLOOKUP($A118,跑环关卡配置!$O:$P,2,FALSE),怪物属性偏向!$E:$O,怪物属性偏向!O$1-1,FALSE)</f>
        <v/>
      </c>
    </row>
    <row r="119" spans="1:19" x14ac:dyDescent="0.15">
      <c r="A119" s="7">
        <f t="shared" si="1"/>
        <v>2000116</v>
      </c>
      <c r="B119" s="5" t="str">
        <f>VLOOKUP(A119,跑环关卡配置!G:I,3,FALSE)</f>
        <v>食人花</v>
      </c>
      <c r="C119" s="6"/>
      <c r="D119" s="2" t="str">
        <f>VLOOKUP(B119,怪物属性偏向!F:P,11,FALSE)</f>
        <v>m1004</v>
      </c>
      <c r="E119" s="8">
        <v>1</v>
      </c>
      <c r="F119" s="8">
        <v>0</v>
      </c>
      <c r="G119" s="6" t="s">
        <v>143</v>
      </c>
      <c r="H119" s="8">
        <v>122</v>
      </c>
      <c r="I119" s="8">
        <v>1</v>
      </c>
      <c r="J119" s="8">
        <v>7</v>
      </c>
      <c r="K119" s="8">
        <v>20</v>
      </c>
      <c r="L119" s="8">
        <v>1</v>
      </c>
      <c r="M119" s="8">
        <v>1</v>
      </c>
      <c r="N119" s="9">
        <f>VLOOKUP(VLOOKUP($A119,跑环关卡配置!$O:$P,2,FALSE),怪物属性偏向!$E:$O,怪物属性偏向!J$1-1,FALSE)</f>
        <v>20002001</v>
      </c>
      <c r="O119" s="9">
        <f>VLOOKUP(VLOOKUP($A119,跑环关卡配置!$O:$P,2,FALSE),怪物属性偏向!$E:$O,怪物属性偏向!K$1-1,FALSE)</f>
        <v>20002002</v>
      </c>
      <c r="P119" s="9" t="str">
        <f>VLOOKUP(VLOOKUP($A119,跑环关卡配置!$O:$P,2,FALSE),怪物属性偏向!$E:$O,怪物属性偏向!L$1-1,FALSE)</f>
        <v/>
      </c>
      <c r="Q119" s="9" t="str">
        <f>VLOOKUP(VLOOKUP($A119,跑环关卡配置!$O:$P,2,FALSE),怪物属性偏向!$E:$O,怪物属性偏向!M$1-1,FALSE)</f>
        <v/>
      </c>
      <c r="R119" s="9" t="str">
        <f>VLOOKUP(VLOOKUP($A119,跑环关卡配置!$O:$P,2,FALSE),怪物属性偏向!$E:$O,怪物属性偏向!N$1-1,FALSE)</f>
        <v/>
      </c>
      <c r="S119" s="9" t="str">
        <f>VLOOKUP(VLOOKUP($A119,跑环关卡配置!$O:$P,2,FALSE),怪物属性偏向!$E:$O,怪物属性偏向!O$1-1,FALSE)</f>
        <v/>
      </c>
    </row>
    <row r="120" spans="1:19" x14ac:dyDescent="0.15">
      <c r="A120" s="7">
        <f t="shared" si="1"/>
        <v>2000117</v>
      </c>
      <c r="B120" s="5" t="str">
        <f>VLOOKUP(A120,跑环关卡配置!G:I,3,FALSE)</f>
        <v>食人花</v>
      </c>
      <c r="C120" s="6"/>
      <c r="D120" s="2" t="str">
        <f>VLOOKUP(B120,怪物属性偏向!F:P,11,FALSE)</f>
        <v>m1004</v>
      </c>
      <c r="E120" s="8">
        <v>1</v>
      </c>
      <c r="F120" s="8">
        <v>0</v>
      </c>
      <c r="G120" s="6" t="s">
        <v>143</v>
      </c>
      <c r="H120" s="8">
        <v>122</v>
      </c>
      <c r="I120" s="8">
        <v>1</v>
      </c>
      <c r="J120" s="8">
        <v>7</v>
      </c>
      <c r="K120" s="8">
        <v>20</v>
      </c>
      <c r="L120" s="8">
        <v>1</v>
      </c>
      <c r="M120" s="8">
        <v>1</v>
      </c>
      <c r="N120" s="9">
        <f>VLOOKUP(VLOOKUP($A120,跑环关卡配置!$O:$P,2,FALSE),怪物属性偏向!$E:$O,怪物属性偏向!J$1-1,FALSE)</f>
        <v>20002001</v>
      </c>
      <c r="O120" s="9">
        <f>VLOOKUP(VLOOKUP($A120,跑环关卡配置!$O:$P,2,FALSE),怪物属性偏向!$E:$O,怪物属性偏向!K$1-1,FALSE)</f>
        <v>20002002</v>
      </c>
      <c r="P120" s="9" t="str">
        <f>VLOOKUP(VLOOKUP($A120,跑环关卡配置!$O:$P,2,FALSE),怪物属性偏向!$E:$O,怪物属性偏向!L$1-1,FALSE)</f>
        <v/>
      </c>
      <c r="Q120" s="9" t="str">
        <f>VLOOKUP(VLOOKUP($A120,跑环关卡配置!$O:$P,2,FALSE),怪物属性偏向!$E:$O,怪物属性偏向!M$1-1,FALSE)</f>
        <v/>
      </c>
      <c r="R120" s="9" t="str">
        <f>VLOOKUP(VLOOKUP($A120,跑环关卡配置!$O:$P,2,FALSE),怪物属性偏向!$E:$O,怪物属性偏向!N$1-1,FALSE)</f>
        <v/>
      </c>
      <c r="S120" s="9" t="str">
        <f>VLOOKUP(VLOOKUP($A120,跑环关卡配置!$O:$P,2,FALSE),怪物属性偏向!$E:$O,怪物属性偏向!O$1-1,FALSE)</f>
        <v/>
      </c>
    </row>
    <row r="121" spans="1:19" x14ac:dyDescent="0.15">
      <c r="A121" s="7">
        <f t="shared" si="1"/>
        <v>2000118</v>
      </c>
      <c r="B121" s="5" t="str">
        <f>VLOOKUP(A121,跑环关卡配置!G:I,3,FALSE)</f>
        <v>小蘑菇</v>
      </c>
      <c r="C121" s="6"/>
      <c r="D121" s="2" t="str">
        <f>VLOOKUP(B121,怪物属性偏向!F:P,11,FALSE)</f>
        <v>m1008</v>
      </c>
      <c r="E121" s="8">
        <v>1</v>
      </c>
      <c r="F121" s="8">
        <v>0</v>
      </c>
      <c r="G121" s="6" t="s">
        <v>143</v>
      </c>
      <c r="H121" s="8">
        <v>122</v>
      </c>
      <c r="I121" s="8">
        <v>1</v>
      </c>
      <c r="J121" s="8">
        <v>7</v>
      </c>
      <c r="K121" s="8">
        <v>20</v>
      </c>
      <c r="L121" s="8">
        <v>1</v>
      </c>
      <c r="M121" s="8">
        <v>1</v>
      </c>
      <c r="N121" s="9">
        <f>VLOOKUP(VLOOKUP($A121,跑环关卡配置!$O:$P,2,FALSE),怪物属性偏向!$E:$O,怪物属性偏向!J$1-1,FALSE)</f>
        <v>20001001</v>
      </c>
      <c r="O121" s="9" t="str">
        <f>VLOOKUP(VLOOKUP($A121,跑环关卡配置!$O:$P,2,FALSE),怪物属性偏向!$E:$O,怪物属性偏向!K$1-1,FALSE)</f>
        <v/>
      </c>
      <c r="P121" s="9" t="str">
        <f>VLOOKUP(VLOOKUP($A121,跑环关卡配置!$O:$P,2,FALSE),怪物属性偏向!$E:$O,怪物属性偏向!L$1-1,FALSE)</f>
        <v/>
      </c>
      <c r="Q121" s="9" t="str">
        <f>VLOOKUP(VLOOKUP($A121,跑环关卡配置!$O:$P,2,FALSE),怪物属性偏向!$E:$O,怪物属性偏向!M$1-1,FALSE)</f>
        <v/>
      </c>
      <c r="R121" s="9" t="str">
        <f>VLOOKUP(VLOOKUP($A121,跑环关卡配置!$O:$P,2,FALSE),怪物属性偏向!$E:$O,怪物属性偏向!N$1-1,FALSE)</f>
        <v/>
      </c>
      <c r="S121" s="9" t="str">
        <f>VLOOKUP(VLOOKUP($A121,跑环关卡配置!$O:$P,2,FALSE),怪物属性偏向!$E:$O,怪物属性偏向!O$1-1,FALSE)</f>
        <v/>
      </c>
    </row>
    <row r="122" spans="1:19" x14ac:dyDescent="0.15">
      <c r="A122" s="7">
        <f t="shared" si="1"/>
        <v>2000119</v>
      </c>
      <c r="B122" s="5" t="str">
        <f>VLOOKUP(A122,跑环关卡配置!G:I,3,FALSE)</f>
        <v>小蘑菇</v>
      </c>
      <c r="C122" s="6"/>
      <c r="D122" s="2" t="str">
        <f>VLOOKUP(B122,怪物属性偏向!F:P,11,FALSE)</f>
        <v>m1008</v>
      </c>
      <c r="E122" s="8">
        <v>1</v>
      </c>
      <c r="F122" s="8">
        <v>0</v>
      </c>
      <c r="G122" s="6" t="s">
        <v>143</v>
      </c>
      <c r="H122" s="8">
        <v>122</v>
      </c>
      <c r="I122" s="8">
        <v>1</v>
      </c>
      <c r="J122" s="8">
        <v>7</v>
      </c>
      <c r="K122" s="8">
        <v>20</v>
      </c>
      <c r="L122" s="8">
        <v>1</v>
      </c>
      <c r="M122" s="8">
        <v>1</v>
      </c>
      <c r="N122" s="9">
        <f>VLOOKUP(VLOOKUP($A122,跑环关卡配置!$O:$P,2,FALSE),怪物属性偏向!$E:$O,怪物属性偏向!J$1-1,FALSE)</f>
        <v>20001001</v>
      </c>
      <c r="O122" s="9" t="str">
        <f>VLOOKUP(VLOOKUP($A122,跑环关卡配置!$O:$P,2,FALSE),怪物属性偏向!$E:$O,怪物属性偏向!K$1-1,FALSE)</f>
        <v/>
      </c>
      <c r="P122" s="9" t="str">
        <f>VLOOKUP(VLOOKUP($A122,跑环关卡配置!$O:$P,2,FALSE),怪物属性偏向!$E:$O,怪物属性偏向!L$1-1,FALSE)</f>
        <v/>
      </c>
      <c r="Q122" s="9" t="str">
        <f>VLOOKUP(VLOOKUP($A122,跑环关卡配置!$O:$P,2,FALSE),怪物属性偏向!$E:$O,怪物属性偏向!M$1-1,FALSE)</f>
        <v/>
      </c>
      <c r="R122" s="9" t="str">
        <f>VLOOKUP(VLOOKUP($A122,跑环关卡配置!$O:$P,2,FALSE),怪物属性偏向!$E:$O,怪物属性偏向!N$1-1,FALSE)</f>
        <v/>
      </c>
      <c r="S122" s="9" t="str">
        <f>VLOOKUP(VLOOKUP($A122,跑环关卡配置!$O:$P,2,FALSE),怪物属性偏向!$E:$O,怪物属性偏向!O$1-1,FALSE)</f>
        <v/>
      </c>
    </row>
    <row r="123" spans="1:19" x14ac:dyDescent="0.15">
      <c r="A123" s="7">
        <f t="shared" si="1"/>
        <v>2000120</v>
      </c>
      <c r="B123" s="5" t="str">
        <f>VLOOKUP(A123,跑环关卡配置!G:I,3,FALSE)</f>
        <v>小蘑菇</v>
      </c>
      <c r="C123" s="6"/>
      <c r="D123" s="2" t="str">
        <f>VLOOKUP(B123,怪物属性偏向!F:P,11,FALSE)</f>
        <v>m1008</v>
      </c>
      <c r="E123" s="8">
        <v>1</v>
      </c>
      <c r="F123" s="8">
        <v>0</v>
      </c>
      <c r="G123" s="6" t="s">
        <v>143</v>
      </c>
      <c r="H123" s="8">
        <v>122</v>
      </c>
      <c r="I123" s="8">
        <v>1</v>
      </c>
      <c r="J123" s="8">
        <v>7</v>
      </c>
      <c r="K123" s="8">
        <v>20</v>
      </c>
      <c r="L123" s="8">
        <v>1</v>
      </c>
      <c r="M123" s="8">
        <v>1</v>
      </c>
      <c r="N123" s="9">
        <f>VLOOKUP(VLOOKUP($A123,跑环关卡配置!$O:$P,2,FALSE),怪物属性偏向!$E:$O,怪物属性偏向!J$1-1,FALSE)</f>
        <v>20001001</v>
      </c>
      <c r="O123" s="9" t="str">
        <f>VLOOKUP(VLOOKUP($A123,跑环关卡配置!$O:$P,2,FALSE),怪物属性偏向!$E:$O,怪物属性偏向!K$1-1,FALSE)</f>
        <v/>
      </c>
      <c r="P123" s="9" t="str">
        <f>VLOOKUP(VLOOKUP($A123,跑环关卡配置!$O:$P,2,FALSE),怪物属性偏向!$E:$O,怪物属性偏向!L$1-1,FALSE)</f>
        <v/>
      </c>
      <c r="Q123" s="9" t="str">
        <f>VLOOKUP(VLOOKUP($A123,跑环关卡配置!$O:$P,2,FALSE),怪物属性偏向!$E:$O,怪物属性偏向!M$1-1,FALSE)</f>
        <v/>
      </c>
      <c r="R123" s="9" t="str">
        <f>VLOOKUP(VLOOKUP($A123,跑环关卡配置!$O:$P,2,FALSE),怪物属性偏向!$E:$O,怪物属性偏向!N$1-1,FALSE)</f>
        <v/>
      </c>
      <c r="S123" s="9" t="str">
        <f>VLOOKUP(VLOOKUP($A123,跑环关卡配置!$O:$P,2,FALSE),怪物属性偏向!$E:$O,怪物属性偏向!O$1-1,FALSE)</f>
        <v/>
      </c>
    </row>
    <row r="124" spans="1:19" x14ac:dyDescent="0.15">
      <c r="A124" s="7">
        <f t="shared" si="1"/>
        <v>2000121</v>
      </c>
      <c r="B124" s="5" t="str">
        <f>VLOOKUP(A124,跑环关卡配置!G:I,3,FALSE)</f>
        <v>小蘑菇</v>
      </c>
      <c r="C124" s="6"/>
      <c r="D124" s="2" t="str">
        <f>VLOOKUP(B124,怪物属性偏向!F:P,11,FALSE)</f>
        <v>m1008</v>
      </c>
      <c r="E124" s="8">
        <v>1</v>
      </c>
      <c r="F124" s="8">
        <v>0</v>
      </c>
      <c r="G124" s="6" t="s">
        <v>143</v>
      </c>
      <c r="H124" s="8">
        <v>122</v>
      </c>
      <c r="I124" s="8">
        <v>1</v>
      </c>
      <c r="J124" s="8">
        <v>7</v>
      </c>
      <c r="K124" s="8">
        <v>20</v>
      </c>
      <c r="L124" s="8">
        <v>1</v>
      </c>
      <c r="M124" s="8">
        <v>1</v>
      </c>
      <c r="N124" s="9">
        <f>VLOOKUP(VLOOKUP($A124,跑环关卡配置!$O:$P,2,FALSE),怪物属性偏向!$E:$O,怪物属性偏向!J$1-1,FALSE)</f>
        <v>20001001</v>
      </c>
      <c r="O124" s="9" t="str">
        <f>VLOOKUP(VLOOKUP($A124,跑环关卡配置!$O:$P,2,FALSE),怪物属性偏向!$E:$O,怪物属性偏向!K$1-1,FALSE)</f>
        <v/>
      </c>
      <c r="P124" s="9" t="str">
        <f>VLOOKUP(VLOOKUP($A124,跑环关卡配置!$O:$P,2,FALSE),怪物属性偏向!$E:$O,怪物属性偏向!L$1-1,FALSE)</f>
        <v/>
      </c>
      <c r="Q124" s="9" t="str">
        <f>VLOOKUP(VLOOKUP($A124,跑环关卡配置!$O:$P,2,FALSE),怪物属性偏向!$E:$O,怪物属性偏向!M$1-1,FALSE)</f>
        <v/>
      </c>
      <c r="R124" s="9" t="str">
        <f>VLOOKUP(VLOOKUP($A124,跑环关卡配置!$O:$P,2,FALSE),怪物属性偏向!$E:$O,怪物属性偏向!N$1-1,FALSE)</f>
        <v/>
      </c>
      <c r="S124" s="9" t="str">
        <f>VLOOKUP(VLOOKUP($A124,跑环关卡配置!$O:$P,2,FALSE),怪物属性偏向!$E:$O,怪物属性偏向!O$1-1,FALSE)</f>
        <v/>
      </c>
    </row>
    <row r="125" spans="1:19" x14ac:dyDescent="0.15">
      <c r="A125" s="7">
        <f t="shared" si="1"/>
        <v>2000122</v>
      </c>
      <c r="B125" s="5" t="str">
        <f>VLOOKUP(A125,跑环关卡配置!G:I,3,FALSE)</f>
        <v>小花精</v>
      </c>
      <c r="C125" s="6"/>
      <c r="D125" s="2" t="str">
        <f>VLOOKUP(B125,怪物属性偏向!F:P,11,FALSE)</f>
        <v>m1007</v>
      </c>
      <c r="E125" s="8">
        <v>1</v>
      </c>
      <c r="F125" s="8">
        <v>0</v>
      </c>
      <c r="G125" s="6" t="s">
        <v>143</v>
      </c>
      <c r="H125" s="8">
        <v>122</v>
      </c>
      <c r="I125" s="8">
        <v>1</v>
      </c>
      <c r="J125" s="8">
        <v>7</v>
      </c>
      <c r="K125" s="8">
        <v>20</v>
      </c>
      <c r="L125" s="8">
        <v>1</v>
      </c>
      <c r="M125" s="8">
        <v>1</v>
      </c>
      <c r="N125" s="9">
        <f>VLOOKUP(VLOOKUP($A125,跑环关卡配置!$O:$P,2,FALSE),怪物属性偏向!$E:$O,怪物属性偏向!J$1-1,FALSE)</f>
        <v>20005001</v>
      </c>
      <c r="O125" s="9">
        <f>VLOOKUP(VLOOKUP($A125,跑环关卡配置!$O:$P,2,FALSE),怪物属性偏向!$E:$O,怪物属性偏向!K$1-1,FALSE)</f>
        <v>20005002</v>
      </c>
      <c r="P125" s="9" t="str">
        <f>VLOOKUP(VLOOKUP($A125,跑环关卡配置!$O:$P,2,FALSE),怪物属性偏向!$E:$O,怪物属性偏向!L$1-1,FALSE)</f>
        <v/>
      </c>
      <c r="Q125" s="9" t="str">
        <f>VLOOKUP(VLOOKUP($A125,跑环关卡配置!$O:$P,2,FALSE),怪物属性偏向!$E:$O,怪物属性偏向!M$1-1,FALSE)</f>
        <v/>
      </c>
      <c r="R125" s="9" t="str">
        <f>VLOOKUP(VLOOKUP($A125,跑环关卡配置!$O:$P,2,FALSE),怪物属性偏向!$E:$O,怪物属性偏向!N$1-1,FALSE)</f>
        <v/>
      </c>
      <c r="S125" s="9" t="str">
        <f>VLOOKUP(VLOOKUP($A125,跑环关卡配置!$O:$P,2,FALSE),怪物属性偏向!$E:$O,怪物属性偏向!O$1-1,FALSE)</f>
        <v/>
      </c>
    </row>
    <row r="126" spans="1:19" x14ac:dyDescent="0.15">
      <c r="A126" s="7">
        <f t="shared" si="1"/>
        <v>2000123</v>
      </c>
      <c r="B126" s="5" t="str">
        <f>VLOOKUP(A126,跑环关卡配置!G:I,3,FALSE)</f>
        <v>小蘑菇</v>
      </c>
      <c r="C126" s="6"/>
      <c r="D126" s="2" t="str">
        <f>VLOOKUP(B126,怪物属性偏向!F:P,11,FALSE)</f>
        <v>m1008</v>
      </c>
      <c r="E126" s="8">
        <v>1</v>
      </c>
      <c r="F126" s="8">
        <v>0</v>
      </c>
      <c r="G126" s="6" t="s">
        <v>143</v>
      </c>
      <c r="H126" s="8">
        <v>122</v>
      </c>
      <c r="I126" s="8">
        <v>1</v>
      </c>
      <c r="J126" s="8">
        <v>7</v>
      </c>
      <c r="K126" s="8">
        <v>20</v>
      </c>
      <c r="L126" s="8">
        <v>1</v>
      </c>
      <c r="M126" s="8">
        <v>1</v>
      </c>
      <c r="N126" s="9">
        <f>VLOOKUP(VLOOKUP($A126,跑环关卡配置!$O:$P,2,FALSE),怪物属性偏向!$E:$O,怪物属性偏向!J$1-1,FALSE)</f>
        <v>20001001</v>
      </c>
      <c r="O126" s="9" t="str">
        <f>VLOOKUP(VLOOKUP($A126,跑环关卡配置!$O:$P,2,FALSE),怪物属性偏向!$E:$O,怪物属性偏向!K$1-1,FALSE)</f>
        <v/>
      </c>
      <c r="P126" s="9" t="str">
        <f>VLOOKUP(VLOOKUP($A126,跑环关卡配置!$O:$P,2,FALSE),怪物属性偏向!$E:$O,怪物属性偏向!L$1-1,FALSE)</f>
        <v/>
      </c>
      <c r="Q126" s="9" t="str">
        <f>VLOOKUP(VLOOKUP($A126,跑环关卡配置!$O:$P,2,FALSE),怪物属性偏向!$E:$O,怪物属性偏向!M$1-1,FALSE)</f>
        <v/>
      </c>
      <c r="R126" s="9" t="str">
        <f>VLOOKUP(VLOOKUP($A126,跑环关卡配置!$O:$P,2,FALSE),怪物属性偏向!$E:$O,怪物属性偏向!N$1-1,FALSE)</f>
        <v/>
      </c>
      <c r="S126" s="9" t="str">
        <f>VLOOKUP(VLOOKUP($A126,跑环关卡配置!$O:$P,2,FALSE),怪物属性偏向!$E:$O,怪物属性偏向!O$1-1,FALSE)</f>
        <v/>
      </c>
    </row>
    <row r="127" spans="1:19" x14ac:dyDescent="0.15">
      <c r="A127" s="7">
        <f t="shared" si="1"/>
        <v>2000124</v>
      </c>
      <c r="B127" s="5" t="str">
        <f>VLOOKUP(A127,跑环关卡配置!G:I,3,FALSE)</f>
        <v>小蘑菇</v>
      </c>
      <c r="C127" s="6"/>
      <c r="D127" s="2" t="str">
        <f>VLOOKUP(B127,怪物属性偏向!F:P,11,FALSE)</f>
        <v>m1008</v>
      </c>
      <c r="E127" s="8">
        <v>1</v>
      </c>
      <c r="F127" s="8">
        <v>0</v>
      </c>
      <c r="G127" s="6" t="s">
        <v>143</v>
      </c>
      <c r="H127" s="8">
        <v>122</v>
      </c>
      <c r="I127" s="8">
        <v>1</v>
      </c>
      <c r="J127" s="8">
        <v>7</v>
      </c>
      <c r="K127" s="8">
        <v>20</v>
      </c>
      <c r="L127" s="8">
        <v>1</v>
      </c>
      <c r="M127" s="8">
        <v>1</v>
      </c>
      <c r="N127" s="9">
        <f>VLOOKUP(VLOOKUP($A127,跑环关卡配置!$O:$P,2,FALSE),怪物属性偏向!$E:$O,怪物属性偏向!J$1-1,FALSE)</f>
        <v>20001001</v>
      </c>
      <c r="O127" s="9" t="str">
        <f>VLOOKUP(VLOOKUP($A127,跑环关卡配置!$O:$P,2,FALSE),怪物属性偏向!$E:$O,怪物属性偏向!K$1-1,FALSE)</f>
        <v/>
      </c>
      <c r="P127" s="9" t="str">
        <f>VLOOKUP(VLOOKUP($A127,跑环关卡配置!$O:$P,2,FALSE),怪物属性偏向!$E:$O,怪物属性偏向!L$1-1,FALSE)</f>
        <v/>
      </c>
      <c r="Q127" s="9" t="str">
        <f>VLOOKUP(VLOOKUP($A127,跑环关卡配置!$O:$P,2,FALSE),怪物属性偏向!$E:$O,怪物属性偏向!M$1-1,FALSE)</f>
        <v/>
      </c>
      <c r="R127" s="9" t="str">
        <f>VLOOKUP(VLOOKUP($A127,跑环关卡配置!$O:$P,2,FALSE),怪物属性偏向!$E:$O,怪物属性偏向!N$1-1,FALSE)</f>
        <v/>
      </c>
      <c r="S127" s="9" t="str">
        <f>VLOOKUP(VLOOKUP($A127,跑环关卡配置!$O:$P,2,FALSE),怪物属性偏向!$E:$O,怪物属性偏向!O$1-1,FALSE)</f>
        <v/>
      </c>
    </row>
    <row r="128" spans="1:19" x14ac:dyDescent="0.15">
      <c r="A128" s="7">
        <f t="shared" si="1"/>
        <v>2000125</v>
      </c>
      <c r="B128" s="5" t="str">
        <f>VLOOKUP(A128,跑环关卡配置!G:I,3,FALSE)</f>
        <v>食人花</v>
      </c>
      <c r="C128" s="6"/>
      <c r="D128" s="2" t="str">
        <f>VLOOKUP(B128,怪物属性偏向!F:P,11,FALSE)</f>
        <v>m1004</v>
      </c>
      <c r="E128" s="8">
        <v>1</v>
      </c>
      <c r="F128" s="8">
        <v>0</v>
      </c>
      <c r="G128" s="6" t="s">
        <v>143</v>
      </c>
      <c r="H128" s="8">
        <v>122</v>
      </c>
      <c r="I128" s="8">
        <v>1</v>
      </c>
      <c r="J128" s="8">
        <v>7</v>
      </c>
      <c r="K128" s="8">
        <v>20</v>
      </c>
      <c r="L128" s="8">
        <v>1</v>
      </c>
      <c r="M128" s="8">
        <v>1</v>
      </c>
      <c r="N128" s="9">
        <f>VLOOKUP(VLOOKUP($A128,跑环关卡配置!$O:$P,2,FALSE),怪物属性偏向!$E:$O,怪物属性偏向!J$1-1,FALSE)</f>
        <v>20002001</v>
      </c>
      <c r="O128" s="9">
        <f>VLOOKUP(VLOOKUP($A128,跑环关卡配置!$O:$P,2,FALSE),怪物属性偏向!$E:$O,怪物属性偏向!K$1-1,FALSE)</f>
        <v>20002002</v>
      </c>
      <c r="P128" s="9" t="str">
        <f>VLOOKUP(VLOOKUP($A128,跑环关卡配置!$O:$P,2,FALSE),怪物属性偏向!$E:$O,怪物属性偏向!L$1-1,FALSE)</f>
        <v/>
      </c>
      <c r="Q128" s="9" t="str">
        <f>VLOOKUP(VLOOKUP($A128,跑环关卡配置!$O:$P,2,FALSE),怪物属性偏向!$E:$O,怪物属性偏向!M$1-1,FALSE)</f>
        <v/>
      </c>
      <c r="R128" s="9" t="str">
        <f>VLOOKUP(VLOOKUP($A128,跑环关卡配置!$O:$P,2,FALSE),怪物属性偏向!$E:$O,怪物属性偏向!N$1-1,FALSE)</f>
        <v/>
      </c>
      <c r="S128" s="9" t="str">
        <f>VLOOKUP(VLOOKUP($A128,跑环关卡配置!$O:$P,2,FALSE),怪物属性偏向!$E:$O,怪物属性偏向!O$1-1,FALSE)</f>
        <v/>
      </c>
    </row>
    <row r="129" spans="1:19" x14ac:dyDescent="0.15">
      <c r="A129" s="7">
        <f t="shared" si="1"/>
        <v>2000126</v>
      </c>
      <c r="B129" s="5" t="str">
        <f>VLOOKUP(A129,跑环关卡配置!G:I,3,FALSE)</f>
        <v>小蘑菇</v>
      </c>
      <c r="C129" s="6"/>
      <c r="D129" s="2" t="str">
        <f>VLOOKUP(B129,怪物属性偏向!F:P,11,FALSE)</f>
        <v>m1008</v>
      </c>
      <c r="E129" s="8">
        <v>1</v>
      </c>
      <c r="F129" s="8">
        <v>0</v>
      </c>
      <c r="G129" s="6" t="s">
        <v>143</v>
      </c>
      <c r="H129" s="8">
        <v>122</v>
      </c>
      <c r="I129" s="8">
        <v>1</v>
      </c>
      <c r="J129" s="8">
        <v>7</v>
      </c>
      <c r="K129" s="8">
        <v>20</v>
      </c>
      <c r="L129" s="8">
        <v>1</v>
      </c>
      <c r="M129" s="8">
        <v>1</v>
      </c>
      <c r="N129" s="9">
        <f>VLOOKUP(VLOOKUP($A129,跑环关卡配置!$O:$P,2,FALSE),怪物属性偏向!$E:$O,怪物属性偏向!J$1-1,FALSE)</f>
        <v>20001001</v>
      </c>
      <c r="O129" s="9" t="str">
        <f>VLOOKUP(VLOOKUP($A129,跑环关卡配置!$O:$P,2,FALSE),怪物属性偏向!$E:$O,怪物属性偏向!K$1-1,FALSE)</f>
        <v/>
      </c>
      <c r="P129" s="9" t="str">
        <f>VLOOKUP(VLOOKUP($A129,跑环关卡配置!$O:$P,2,FALSE),怪物属性偏向!$E:$O,怪物属性偏向!L$1-1,FALSE)</f>
        <v/>
      </c>
      <c r="Q129" s="9" t="str">
        <f>VLOOKUP(VLOOKUP($A129,跑环关卡配置!$O:$P,2,FALSE),怪物属性偏向!$E:$O,怪物属性偏向!M$1-1,FALSE)</f>
        <v/>
      </c>
      <c r="R129" s="9" t="str">
        <f>VLOOKUP(VLOOKUP($A129,跑环关卡配置!$O:$P,2,FALSE),怪物属性偏向!$E:$O,怪物属性偏向!N$1-1,FALSE)</f>
        <v/>
      </c>
      <c r="S129" s="9" t="str">
        <f>VLOOKUP(VLOOKUP($A129,跑环关卡配置!$O:$P,2,FALSE),怪物属性偏向!$E:$O,怪物属性偏向!O$1-1,FALSE)</f>
        <v/>
      </c>
    </row>
    <row r="130" spans="1:19" x14ac:dyDescent="0.15">
      <c r="A130" s="7">
        <f t="shared" si="1"/>
        <v>2000127</v>
      </c>
      <c r="B130" s="5" t="str">
        <f>VLOOKUP(A130,跑环关卡配置!G:I,3,FALSE)</f>
        <v>小蘑菇</v>
      </c>
      <c r="C130" s="6"/>
      <c r="D130" s="2" t="str">
        <f>VLOOKUP(B130,怪物属性偏向!F:P,11,FALSE)</f>
        <v>m1008</v>
      </c>
      <c r="E130" s="8">
        <v>1</v>
      </c>
      <c r="F130" s="8">
        <v>0</v>
      </c>
      <c r="G130" s="6" t="s">
        <v>143</v>
      </c>
      <c r="H130" s="8">
        <v>122</v>
      </c>
      <c r="I130" s="8">
        <v>1</v>
      </c>
      <c r="J130" s="8">
        <v>7</v>
      </c>
      <c r="K130" s="8">
        <v>20</v>
      </c>
      <c r="L130" s="8">
        <v>1</v>
      </c>
      <c r="M130" s="8">
        <v>1</v>
      </c>
      <c r="N130" s="9">
        <f>VLOOKUP(VLOOKUP($A130,跑环关卡配置!$O:$P,2,FALSE),怪物属性偏向!$E:$O,怪物属性偏向!J$1-1,FALSE)</f>
        <v>20001001</v>
      </c>
      <c r="O130" s="9" t="str">
        <f>VLOOKUP(VLOOKUP($A130,跑环关卡配置!$O:$P,2,FALSE),怪物属性偏向!$E:$O,怪物属性偏向!K$1-1,FALSE)</f>
        <v/>
      </c>
      <c r="P130" s="9" t="str">
        <f>VLOOKUP(VLOOKUP($A130,跑环关卡配置!$O:$P,2,FALSE),怪物属性偏向!$E:$O,怪物属性偏向!L$1-1,FALSE)</f>
        <v/>
      </c>
      <c r="Q130" s="9" t="str">
        <f>VLOOKUP(VLOOKUP($A130,跑环关卡配置!$O:$P,2,FALSE),怪物属性偏向!$E:$O,怪物属性偏向!M$1-1,FALSE)</f>
        <v/>
      </c>
      <c r="R130" s="9" t="str">
        <f>VLOOKUP(VLOOKUP($A130,跑环关卡配置!$O:$P,2,FALSE),怪物属性偏向!$E:$O,怪物属性偏向!N$1-1,FALSE)</f>
        <v/>
      </c>
      <c r="S130" s="9" t="str">
        <f>VLOOKUP(VLOOKUP($A130,跑环关卡配置!$O:$P,2,FALSE),怪物属性偏向!$E:$O,怪物属性偏向!O$1-1,FALSE)</f>
        <v/>
      </c>
    </row>
    <row r="131" spans="1:19" x14ac:dyDescent="0.15">
      <c r="A131" s="7">
        <f t="shared" si="1"/>
        <v>2000128</v>
      </c>
      <c r="B131" s="5" t="str">
        <f>VLOOKUP(A131,跑环关卡配置!G:I,3,FALSE)</f>
        <v>食人花</v>
      </c>
      <c r="C131" s="6"/>
      <c r="D131" s="2" t="str">
        <f>VLOOKUP(B131,怪物属性偏向!F:P,11,FALSE)</f>
        <v>m1004</v>
      </c>
      <c r="E131" s="8">
        <v>1</v>
      </c>
      <c r="F131" s="8">
        <v>0</v>
      </c>
      <c r="G131" s="6" t="s">
        <v>143</v>
      </c>
      <c r="H131" s="8">
        <v>122</v>
      </c>
      <c r="I131" s="8">
        <v>1</v>
      </c>
      <c r="J131" s="8">
        <v>7</v>
      </c>
      <c r="K131" s="8">
        <v>20</v>
      </c>
      <c r="L131" s="8">
        <v>1</v>
      </c>
      <c r="M131" s="8">
        <v>1</v>
      </c>
      <c r="N131" s="9">
        <f>VLOOKUP(VLOOKUP($A131,跑环关卡配置!$O:$P,2,FALSE),怪物属性偏向!$E:$O,怪物属性偏向!J$1-1,FALSE)</f>
        <v>20002001</v>
      </c>
      <c r="O131" s="9">
        <f>VLOOKUP(VLOOKUP($A131,跑环关卡配置!$O:$P,2,FALSE),怪物属性偏向!$E:$O,怪物属性偏向!K$1-1,FALSE)</f>
        <v>20002002</v>
      </c>
      <c r="P131" s="9" t="str">
        <f>VLOOKUP(VLOOKUP($A131,跑环关卡配置!$O:$P,2,FALSE),怪物属性偏向!$E:$O,怪物属性偏向!L$1-1,FALSE)</f>
        <v/>
      </c>
      <c r="Q131" s="9" t="str">
        <f>VLOOKUP(VLOOKUP($A131,跑环关卡配置!$O:$P,2,FALSE),怪物属性偏向!$E:$O,怪物属性偏向!M$1-1,FALSE)</f>
        <v/>
      </c>
      <c r="R131" s="9" t="str">
        <f>VLOOKUP(VLOOKUP($A131,跑环关卡配置!$O:$P,2,FALSE),怪物属性偏向!$E:$O,怪物属性偏向!N$1-1,FALSE)</f>
        <v/>
      </c>
      <c r="S131" s="9" t="str">
        <f>VLOOKUP(VLOOKUP($A131,跑环关卡配置!$O:$P,2,FALSE),怪物属性偏向!$E:$O,怪物属性偏向!O$1-1,FALSE)</f>
        <v/>
      </c>
    </row>
    <row r="132" spans="1:19" x14ac:dyDescent="0.15">
      <c r="A132" s="7">
        <f t="shared" si="1"/>
        <v>2000129</v>
      </c>
      <c r="B132" s="5" t="str">
        <f>VLOOKUP(A132,跑环关卡配置!G:I,3,FALSE)</f>
        <v>小蘑菇</v>
      </c>
      <c r="C132" s="6"/>
      <c r="D132" s="2" t="str">
        <f>VLOOKUP(B132,怪物属性偏向!F:P,11,FALSE)</f>
        <v>m1008</v>
      </c>
      <c r="E132" s="8">
        <v>1</v>
      </c>
      <c r="F132" s="8">
        <v>0</v>
      </c>
      <c r="G132" s="6" t="s">
        <v>143</v>
      </c>
      <c r="H132" s="8">
        <v>122</v>
      </c>
      <c r="I132" s="8">
        <v>1</v>
      </c>
      <c r="J132" s="8">
        <v>7</v>
      </c>
      <c r="K132" s="8">
        <v>20</v>
      </c>
      <c r="L132" s="8">
        <v>1</v>
      </c>
      <c r="M132" s="8">
        <v>1</v>
      </c>
      <c r="N132" s="9">
        <f>VLOOKUP(VLOOKUP($A132,跑环关卡配置!$O:$P,2,FALSE),怪物属性偏向!$E:$O,怪物属性偏向!J$1-1,FALSE)</f>
        <v>20001001</v>
      </c>
      <c r="O132" s="9" t="str">
        <f>VLOOKUP(VLOOKUP($A132,跑环关卡配置!$O:$P,2,FALSE),怪物属性偏向!$E:$O,怪物属性偏向!K$1-1,FALSE)</f>
        <v/>
      </c>
      <c r="P132" s="9" t="str">
        <f>VLOOKUP(VLOOKUP($A132,跑环关卡配置!$O:$P,2,FALSE),怪物属性偏向!$E:$O,怪物属性偏向!L$1-1,FALSE)</f>
        <v/>
      </c>
      <c r="Q132" s="9" t="str">
        <f>VLOOKUP(VLOOKUP($A132,跑环关卡配置!$O:$P,2,FALSE),怪物属性偏向!$E:$O,怪物属性偏向!M$1-1,FALSE)</f>
        <v/>
      </c>
      <c r="R132" s="9" t="str">
        <f>VLOOKUP(VLOOKUP($A132,跑环关卡配置!$O:$P,2,FALSE),怪物属性偏向!$E:$O,怪物属性偏向!N$1-1,FALSE)</f>
        <v/>
      </c>
      <c r="S132" s="9" t="str">
        <f>VLOOKUP(VLOOKUP($A132,跑环关卡配置!$O:$P,2,FALSE),怪物属性偏向!$E:$O,怪物属性偏向!O$1-1,FALSE)</f>
        <v/>
      </c>
    </row>
    <row r="133" spans="1:19" x14ac:dyDescent="0.15">
      <c r="A133" s="7">
        <f t="shared" si="1"/>
        <v>2000130</v>
      </c>
      <c r="B133" s="5" t="str">
        <f>VLOOKUP(A133,跑环关卡配置!G:I,3,FALSE)</f>
        <v>食人花</v>
      </c>
      <c r="C133" s="6"/>
      <c r="D133" s="2" t="str">
        <f>VLOOKUP(B133,怪物属性偏向!F:P,11,FALSE)</f>
        <v>m1004</v>
      </c>
      <c r="E133" s="8">
        <v>1</v>
      </c>
      <c r="F133" s="8">
        <v>0</v>
      </c>
      <c r="G133" s="6" t="s">
        <v>143</v>
      </c>
      <c r="H133" s="8">
        <v>122</v>
      </c>
      <c r="I133" s="8">
        <v>1</v>
      </c>
      <c r="J133" s="8">
        <v>7</v>
      </c>
      <c r="K133" s="8">
        <v>20</v>
      </c>
      <c r="L133" s="8">
        <v>1</v>
      </c>
      <c r="M133" s="8">
        <v>1</v>
      </c>
      <c r="N133" s="9">
        <f>VLOOKUP(VLOOKUP($A133,跑环关卡配置!$O:$P,2,FALSE),怪物属性偏向!$E:$O,怪物属性偏向!J$1-1,FALSE)</f>
        <v>20002001</v>
      </c>
      <c r="O133" s="9">
        <f>VLOOKUP(VLOOKUP($A133,跑环关卡配置!$O:$P,2,FALSE),怪物属性偏向!$E:$O,怪物属性偏向!K$1-1,FALSE)</f>
        <v>20002002</v>
      </c>
      <c r="P133" s="9" t="str">
        <f>VLOOKUP(VLOOKUP($A133,跑环关卡配置!$O:$P,2,FALSE),怪物属性偏向!$E:$O,怪物属性偏向!L$1-1,FALSE)</f>
        <v/>
      </c>
      <c r="Q133" s="9" t="str">
        <f>VLOOKUP(VLOOKUP($A133,跑环关卡配置!$O:$P,2,FALSE),怪物属性偏向!$E:$O,怪物属性偏向!M$1-1,FALSE)</f>
        <v/>
      </c>
      <c r="R133" s="9" t="str">
        <f>VLOOKUP(VLOOKUP($A133,跑环关卡配置!$O:$P,2,FALSE),怪物属性偏向!$E:$O,怪物属性偏向!N$1-1,FALSE)</f>
        <v/>
      </c>
      <c r="S133" s="9" t="str">
        <f>VLOOKUP(VLOOKUP($A133,跑环关卡配置!$O:$P,2,FALSE),怪物属性偏向!$E:$O,怪物属性偏向!O$1-1,FALSE)</f>
        <v/>
      </c>
    </row>
    <row r="134" spans="1:19" x14ac:dyDescent="0.15">
      <c r="A134" s="7">
        <f t="shared" ref="A134:A197" si="2">A133+1</f>
        <v>2000131</v>
      </c>
      <c r="B134" s="5" t="str">
        <f>VLOOKUP(A134,跑环关卡配置!G:I,3,FALSE)</f>
        <v>食人花</v>
      </c>
      <c r="C134" s="6"/>
      <c r="D134" s="2" t="str">
        <f>VLOOKUP(B134,怪物属性偏向!F:P,11,FALSE)</f>
        <v>m1004</v>
      </c>
      <c r="E134" s="8">
        <v>1</v>
      </c>
      <c r="F134" s="8">
        <v>0</v>
      </c>
      <c r="G134" s="6" t="s">
        <v>143</v>
      </c>
      <c r="H134" s="8">
        <v>122</v>
      </c>
      <c r="I134" s="8">
        <v>1</v>
      </c>
      <c r="J134" s="8">
        <v>7</v>
      </c>
      <c r="K134" s="8">
        <v>20</v>
      </c>
      <c r="L134" s="8">
        <v>1</v>
      </c>
      <c r="M134" s="8">
        <v>1</v>
      </c>
      <c r="N134" s="9">
        <f>VLOOKUP(VLOOKUP($A134,跑环关卡配置!$O:$P,2,FALSE),怪物属性偏向!$E:$O,怪物属性偏向!J$1-1,FALSE)</f>
        <v>20002001</v>
      </c>
      <c r="O134" s="9">
        <f>VLOOKUP(VLOOKUP($A134,跑环关卡配置!$O:$P,2,FALSE),怪物属性偏向!$E:$O,怪物属性偏向!K$1-1,FALSE)</f>
        <v>20002002</v>
      </c>
      <c r="P134" s="9" t="str">
        <f>VLOOKUP(VLOOKUP($A134,跑环关卡配置!$O:$P,2,FALSE),怪物属性偏向!$E:$O,怪物属性偏向!L$1-1,FALSE)</f>
        <v/>
      </c>
      <c r="Q134" s="9" t="str">
        <f>VLOOKUP(VLOOKUP($A134,跑环关卡配置!$O:$P,2,FALSE),怪物属性偏向!$E:$O,怪物属性偏向!M$1-1,FALSE)</f>
        <v/>
      </c>
      <c r="R134" s="9" t="str">
        <f>VLOOKUP(VLOOKUP($A134,跑环关卡配置!$O:$P,2,FALSE),怪物属性偏向!$E:$O,怪物属性偏向!N$1-1,FALSE)</f>
        <v/>
      </c>
      <c r="S134" s="9" t="str">
        <f>VLOOKUP(VLOOKUP($A134,跑环关卡配置!$O:$P,2,FALSE),怪物属性偏向!$E:$O,怪物属性偏向!O$1-1,FALSE)</f>
        <v/>
      </c>
    </row>
    <row r="135" spans="1:19" x14ac:dyDescent="0.15">
      <c r="A135" s="7">
        <f t="shared" si="2"/>
        <v>2000132</v>
      </c>
      <c r="B135" s="5" t="str">
        <f>VLOOKUP(A135,跑环关卡配置!G:I,3,FALSE)</f>
        <v>小蘑菇</v>
      </c>
      <c r="C135" s="6"/>
      <c r="D135" s="2" t="str">
        <f>VLOOKUP(B135,怪物属性偏向!F:P,11,FALSE)</f>
        <v>m1008</v>
      </c>
      <c r="E135" s="8">
        <v>1</v>
      </c>
      <c r="F135" s="8">
        <v>0</v>
      </c>
      <c r="G135" s="6" t="s">
        <v>143</v>
      </c>
      <c r="H135" s="8">
        <v>122</v>
      </c>
      <c r="I135" s="8">
        <v>1</v>
      </c>
      <c r="J135" s="8">
        <v>7</v>
      </c>
      <c r="K135" s="8">
        <v>20</v>
      </c>
      <c r="L135" s="8">
        <v>1</v>
      </c>
      <c r="M135" s="8">
        <v>1</v>
      </c>
      <c r="N135" s="9">
        <f>VLOOKUP(VLOOKUP($A135,跑环关卡配置!$O:$P,2,FALSE),怪物属性偏向!$E:$O,怪物属性偏向!J$1-1,FALSE)</f>
        <v>20001001</v>
      </c>
      <c r="O135" s="9" t="str">
        <f>VLOOKUP(VLOOKUP($A135,跑环关卡配置!$O:$P,2,FALSE),怪物属性偏向!$E:$O,怪物属性偏向!K$1-1,FALSE)</f>
        <v/>
      </c>
      <c r="P135" s="9" t="str">
        <f>VLOOKUP(VLOOKUP($A135,跑环关卡配置!$O:$P,2,FALSE),怪物属性偏向!$E:$O,怪物属性偏向!L$1-1,FALSE)</f>
        <v/>
      </c>
      <c r="Q135" s="9" t="str">
        <f>VLOOKUP(VLOOKUP($A135,跑环关卡配置!$O:$P,2,FALSE),怪物属性偏向!$E:$O,怪物属性偏向!M$1-1,FALSE)</f>
        <v/>
      </c>
      <c r="R135" s="9" t="str">
        <f>VLOOKUP(VLOOKUP($A135,跑环关卡配置!$O:$P,2,FALSE),怪物属性偏向!$E:$O,怪物属性偏向!N$1-1,FALSE)</f>
        <v/>
      </c>
      <c r="S135" s="9" t="str">
        <f>VLOOKUP(VLOOKUP($A135,跑环关卡配置!$O:$P,2,FALSE),怪物属性偏向!$E:$O,怪物属性偏向!O$1-1,FALSE)</f>
        <v/>
      </c>
    </row>
    <row r="136" spans="1:19" x14ac:dyDescent="0.15">
      <c r="A136" s="7">
        <f t="shared" si="2"/>
        <v>2000133</v>
      </c>
      <c r="B136" s="5" t="str">
        <f>VLOOKUP(A136,跑环关卡配置!G:I,3,FALSE)</f>
        <v>小蘑菇</v>
      </c>
      <c r="C136" s="6"/>
      <c r="D136" s="2" t="str">
        <f>VLOOKUP(B136,怪物属性偏向!F:P,11,FALSE)</f>
        <v>m1008</v>
      </c>
      <c r="E136" s="8">
        <v>1</v>
      </c>
      <c r="F136" s="8">
        <v>0</v>
      </c>
      <c r="G136" s="6" t="s">
        <v>143</v>
      </c>
      <c r="H136" s="8">
        <v>122</v>
      </c>
      <c r="I136" s="8">
        <v>1</v>
      </c>
      <c r="J136" s="8">
        <v>7</v>
      </c>
      <c r="K136" s="8">
        <v>20</v>
      </c>
      <c r="L136" s="8">
        <v>1</v>
      </c>
      <c r="M136" s="8">
        <v>1</v>
      </c>
      <c r="N136" s="9">
        <f>VLOOKUP(VLOOKUP($A136,跑环关卡配置!$O:$P,2,FALSE),怪物属性偏向!$E:$O,怪物属性偏向!J$1-1,FALSE)</f>
        <v>20001001</v>
      </c>
      <c r="O136" s="9" t="str">
        <f>VLOOKUP(VLOOKUP($A136,跑环关卡配置!$O:$P,2,FALSE),怪物属性偏向!$E:$O,怪物属性偏向!K$1-1,FALSE)</f>
        <v/>
      </c>
      <c r="P136" s="9" t="str">
        <f>VLOOKUP(VLOOKUP($A136,跑环关卡配置!$O:$P,2,FALSE),怪物属性偏向!$E:$O,怪物属性偏向!L$1-1,FALSE)</f>
        <v/>
      </c>
      <c r="Q136" s="9" t="str">
        <f>VLOOKUP(VLOOKUP($A136,跑环关卡配置!$O:$P,2,FALSE),怪物属性偏向!$E:$O,怪物属性偏向!M$1-1,FALSE)</f>
        <v/>
      </c>
      <c r="R136" s="9" t="str">
        <f>VLOOKUP(VLOOKUP($A136,跑环关卡配置!$O:$P,2,FALSE),怪物属性偏向!$E:$O,怪物属性偏向!N$1-1,FALSE)</f>
        <v/>
      </c>
      <c r="S136" s="9" t="str">
        <f>VLOOKUP(VLOOKUP($A136,跑环关卡配置!$O:$P,2,FALSE),怪物属性偏向!$E:$O,怪物属性偏向!O$1-1,FALSE)</f>
        <v/>
      </c>
    </row>
    <row r="137" spans="1:19" x14ac:dyDescent="0.15">
      <c r="A137" s="7">
        <f t="shared" si="2"/>
        <v>2000134</v>
      </c>
      <c r="B137" s="5" t="str">
        <f>VLOOKUP(A137,跑环关卡配置!G:I,3,FALSE)</f>
        <v>小花精</v>
      </c>
      <c r="C137" s="6"/>
      <c r="D137" s="2" t="str">
        <f>VLOOKUP(B137,怪物属性偏向!F:P,11,FALSE)</f>
        <v>m1007</v>
      </c>
      <c r="E137" s="8">
        <v>1</v>
      </c>
      <c r="F137" s="8">
        <v>0</v>
      </c>
      <c r="G137" s="6" t="s">
        <v>143</v>
      </c>
      <c r="H137" s="8">
        <v>122</v>
      </c>
      <c r="I137" s="8">
        <v>1</v>
      </c>
      <c r="J137" s="8">
        <v>7</v>
      </c>
      <c r="K137" s="8">
        <v>20</v>
      </c>
      <c r="L137" s="8">
        <v>1</v>
      </c>
      <c r="M137" s="8">
        <v>1</v>
      </c>
      <c r="N137" s="9">
        <f>VLOOKUP(VLOOKUP($A137,跑环关卡配置!$O:$P,2,FALSE),怪物属性偏向!$E:$O,怪物属性偏向!J$1-1,FALSE)</f>
        <v>20005001</v>
      </c>
      <c r="O137" s="9">
        <f>VLOOKUP(VLOOKUP($A137,跑环关卡配置!$O:$P,2,FALSE),怪物属性偏向!$E:$O,怪物属性偏向!K$1-1,FALSE)</f>
        <v>20005002</v>
      </c>
      <c r="P137" s="9" t="str">
        <f>VLOOKUP(VLOOKUP($A137,跑环关卡配置!$O:$P,2,FALSE),怪物属性偏向!$E:$O,怪物属性偏向!L$1-1,FALSE)</f>
        <v/>
      </c>
      <c r="Q137" s="9" t="str">
        <f>VLOOKUP(VLOOKUP($A137,跑环关卡配置!$O:$P,2,FALSE),怪物属性偏向!$E:$O,怪物属性偏向!M$1-1,FALSE)</f>
        <v/>
      </c>
      <c r="R137" s="9" t="str">
        <f>VLOOKUP(VLOOKUP($A137,跑环关卡配置!$O:$P,2,FALSE),怪物属性偏向!$E:$O,怪物属性偏向!N$1-1,FALSE)</f>
        <v/>
      </c>
      <c r="S137" s="9" t="str">
        <f>VLOOKUP(VLOOKUP($A137,跑环关卡配置!$O:$P,2,FALSE),怪物属性偏向!$E:$O,怪物属性偏向!O$1-1,FALSE)</f>
        <v/>
      </c>
    </row>
    <row r="138" spans="1:19" x14ac:dyDescent="0.15">
      <c r="A138" s="7">
        <f t="shared" si="2"/>
        <v>2000135</v>
      </c>
      <c r="B138" s="5" t="str">
        <f>VLOOKUP(A138,跑环关卡配置!G:I,3,FALSE)</f>
        <v>小蘑菇</v>
      </c>
      <c r="C138" s="6"/>
      <c r="D138" s="2" t="str">
        <f>VLOOKUP(B138,怪物属性偏向!F:P,11,FALSE)</f>
        <v>m1008</v>
      </c>
      <c r="E138" s="8">
        <v>1</v>
      </c>
      <c r="F138" s="8">
        <v>0</v>
      </c>
      <c r="G138" s="6" t="s">
        <v>143</v>
      </c>
      <c r="H138" s="8">
        <v>122</v>
      </c>
      <c r="I138" s="8">
        <v>1</v>
      </c>
      <c r="J138" s="8">
        <v>7</v>
      </c>
      <c r="K138" s="8">
        <v>20</v>
      </c>
      <c r="L138" s="8">
        <v>1</v>
      </c>
      <c r="M138" s="8">
        <v>1</v>
      </c>
      <c r="N138" s="9">
        <f>VLOOKUP(VLOOKUP($A138,跑环关卡配置!$O:$P,2,FALSE),怪物属性偏向!$E:$O,怪物属性偏向!J$1-1,FALSE)</f>
        <v>20001001</v>
      </c>
      <c r="O138" s="9" t="str">
        <f>VLOOKUP(VLOOKUP($A138,跑环关卡配置!$O:$P,2,FALSE),怪物属性偏向!$E:$O,怪物属性偏向!K$1-1,FALSE)</f>
        <v/>
      </c>
      <c r="P138" s="9" t="str">
        <f>VLOOKUP(VLOOKUP($A138,跑环关卡配置!$O:$P,2,FALSE),怪物属性偏向!$E:$O,怪物属性偏向!L$1-1,FALSE)</f>
        <v/>
      </c>
      <c r="Q138" s="9" t="str">
        <f>VLOOKUP(VLOOKUP($A138,跑环关卡配置!$O:$P,2,FALSE),怪物属性偏向!$E:$O,怪物属性偏向!M$1-1,FALSE)</f>
        <v/>
      </c>
      <c r="R138" s="9" t="str">
        <f>VLOOKUP(VLOOKUP($A138,跑环关卡配置!$O:$P,2,FALSE),怪物属性偏向!$E:$O,怪物属性偏向!N$1-1,FALSE)</f>
        <v/>
      </c>
      <c r="S138" s="9" t="str">
        <f>VLOOKUP(VLOOKUP($A138,跑环关卡配置!$O:$P,2,FALSE),怪物属性偏向!$E:$O,怪物属性偏向!O$1-1,FALSE)</f>
        <v/>
      </c>
    </row>
    <row r="139" spans="1:19" x14ac:dyDescent="0.15">
      <c r="A139" s="7">
        <f t="shared" si="2"/>
        <v>2000136</v>
      </c>
      <c r="B139" s="5" t="str">
        <f>VLOOKUP(A139,跑环关卡配置!G:I,3,FALSE)</f>
        <v>小蘑菇</v>
      </c>
      <c r="C139" s="6"/>
      <c r="D139" s="2" t="str">
        <f>VLOOKUP(B139,怪物属性偏向!F:P,11,FALSE)</f>
        <v>m1008</v>
      </c>
      <c r="E139" s="8">
        <v>1</v>
      </c>
      <c r="F139" s="8">
        <v>0</v>
      </c>
      <c r="G139" s="6" t="s">
        <v>143</v>
      </c>
      <c r="H139" s="8">
        <v>122</v>
      </c>
      <c r="I139" s="8">
        <v>1</v>
      </c>
      <c r="J139" s="8">
        <v>7</v>
      </c>
      <c r="K139" s="8">
        <v>20</v>
      </c>
      <c r="L139" s="8">
        <v>1</v>
      </c>
      <c r="M139" s="8">
        <v>1</v>
      </c>
      <c r="N139" s="9">
        <f>VLOOKUP(VLOOKUP($A139,跑环关卡配置!$O:$P,2,FALSE),怪物属性偏向!$E:$O,怪物属性偏向!J$1-1,FALSE)</f>
        <v>20001001</v>
      </c>
      <c r="O139" s="9" t="str">
        <f>VLOOKUP(VLOOKUP($A139,跑环关卡配置!$O:$P,2,FALSE),怪物属性偏向!$E:$O,怪物属性偏向!K$1-1,FALSE)</f>
        <v/>
      </c>
      <c r="P139" s="9" t="str">
        <f>VLOOKUP(VLOOKUP($A139,跑环关卡配置!$O:$P,2,FALSE),怪物属性偏向!$E:$O,怪物属性偏向!L$1-1,FALSE)</f>
        <v/>
      </c>
      <c r="Q139" s="9" t="str">
        <f>VLOOKUP(VLOOKUP($A139,跑环关卡配置!$O:$P,2,FALSE),怪物属性偏向!$E:$O,怪物属性偏向!M$1-1,FALSE)</f>
        <v/>
      </c>
      <c r="R139" s="9" t="str">
        <f>VLOOKUP(VLOOKUP($A139,跑环关卡配置!$O:$P,2,FALSE),怪物属性偏向!$E:$O,怪物属性偏向!N$1-1,FALSE)</f>
        <v/>
      </c>
      <c r="S139" s="9" t="str">
        <f>VLOOKUP(VLOOKUP($A139,跑环关卡配置!$O:$P,2,FALSE),怪物属性偏向!$E:$O,怪物属性偏向!O$1-1,FALSE)</f>
        <v/>
      </c>
    </row>
    <row r="140" spans="1:19" x14ac:dyDescent="0.15">
      <c r="A140" s="7">
        <f t="shared" si="2"/>
        <v>2000137</v>
      </c>
      <c r="B140" s="5" t="str">
        <f>VLOOKUP(A140,跑环关卡配置!G:I,3,FALSE)</f>
        <v>食人花</v>
      </c>
      <c r="C140" s="6"/>
      <c r="D140" s="2" t="str">
        <f>VLOOKUP(B140,怪物属性偏向!F:P,11,FALSE)</f>
        <v>m1004</v>
      </c>
      <c r="E140" s="8">
        <v>1</v>
      </c>
      <c r="F140" s="8">
        <v>0</v>
      </c>
      <c r="G140" s="6" t="s">
        <v>143</v>
      </c>
      <c r="H140" s="8">
        <v>122</v>
      </c>
      <c r="I140" s="8">
        <v>1</v>
      </c>
      <c r="J140" s="8">
        <v>7</v>
      </c>
      <c r="K140" s="8">
        <v>20</v>
      </c>
      <c r="L140" s="8">
        <v>1</v>
      </c>
      <c r="M140" s="8">
        <v>1</v>
      </c>
      <c r="N140" s="9">
        <f>VLOOKUP(VLOOKUP($A140,跑环关卡配置!$O:$P,2,FALSE),怪物属性偏向!$E:$O,怪物属性偏向!J$1-1,FALSE)</f>
        <v>20002001</v>
      </c>
      <c r="O140" s="9">
        <f>VLOOKUP(VLOOKUP($A140,跑环关卡配置!$O:$P,2,FALSE),怪物属性偏向!$E:$O,怪物属性偏向!K$1-1,FALSE)</f>
        <v>20002002</v>
      </c>
      <c r="P140" s="9" t="str">
        <f>VLOOKUP(VLOOKUP($A140,跑环关卡配置!$O:$P,2,FALSE),怪物属性偏向!$E:$O,怪物属性偏向!L$1-1,FALSE)</f>
        <v/>
      </c>
      <c r="Q140" s="9" t="str">
        <f>VLOOKUP(VLOOKUP($A140,跑环关卡配置!$O:$P,2,FALSE),怪物属性偏向!$E:$O,怪物属性偏向!M$1-1,FALSE)</f>
        <v/>
      </c>
      <c r="R140" s="9" t="str">
        <f>VLOOKUP(VLOOKUP($A140,跑环关卡配置!$O:$P,2,FALSE),怪物属性偏向!$E:$O,怪物属性偏向!N$1-1,FALSE)</f>
        <v/>
      </c>
      <c r="S140" s="9" t="str">
        <f>VLOOKUP(VLOOKUP($A140,跑环关卡配置!$O:$P,2,FALSE),怪物属性偏向!$E:$O,怪物属性偏向!O$1-1,FALSE)</f>
        <v/>
      </c>
    </row>
    <row r="141" spans="1:19" x14ac:dyDescent="0.15">
      <c r="A141" s="7">
        <f t="shared" si="2"/>
        <v>2000138</v>
      </c>
      <c r="B141" s="5" t="str">
        <f>VLOOKUP(A141,跑环关卡配置!G:I,3,FALSE)</f>
        <v>食人花</v>
      </c>
      <c r="C141" s="6"/>
      <c r="D141" s="2" t="str">
        <f>VLOOKUP(B141,怪物属性偏向!F:P,11,FALSE)</f>
        <v>m1004</v>
      </c>
      <c r="E141" s="8">
        <v>1</v>
      </c>
      <c r="F141" s="8">
        <v>0</v>
      </c>
      <c r="G141" s="6" t="s">
        <v>143</v>
      </c>
      <c r="H141" s="8">
        <v>122</v>
      </c>
      <c r="I141" s="8">
        <v>1</v>
      </c>
      <c r="J141" s="8">
        <v>7</v>
      </c>
      <c r="K141" s="8">
        <v>20</v>
      </c>
      <c r="L141" s="8">
        <v>1</v>
      </c>
      <c r="M141" s="8">
        <v>1</v>
      </c>
      <c r="N141" s="9">
        <f>VLOOKUP(VLOOKUP($A141,跑环关卡配置!$O:$P,2,FALSE),怪物属性偏向!$E:$O,怪物属性偏向!J$1-1,FALSE)</f>
        <v>20002001</v>
      </c>
      <c r="O141" s="9">
        <f>VLOOKUP(VLOOKUP($A141,跑环关卡配置!$O:$P,2,FALSE),怪物属性偏向!$E:$O,怪物属性偏向!K$1-1,FALSE)</f>
        <v>20002002</v>
      </c>
      <c r="P141" s="9" t="str">
        <f>VLOOKUP(VLOOKUP($A141,跑环关卡配置!$O:$P,2,FALSE),怪物属性偏向!$E:$O,怪物属性偏向!L$1-1,FALSE)</f>
        <v/>
      </c>
      <c r="Q141" s="9" t="str">
        <f>VLOOKUP(VLOOKUP($A141,跑环关卡配置!$O:$P,2,FALSE),怪物属性偏向!$E:$O,怪物属性偏向!M$1-1,FALSE)</f>
        <v/>
      </c>
      <c r="R141" s="9" t="str">
        <f>VLOOKUP(VLOOKUP($A141,跑环关卡配置!$O:$P,2,FALSE),怪物属性偏向!$E:$O,怪物属性偏向!N$1-1,FALSE)</f>
        <v/>
      </c>
      <c r="S141" s="9" t="str">
        <f>VLOOKUP(VLOOKUP($A141,跑环关卡配置!$O:$P,2,FALSE),怪物属性偏向!$E:$O,怪物属性偏向!O$1-1,FALSE)</f>
        <v/>
      </c>
    </row>
    <row r="142" spans="1:19" x14ac:dyDescent="0.15">
      <c r="A142" s="7">
        <f t="shared" si="2"/>
        <v>2000139</v>
      </c>
      <c r="B142" s="5" t="str">
        <f>VLOOKUP(A142,跑环关卡配置!G:I,3,FALSE)</f>
        <v>食人花</v>
      </c>
      <c r="C142" s="6"/>
      <c r="D142" s="2" t="str">
        <f>VLOOKUP(B142,怪物属性偏向!F:P,11,FALSE)</f>
        <v>m1004</v>
      </c>
      <c r="E142" s="8">
        <v>1</v>
      </c>
      <c r="F142" s="8">
        <v>0</v>
      </c>
      <c r="G142" s="6" t="s">
        <v>143</v>
      </c>
      <c r="H142" s="8">
        <v>122</v>
      </c>
      <c r="I142" s="8">
        <v>1</v>
      </c>
      <c r="J142" s="8">
        <v>7</v>
      </c>
      <c r="K142" s="8">
        <v>20</v>
      </c>
      <c r="L142" s="8">
        <v>1</v>
      </c>
      <c r="M142" s="8">
        <v>1</v>
      </c>
      <c r="N142" s="9">
        <f>VLOOKUP(VLOOKUP($A142,跑环关卡配置!$O:$P,2,FALSE),怪物属性偏向!$E:$O,怪物属性偏向!J$1-1,FALSE)</f>
        <v>20002001</v>
      </c>
      <c r="O142" s="9">
        <f>VLOOKUP(VLOOKUP($A142,跑环关卡配置!$O:$P,2,FALSE),怪物属性偏向!$E:$O,怪物属性偏向!K$1-1,FALSE)</f>
        <v>20002002</v>
      </c>
      <c r="P142" s="9" t="str">
        <f>VLOOKUP(VLOOKUP($A142,跑环关卡配置!$O:$P,2,FALSE),怪物属性偏向!$E:$O,怪物属性偏向!L$1-1,FALSE)</f>
        <v/>
      </c>
      <c r="Q142" s="9" t="str">
        <f>VLOOKUP(VLOOKUP($A142,跑环关卡配置!$O:$P,2,FALSE),怪物属性偏向!$E:$O,怪物属性偏向!M$1-1,FALSE)</f>
        <v/>
      </c>
      <c r="R142" s="9" t="str">
        <f>VLOOKUP(VLOOKUP($A142,跑环关卡配置!$O:$P,2,FALSE),怪物属性偏向!$E:$O,怪物属性偏向!N$1-1,FALSE)</f>
        <v/>
      </c>
      <c r="S142" s="9" t="str">
        <f>VLOOKUP(VLOOKUP($A142,跑环关卡配置!$O:$P,2,FALSE),怪物属性偏向!$E:$O,怪物属性偏向!O$1-1,FALSE)</f>
        <v/>
      </c>
    </row>
    <row r="143" spans="1:19" x14ac:dyDescent="0.15">
      <c r="A143" s="7">
        <f t="shared" si="2"/>
        <v>2000140</v>
      </c>
      <c r="B143" s="5" t="str">
        <f>VLOOKUP(A143,跑环关卡配置!G:I,3,FALSE)</f>
        <v>食人花</v>
      </c>
      <c r="C143" s="6"/>
      <c r="D143" s="2" t="str">
        <f>VLOOKUP(B143,怪物属性偏向!F:P,11,FALSE)</f>
        <v>m1004</v>
      </c>
      <c r="E143" s="8">
        <v>1</v>
      </c>
      <c r="F143" s="8">
        <v>0</v>
      </c>
      <c r="G143" s="6" t="s">
        <v>143</v>
      </c>
      <c r="H143" s="8">
        <v>122</v>
      </c>
      <c r="I143" s="8">
        <v>1</v>
      </c>
      <c r="J143" s="8">
        <v>7</v>
      </c>
      <c r="K143" s="8">
        <v>20</v>
      </c>
      <c r="L143" s="8">
        <v>1</v>
      </c>
      <c r="M143" s="8">
        <v>1</v>
      </c>
      <c r="N143" s="9">
        <f>VLOOKUP(VLOOKUP($A143,跑环关卡配置!$O:$P,2,FALSE),怪物属性偏向!$E:$O,怪物属性偏向!J$1-1,FALSE)</f>
        <v>20002001</v>
      </c>
      <c r="O143" s="9">
        <f>VLOOKUP(VLOOKUP($A143,跑环关卡配置!$O:$P,2,FALSE),怪物属性偏向!$E:$O,怪物属性偏向!K$1-1,FALSE)</f>
        <v>20002002</v>
      </c>
      <c r="P143" s="9" t="str">
        <f>VLOOKUP(VLOOKUP($A143,跑环关卡配置!$O:$P,2,FALSE),怪物属性偏向!$E:$O,怪物属性偏向!L$1-1,FALSE)</f>
        <v/>
      </c>
      <c r="Q143" s="9" t="str">
        <f>VLOOKUP(VLOOKUP($A143,跑环关卡配置!$O:$P,2,FALSE),怪物属性偏向!$E:$O,怪物属性偏向!M$1-1,FALSE)</f>
        <v/>
      </c>
      <c r="R143" s="9" t="str">
        <f>VLOOKUP(VLOOKUP($A143,跑环关卡配置!$O:$P,2,FALSE),怪物属性偏向!$E:$O,怪物属性偏向!N$1-1,FALSE)</f>
        <v/>
      </c>
      <c r="S143" s="9" t="str">
        <f>VLOOKUP(VLOOKUP($A143,跑环关卡配置!$O:$P,2,FALSE),怪物属性偏向!$E:$O,怪物属性偏向!O$1-1,FALSE)</f>
        <v/>
      </c>
    </row>
    <row r="144" spans="1:19" x14ac:dyDescent="0.15">
      <c r="A144" s="7">
        <f t="shared" si="2"/>
        <v>2000141</v>
      </c>
      <c r="B144" s="5" t="str">
        <f>VLOOKUP(A144,跑环关卡配置!G:I,3,FALSE)</f>
        <v>树妖</v>
      </c>
      <c r="C144" s="6"/>
      <c r="D144" s="2" t="str">
        <f>VLOOKUP(B144,怪物属性偏向!F:P,11,FALSE)</f>
        <v>m10000</v>
      </c>
      <c r="E144" s="8">
        <v>1</v>
      </c>
      <c r="F144" s="8">
        <v>0</v>
      </c>
      <c r="G144" s="6" t="s">
        <v>143</v>
      </c>
      <c r="H144" s="8">
        <v>122</v>
      </c>
      <c r="I144" s="8">
        <v>1</v>
      </c>
      <c r="J144" s="8">
        <v>7</v>
      </c>
      <c r="K144" s="8">
        <v>20</v>
      </c>
      <c r="L144" s="8">
        <v>1</v>
      </c>
      <c r="M144" s="8">
        <v>1</v>
      </c>
      <c r="N144" s="9">
        <f>VLOOKUP(VLOOKUP($A144,跑环关卡配置!$O:$P,2,FALSE),怪物属性偏向!$E:$O,怪物属性偏向!J$1-1,FALSE)</f>
        <v>20003001</v>
      </c>
      <c r="O144" s="9" t="str">
        <f>VLOOKUP(VLOOKUP($A144,跑环关卡配置!$O:$P,2,FALSE),怪物属性偏向!$E:$O,怪物属性偏向!K$1-1,FALSE)</f>
        <v/>
      </c>
      <c r="P144" s="9" t="str">
        <f>VLOOKUP(VLOOKUP($A144,跑环关卡配置!$O:$P,2,FALSE),怪物属性偏向!$E:$O,怪物属性偏向!L$1-1,FALSE)</f>
        <v/>
      </c>
      <c r="Q144" s="9" t="str">
        <f>VLOOKUP(VLOOKUP($A144,跑环关卡配置!$O:$P,2,FALSE),怪物属性偏向!$E:$O,怪物属性偏向!M$1-1,FALSE)</f>
        <v/>
      </c>
      <c r="R144" s="9" t="str">
        <f>VLOOKUP(VLOOKUP($A144,跑环关卡配置!$O:$P,2,FALSE),怪物属性偏向!$E:$O,怪物属性偏向!N$1-1,FALSE)</f>
        <v/>
      </c>
      <c r="S144" s="9" t="str">
        <f>VLOOKUP(VLOOKUP($A144,跑环关卡配置!$O:$P,2,FALSE),怪物属性偏向!$E:$O,怪物属性偏向!O$1-1,FALSE)</f>
        <v/>
      </c>
    </row>
    <row r="145" spans="1:19" x14ac:dyDescent="0.15">
      <c r="A145" s="7">
        <f t="shared" si="2"/>
        <v>2000142</v>
      </c>
      <c r="B145" s="5" t="str">
        <f>VLOOKUP(A145,跑环关卡配置!G:I,3,FALSE)</f>
        <v>树妖</v>
      </c>
      <c r="C145" s="6"/>
      <c r="D145" s="2" t="str">
        <f>VLOOKUP(B145,怪物属性偏向!F:P,11,FALSE)</f>
        <v>m10000</v>
      </c>
      <c r="E145" s="8">
        <v>1</v>
      </c>
      <c r="F145" s="8">
        <v>0</v>
      </c>
      <c r="G145" s="6" t="s">
        <v>143</v>
      </c>
      <c r="H145" s="8">
        <v>122</v>
      </c>
      <c r="I145" s="8">
        <v>1</v>
      </c>
      <c r="J145" s="8">
        <v>7</v>
      </c>
      <c r="K145" s="8">
        <v>20</v>
      </c>
      <c r="L145" s="8">
        <v>1</v>
      </c>
      <c r="M145" s="8">
        <v>1</v>
      </c>
      <c r="N145" s="9">
        <f>VLOOKUP(VLOOKUP($A145,跑环关卡配置!$O:$P,2,FALSE),怪物属性偏向!$E:$O,怪物属性偏向!J$1-1,FALSE)</f>
        <v>20003001</v>
      </c>
      <c r="O145" s="9" t="str">
        <f>VLOOKUP(VLOOKUP($A145,跑环关卡配置!$O:$P,2,FALSE),怪物属性偏向!$E:$O,怪物属性偏向!K$1-1,FALSE)</f>
        <v/>
      </c>
      <c r="P145" s="9" t="str">
        <f>VLOOKUP(VLOOKUP($A145,跑环关卡配置!$O:$P,2,FALSE),怪物属性偏向!$E:$O,怪物属性偏向!L$1-1,FALSE)</f>
        <v/>
      </c>
      <c r="Q145" s="9" t="str">
        <f>VLOOKUP(VLOOKUP($A145,跑环关卡配置!$O:$P,2,FALSE),怪物属性偏向!$E:$O,怪物属性偏向!M$1-1,FALSE)</f>
        <v/>
      </c>
      <c r="R145" s="9" t="str">
        <f>VLOOKUP(VLOOKUP($A145,跑环关卡配置!$O:$P,2,FALSE),怪物属性偏向!$E:$O,怪物属性偏向!N$1-1,FALSE)</f>
        <v/>
      </c>
      <c r="S145" s="9" t="str">
        <f>VLOOKUP(VLOOKUP($A145,跑环关卡配置!$O:$P,2,FALSE),怪物属性偏向!$E:$O,怪物属性偏向!O$1-1,FALSE)</f>
        <v/>
      </c>
    </row>
    <row r="146" spans="1:19" x14ac:dyDescent="0.15">
      <c r="A146" s="7">
        <f t="shared" si="2"/>
        <v>2000143</v>
      </c>
      <c r="B146" s="5" t="str">
        <f>VLOOKUP(A146,跑环关卡配置!G:I,3,FALSE)</f>
        <v>食人花</v>
      </c>
      <c r="C146" s="6"/>
      <c r="D146" s="2" t="str">
        <f>VLOOKUP(B146,怪物属性偏向!F:P,11,FALSE)</f>
        <v>m1004</v>
      </c>
      <c r="E146" s="8">
        <v>1</v>
      </c>
      <c r="F146" s="8">
        <v>0</v>
      </c>
      <c r="G146" s="6" t="s">
        <v>143</v>
      </c>
      <c r="H146" s="8">
        <v>122</v>
      </c>
      <c r="I146" s="8">
        <v>1</v>
      </c>
      <c r="J146" s="8">
        <v>7</v>
      </c>
      <c r="K146" s="8">
        <v>20</v>
      </c>
      <c r="L146" s="8">
        <v>1</v>
      </c>
      <c r="M146" s="8">
        <v>1</v>
      </c>
      <c r="N146" s="9">
        <f>VLOOKUP(VLOOKUP($A146,跑环关卡配置!$O:$P,2,FALSE),怪物属性偏向!$E:$O,怪物属性偏向!J$1-1,FALSE)</f>
        <v>20002001</v>
      </c>
      <c r="O146" s="9">
        <f>VLOOKUP(VLOOKUP($A146,跑环关卡配置!$O:$P,2,FALSE),怪物属性偏向!$E:$O,怪物属性偏向!K$1-1,FALSE)</f>
        <v>20002002</v>
      </c>
      <c r="P146" s="9" t="str">
        <f>VLOOKUP(VLOOKUP($A146,跑环关卡配置!$O:$P,2,FALSE),怪物属性偏向!$E:$O,怪物属性偏向!L$1-1,FALSE)</f>
        <v/>
      </c>
      <c r="Q146" s="9" t="str">
        <f>VLOOKUP(VLOOKUP($A146,跑环关卡配置!$O:$P,2,FALSE),怪物属性偏向!$E:$O,怪物属性偏向!M$1-1,FALSE)</f>
        <v/>
      </c>
      <c r="R146" s="9" t="str">
        <f>VLOOKUP(VLOOKUP($A146,跑环关卡配置!$O:$P,2,FALSE),怪物属性偏向!$E:$O,怪物属性偏向!N$1-1,FALSE)</f>
        <v/>
      </c>
      <c r="S146" s="9" t="str">
        <f>VLOOKUP(VLOOKUP($A146,跑环关卡配置!$O:$P,2,FALSE),怪物属性偏向!$E:$O,怪物属性偏向!O$1-1,FALSE)</f>
        <v/>
      </c>
    </row>
    <row r="147" spans="1:19" x14ac:dyDescent="0.15">
      <c r="A147" s="7">
        <f t="shared" si="2"/>
        <v>2000144</v>
      </c>
      <c r="B147" s="5" t="str">
        <f>VLOOKUP(A147,跑环关卡配置!G:I,3,FALSE)</f>
        <v>食人花</v>
      </c>
      <c r="C147" s="6"/>
      <c r="D147" s="2" t="str">
        <f>VLOOKUP(B147,怪物属性偏向!F:P,11,FALSE)</f>
        <v>m1004</v>
      </c>
      <c r="E147" s="8">
        <v>1</v>
      </c>
      <c r="F147" s="8">
        <v>0</v>
      </c>
      <c r="G147" s="6" t="s">
        <v>143</v>
      </c>
      <c r="H147" s="8">
        <v>122</v>
      </c>
      <c r="I147" s="8">
        <v>1</v>
      </c>
      <c r="J147" s="8">
        <v>7</v>
      </c>
      <c r="K147" s="8">
        <v>20</v>
      </c>
      <c r="L147" s="8">
        <v>1</v>
      </c>
      <c r="M147" s="8">
        <v>1</v>
      </c>
      <c r="N147" s="9">
        <f>VLOOKUP(VLOOKUP($A147,跑环关卡配置!$O:$P,2,FALSE),怪物属性偏向!$E:$O,怪物属性偏向!J$1-1,FALSE)</f>
        <v>20002001</v>
      </c>
      <c r="O147" s="9">
        <f>VLOOKUP(VLOOKUP($A147,跑环关卡配置!$O:$P,2,FALSE),怪物属性偏向!$E:$O,怪物属性偏向!K$1-1,FALSE)</f>
        <v>20002002</v>
      </c>
      <c r="P147" s="9" t="str">
        <f>VLOOKUP(VLOOKUP($A147,跑环关卡配置!$O:$P,2,FALSE),怪物属性偏向!$E:$O,怪物属性偏向!L$1-1,FALSE)</f>
        <v/>
      </c>
      <c r="Q147" s="9" t="str">
        <f>VLOOKUP(VLOOKUP($A147,跑环关卡配置!$O:$P,2,FALSE),怪物属性偏向!$E:$O,怪物属性偏向!M$1-1,FALSE)</f>
        <v/>
      </c>
      <c r="R147" s="9" t="str">
        <f>VLOOKUP(VLOOKUP($A147,跑环关卡配置!$O:$P,2,FALSE),怪物属性偏向!$E:$O,怪物属性偏向!N$1-1,FALSE)</f>
        <v/>
      </c>
      <c r="S147" s="9" t="str">
        <f>VLOOKUP(VLOOKUP($A147,跑环关卡配置!$O:$P,2,FALSE),怪物属性偏向!$E:$O,怪物属性偏向!O$1-1,FALSE)</f>
        <v/>
      </c>
    </row>
    <row r="148" spans="1:19" x14ac:dyDescent="0.15">
      <c r="A148" s="7">
        <f t="shared" si="2"/>
        <v>2000145</v>
      </c>
      <c r="B148" s="5" t="str">
        <f>VLOOKUP(A148,跑环关卡配置!G:I,3,FALSE)</f>
        <v>食人花</v>
      </c>
      <c r="C148" s="6"/>
      <c r="D148" s="2" t="str">
        <f>VLOOKUP(B148,怪物属性偏向!F:P,11,FALSE)</f>
        <v>m1004</v>
      </c>
      <c r="E148" s="8">
        <v>1</v>
      </c>
      <c r="F148" s="8">
        <v>0</v>
      </c>
      <c r="G148" s="6" t="s">
        <v>143</v>
      </c>
      <c r="H148" s="8">
        <v>122</v>
      </c>
      <c r="I148" s="8">
        <v>1</v>
      </c>
      <c r="J148" s="8">
        <v>7</v>
      </c>
      <c r="K148" s="8">
        <v>20</v>
      </c>
      <c r="L148" s="8">
        <v>1</v>
      </c>
      <c r="M148" s="8">
        <v>1</v>
      </c>
      <c r="N148" s="9">
        <f>VLOOKUP(VLOOKUP($A148,跑环关卡配置!$O:$P,2,FALSE),怪物属性偏向!$E:$O,怪物属性偏向!J$1-1,FALSE)</f>
        <v>20002001</v>
      </c>
      <c r="O148" s="9">
        <f>VLOOKUP(VLOOKUP($A148,跑环关卡配置!$O:$P,2,FALSE),怪物属性偏向!$E:$O,怪物属性偏向!K$1-1,FALSE)</f>
        <v>20002002</v>
      </c>
      <c r="P148" s="9" t="str">
        <f>VLOOKUP(VLOOKUP($A148,跑环关卡配置!$O:$P,2,FALSE),怪物属性偏向!$E:$O,怪物属性偏向!L$1-1,FALSE)</f>
        <v/>
      </c>
      <c r="Q148" s="9" t="str">
        <f>VLOOKUP(VLOOKUP($A148,跑环关卡配置!$O:$P,2,FALSE),怪物属性偏向!$E:$O,怪物属性偏向!M$1-1,FALSE)</f>
        <v/>
      </c>
      <c r="R148" s="9" t="str">
        <f>VLOOKUP(VLOOKUP($A148,跑环关卡配置!$O:$P,2,FALSE),怪物属性偏向!$E:$O,怪物属性偏向!N$1-1,FALSE)</f>
        <v/>
      </c>
      <c r="S148" s="9" t="str">
        <f>VLOOKUP(VLOOKUP($A148,跑环关卡配置!$O:$P,2,FALSE),怪物属性偏向!$E:$O,怪物属性偏向!O$1-1,FALSE)</f>
        <v/>
      </c>
    </row>
    <row r="149" spans="1:19" x14ac:dyDescent="0.15">
      <c r="A149" s="7">
        <f t="shared" si="2"/>
        <v>2000146</v>
      </c>
      <c r="B149" s="5" t="str">
        <f>VLOOKUP(A149,跑环关卡配置!G:I,3,FALSE)</f>
        <v>食人花</v>
      </c>
      <c r="C149" s="6"/>
      <c r="D149" s="2" t="str">
        <f>VLOOKUP(B149,怪物属性偏向!F:P,11,FALSE)</f>
        <v>m1004</v>
      </c>
      <c r="E149" s="8">
        <v>1</v>
      </c>
      <c r="F149" s="8">
        <v>0</v>
      </c>
      <c r="G149" s="6" t="s">
        <v>143</v>
      </c>
      <c r="H149" s="8">
        <v>122</v>
      </c>
      <c r="I149" s="8">
        <v>1</v>
      </c>
      <c r="J149" s="8">
        <v>7</v>
      </c>
      <c r="K149" s="8">
        <v>20</v>
      </c>
      <c r="L149" s="8">
        <v>1</v>
      </c>
      <c r="M149" s="8">
        <v>1</v>
      </c>
      <c r="N149" s="9">
        <f>VLOOKUP(VLOOKUP($A149,跑环关卡配置!$O:$P,2,FALSE),怪物属性偏向!$E:$O,怪物属性偏向!J$1-1,FALSE)</f>
        <v>20002001</v>
      </c>
      <c r="O149" s="9">
        <f>VLOOKUP(VLOOKUP($A149,跑环关卡配置!$O:$P,2,FALSE),怪物属性偏向!$E:$O,怪物属性偏向!K$1-1,FALSE)</f>
        <v>20002002</v>
      </c>
      <c r="P149" s="9" t="str">
        <f>VLOOKUP(VLOOKUP($A149,跑环关卡配置!$O:$P,2,FALSE),怪物属性偏向!$E:$O,怪物属性偏向!L$1-1,FALSE)</f>
        <v/>
      </c>
      <c r="Q149" s="9" t="str">
        <f>VLOOKUP(VLOOKUP($A149,跑环关卡配置!$O:$P,2,FALSE),怪物属性偏向!$E:$O,怪物属性偏向!M$1-1,FALSE)</f>
        <v/>
      </c>
      <c r="R149" s="9" t="str">
        <f>VLOOKUP(VLOOKUP($A149,跑环关卡配置!$O:$P,2,FALSE),怪物属性偏向!$E:$O,怪物属性偏向!N$1-1,FALSE)</f>
        <v/>
      </c>
      <c r="S149" s="9" t="str">
        <f>VLOOKUP(VLOOKUP($A149,跑环关卡配置!$O:$P,2,FALSE),怪物属性偏向!$E:$O,怪物属性偏向!O$1-1,FALSE)</f>
        <v/>
      </c>
    </row>
    <row r="150" spans="1:19" x14ac:dyDescent="0.15">
      <c r="A150" s="7">
        <f t="shared" si="2"/>
        <v>2000147</v>
      </c>
      <c r="B150" s="5" t="str">
        <f>VLOOKUP(A150,跑环关卡配置!G:I,3,FALSE)</f>
        <v>小花精</v>
      </c>
      <c r="C150" s="6"/>
      <c r="D150" s="2" t="str">
        <f>VLOOKUP(B150,怪物属性偏向!F:P,11,FALSE)</f>
        <v>m1007</v>
      </c>
      <c r="E150" s="8">
        <v>1</v>
      </c>
      <c r="F150" s="8">
        <v>0</v>
      </c>
      <c r="G150" s="6" t="s">
        <v>143</v>
      </c>
      <c r="H150" s="8">
        <v>122</v>
      </c>
      <c r="I150" s="8">
        <v>1</v>
      </c>
      <c r="J150" s="8">
        <v>7</v>
      </c>
      <c r="K150" s="8">
        <v>20</v>
      </c>
      <c r="L150" s="8">
        <v>1</v>
      </c>
      <c r="M150" s="8">
        <v>1</v>
      </c>
      <c r="N150" s="9">
        <f>VLOOKUP(VLOOKUP($A150,跑环关卡配置!$O:$P,2,FALSE),怪物属性偏向!$E:$O,怪物属性偏向!J$1-1,FALSE)</f>
        <v>20005001</v>
      </c>
      <c r="O150" s="9">
        <f>VLOOKUP(VLOOKUP($A150,跑环关卡配置!$O:$P,2,FALSE),怪物属性偏向!$E:$O,怪物属性偏向!K$1-1,FALSE)</f>
        <v>20005002</v>
      </c>
      <c r="P150" s="9" t="str">
        <f>VLOOKUP(VLOOKUP($A150,跑环关卡配置!$O:$P,2,FALSE),怪物属性偏向!$E:$O,怪物属性偏向!L$1-1,FALSE)</f>
        <v/>
      </c>
      <c r="Q150" s="9" t="str">
        <f>VLOOKUP(VLOOKUP($A150,跑环关卡配置!$O:$P,2,FALSE),怪物属性偏向!$E:$O,怪物属性偏向!M$1-1,FALSE)</f>
        <v/>
      </c>
      <c r="R150" s="9" t="str">
        <f>VLOOKUP(VLOOKUP($A150,跑环关卡配置!$O:$P,2,FALSE),怪物属性偏向!$E:$O,怪物属性偏向!N$1-1,FALSE)</f>
        <v/>
      </c>
      <c r="S150" s="9" t="str">
        <f>VLOOKUP(VLOOKUP($A150,跑环关卡配置!$O:$P,2,FALSE),怪物属性偏向!$E:$O,怪物属性偏向!O$1-1,FALSE)</f>
        <v/>
      </c>
    </row>
    <row r="151" spans="1:19" x14ac:dyDescent="0.15">
      <c r="A151" s="7">
        <f t="shared" si="2"/>
        <v>2000148</v>
      </c>
      <c r="B151" s="5" t="str">
        <f>VLOOKUP(A151,跑环关卡配置!G:I,3,FALSE)</f>
        <v>食人花</v>
      </c>
      <c r="C151" s="6"/>
      <c r="D151" s="2" t="str">
        <f>VLOOKUP(B151,怪物属性偏向!F:P,11,FALSE)</f>
        <v>m1004</v>
      </c>
      <c r="E151" s="8">
        <v>1</v>
      </c>
      <c r="F151" s="8">
        <v>0</v>
      </c>
      <c r="G151" s="6" t="s">
        <v>143</v>
      </c>
      <c r="H151" s="8">
        <v>122</v>
      </c>
      <c r="I151" s="8">
        <v>1</v>
      </c>
      <c r="J151" s="8">
        <v>7</v>
      </c>
      <c r="K151" s="8">
        <v>20</v>
      </c>
      <c r="L151" s="8">
        <v>1</v>
      </c>
      <c r="M151" s="8">
        <v>1</v>
      </c>
      <c r="N151" s="9">
        <f>VLOOKUP(VLOOKUP($A151,跑环关卡配置!$O:$P,2,FALSE),怪物属性偏向!$E:$O,怪物属性偏向!J$1-1,FALSE)</f>
        <v>20002001</v>
      </c>
      <c r="O151" s="9">
        <f>VLOOKUP(VLOOKUP($A151,跑环关卡配置!$O:$P,2,FALSE),怪物属性偏向!$E:$O,怪物属性偏向!K$1-1,FALSE)</f>
        <v>20002002</v>
      </c>
      <c r="P151" s="9" t="str">
        <f>VLOOKUP(VLOOKUP($A151,跑环关卡配置!$O:$P,2,FALSE),怪物属性偏向!$E:$O,怪物属性偏向!L$1-1,FALSE)</f>
        <v/>
      </c>
      <c r="Q151" s="9" t="str">
        <f>VLOOKUP(VLOOKUP($A151,跑环关卡配置!$O:$P,2,FALSE),怪物属性偏向!$E:$O,怪物属性偏向!M$1-1,FALSE)</f>
        <v/>
      </c>
      <c r="R151" s="9" t="str">
        <f>VLOOKUP(VLOOKUP($A151,跑环关卡配置!$O:$P,2,FALSE),怪物属性偏向!$E:$O,怪物属性偏向!N$1-1,FALSE)</f>
        <v/>
      </c>
      <c r="S151" s="9" t="str">
        <f>VLOOKUP(VLOOKUP($A151,跑环关卡配置!$O:$P,2,FALSE),怪物属性偏向!$E:$O,怪物属性偏向!O$1-1,FALSE)</f>
        <v/>
      </c>
    </row>
    <row r="152" spans="1:19" x14ac:dyDescent="0.15">
      <c r="A152" s="7">
        <f t="shared" si="2"/>
        <v>2000149</v>
      </c>
      <c r="B152" s="5" t="str">
        <f>VLOOKUP(A152,跑环关卡配置!G:I,3,FALSE)</f>
        <v>树妖</v>
      </c>
      <c r="C152" s="6"/>
      <c r="D152" s="2" t="str">
        <f>VLOOKUP(B152,怪物属性偏向!F:P,11,FALSE)</f>
        <v>m10000</v>
      </c>
      <c r="E152" s="8">
        <v>1</v>
      </c>
      <c r="F152" s="8">
        <v>0</v>
      </c>
      <c r="G152" s="6" t="s">
        <v>143</v>
      </c>
      <c r="H152" s="8">
        <v>122</v>
      </c>
      <c r="I152" s="8">
        <v>1</v>
      </c>
      <c r="J152" s="8">
        <v>7</v>
      </c>
      <c r="K152" s="8">
        <v>20</v>
      </c>
      <c r="L152" s="8">
        <v>1</v>
      </c>
      <c r="M152" s="8">
        <v>1</v>
      </c>
      <c r="N152" s="9">
        <f>VLOOKUP(VLOOKUP($A152,跑环关卡配置!$O:$P,2,FALSE),怪物属性偏向!$E:$O,怪物属性偏向!J$1-1,FALSE)</f>
        <v>20003001</v>
      </c>
      <c r="O152" s="9" t="str">
        <f>VLOOKUP(VLOOKUP($A152,跑环关卡配置!$O:$P,2,FALSE),怪物属性偏向!$E:$O,怪物属性偏向!K$1-1,FALSE)</f>
        <v/>
      </c>
      <c r="P152" s="9" t="str">
        <f>VLOOKUP(VLOOKUP($A152,跑环关卡配置!$O:$P,2,FALSE),怪物属性偏向!$E:$O,怪物属性偏向!L$1-1,FALSE)</f>
        <v/>
      </c>
      <c r="Q152" s="9" t="str">
        <f>VLOOKUP(VLOOKUP($A152,跑环关卡配置!$O:$P,2,FALSE),怪物属性偏向!$E:$O,怪物属性偏向!M$1-1,FALSE)</f>
        <v/>
      </c>
      <c r="R152" s="9" t="str">
        <f>VLOOKUP(VLOOKUP($A152,跑环关卡配置!$O:$P,2,FALSE),怪物属性偏向!$E:$O,怪物属性偏向!N$1-1,FALSE)</f>
        <v/>
      </c>
      <c r="S152" s="9" t="str">
        <f>VLOOKUP(VLOOKUP($A152,跑环关卡配置!$O:$P,2,FALSE),怪物属性偏向!$E:$O,怪物属性偏向!O$1-1,FALSE)</f>
        <v/>
      </c>
    </row>
    <row r="153" spans="1:19" x14ac:dyDescent="0.15">
      <c r="A153" s="7">
        <f t="shared" si="2"/>
        <v>2000150</v>
      </c>
      <c r="B153" s="5" t="str">
        <f>VLOOKUP(A153,跑环关卡配置!G:I,3,FALSE)</f>
        <v>小蘑菇</v>
      </c>
      <c r="C153" s="6"/>
      <c r="D153" s="2" t="str">
        <f>VLOOKUP(B153,怪物属性偏向!F:P,11,FALSE)</f>
        <v>m1008</v>
      </c>
      <c r="E153" s="8">
        <v>1</v>
      </c>
      <c r="F153" s="8">
        <v>0</v>
      </c>
      <c r="G153" s="6" t="s">
        <v>143</v>
      </c>
      <c r="H153" s="8">
        <v>122</v>
      </c>
      <c r="I153" s="8">
        <v>1</v>
      </c>
      <c r="J153" s="8">
        <v>7</v>
      </c>
      <c r="K153" s="8">
        <v>20</v>
      </c>
      <c r="L153" s="8">
        <v>1</v>
      </c>
      <c r="M153" s="8">
        <v>1</v>
      </c>
      <c r="N153" s="9">
        <f>VLOOKUP(VLOOKUP($A153,跑环关卡配置!$O:$P,2,FALSE),怪物属性偏向!$E:$O,怪物属性偏向!J$1-1,FALSE)</f>
        <v>20001001</v>
      </c>
      <c r="O153" s="9" t="str">
        <f>VLOOKUP(VLOOKUP($A153,跑环关卡配置!$O:$P,2,FALSE),怪物属性偏向!$E:$O,怪物属性偏向!K$1-1,FALSE)</f>
        <v/>
      </c>
      <c r="P153" s="9" t="str">
        <f>VLOOKUP(VLOOKUP($A153,跑环关卡配置!$O:$P,2,FALSE),怪物属性偏向!$E:$O,怪物属性偏向!L$1-1,FALSE)</f>
        <v/>
      </c>
      <c r="Q153" s="9" t="str">
        <f>VLOOKUP(VLOOKUP($A153,跑环关卡配置!$O:$P,2,FALSE),怪物属性偏向!$E:$O,怪物属性偏向!M$1-1,FALSE)</f>
        <v/>
      </c>
      <c r="R153" s="9" t="str">
        <f>VLOOKUP(VLOOKUP($A153,跑环关卡配置!$O:$P,2,FALSE),怪物属性偏向!$E:$O,怪物属性偏向!N$1-1,FALSE)</f>
        <v/>
      </c>
      <c r="S153" s="9" t="str">
        <f>VLOOKUP(VLOOKUP($A153,跑环关卡配置!$O:$P,2,FALSE),怪物属性偏向!$E:$O,怪物属性偏向!O$1-1,FALSE)</f>
        <v/>
      </c>
    </row>
    <row r="154" spans="1:19" x14ac:dyDescent="0.15">
      <c r="A154" s="7">
        <f t="shared" si="2"/>
        <v>2000151</v>
      </c>
      <c r="B154" s="5" t="str">
        <f>VLOOKUP(A154,跑环关卡配置!G:I,3,FALSE)</f>
        <v>小蘑菇</v>
      </c>
      <c r="C154" s="6"/>
      <c r="D154" s="2" t="str">
        <f>VLOOKUP(B154,怪物属性偏向!F:P,11,FALSE)</f>
        <v>m1008</v>
      </c>
      <c r="E154" s="8">
        <v>1</v>
      </c>
      <c r="F154" s="8">
        <v>0</v>
      </c>
      <c r="G154" s="6" t="s">
        <v>143</v>
      </c>
      <c r="H154" s="8">
        <v>122</v>
      </c>
      <c r="I154" s="8">
        <v>1</v>
      </c>
      <c r="J154" s="8">
        <v>7</v>
      </c>
      <c r="K154" s="8">
        <v>20</v>
      </c>
      <c r="L154" s="8">
        <v>1</v>
      </c>
      <c r="M154" s="8">
        <v>1</v>
      </c>
      <c r="N154" s="9">
        <f>VLOOKUP(VLOOKUP($A154,跑环关卡配置!$O:$P,2,FALSE),怪物属性偏向!$E:$O,怪物属性偏向!J$1-1,FALSE)</f>
        <v>20001001</v>
      </c>
      <c r="O154" s="9" t="str">
        <f>VLOOKUP(VLOOKUP($A154,跑环关卡配置!$O:$P,2,FALSE),怪物属性偏向!$E:$O,怪物属性偏向!K$1-1,FALSE)</f>
        <v/>
      </c>
      <c r="P154" s="9" t="str">
        <f>VLOOKUP(VLOOKUP($A154,跑环关卡配置!$O:$P,2,FALSE),怪物属性偏向!$E:$O,怪物属性偏向!L$1-1,FALSE)</f>
        <v/>
      </c>
      <c r="Q154" s="9" t="str">
        <f>VLOOKUP(VLOOKUP($A154,跑环关卡配置!$O:$P,2,FALSE),怪物属性偏向!$E:$O,怪物属性偏向!M$1-1,FALSE)</f>
        <v/>
      </c>
      <c r="R154" s="9" t="str">
        <f>VLOOKUP(VLOOKUP($A154,跑环关卡配置!$O:$P,2,FALSE),怪物属性偏向!$E:$O,怪物属性偏向!N$1-1,FALSE)</f>
        <v/>
      </c>
      <c r="S154" s="9" t="str">
        <f>VLOOKUP(VLOOKUP($A154,跑环关卡配置!$O:$P,2,FALSE),怪物属性偏向!$E:$O,怪物属性偏向!O$1-1,FALSE)</f>
        <v/>
      </c>
    </row>
    <row r="155" spans="1:19" x14ac:dyDescent="0.15">
      <c r="A155" s="7">
        <f t="shared" si="2"/>
        <v>2000152</v>
      </c>
      <c r="B155" s="5" t="str">
        <f>VLOOKUP(A155,跑环关卡配置!G:I,3,FALSE)</f>
        <v>小蘑菇</v>
      </c>
      <c r="C155" s="6"/>
      <c r="D155" s="2" t="str">
        <f>VLOOKUP(B155,怪物属性偏向!F:P,11,FALSE)</f>
        <v>m1008</v>
      </c>
      <c r="E155" s="8">
        <v>1</v>
      </c>
      <c r="F155" s="8">
        <v>0</v>
      </c>
      <c r="G155" s="6" t="s">
        <v>143</v>
      </c>
      <c r="H155" s="8">
        <v>122</v>
      </c>
      <c r="I155" s="8">
        <v>1</v>
      </c>
      <c r="J155" s="8">
        <v>7</v>
      </c>
      <c r="K155" s="8">
        <v>20</v>
      </c>
      <c r="L155" s="8">
        <v>1</v>
      </c>
      <c r="M155" s="8">
        <v>1</v>
      </c>
      <c r="N155" s="9">
        <f>VLOOKUP(VLOOKUP($A155,跑环关卡配置!$O:$P,2,FALSE),怪物属性偏向!$E:$O,怪物属性偏向!J$1-1,FALSE)</f>
        <v>20001001</v>
      </c>
      <c r="O155" s="9" t="str">
        <f>VLOOKUP(VLOOKUP($A155,跑环关卡配置!$O:$P,2,FALSE),怪物属性偏向!$E:$O,怪物属性偏向!K$1-1,FALSE)</f>
        <v/>
      </c>
      <c r="P155" s="9" t="str">
        <f>VLOOKUP(VLOOKUP($A155,跑环关卡配置!$O:$P,2,FALSE),怪物属性偏向!$E:$O,怪物属性偏向!L$1-1,FALSE)</f>
        <v/>
      </c>
      <c r="Q155" s="9" t="str">
        <f>VLOOKUP(VLOOKUP($A155,跑环关卡配置!$O:$P,2,FALSE),怪物属性偏向!$E:$O,怪物属性偏向!M$1-1,FALSE)</f>
        <v/>
      </c>
      <c r="R155" s="9" t="str">
        <f>VLOOKUP(VLOOKUP($A155,跑环关卡配置!$O:$P,2,FALSE),怪物属性偏向!$E:$O,怪物属性偏向!N$1-1,FALSE)</f>
        <v/>
      </c>
      <c r="S155" s="9" t="str">
        <f>VLOOKUP(VLOOKUP($A155,跑环关卡配置!$O:$P,2,FALSE),怪物属性偏向!$E:$O,怪物属性偏向!O$1-1,FALSE)</f>
        <v/>
      </c>
    </row>
    <row r="156" spans="1:19" x14ac:dyDescent="0.15">
      <c r="A156" s="7">
        <f t="shared" si="2"/>
        <v>2000153</v>
      </c>
      <c r="B156" s="5" t="str">
        <f>VLOOKUP(A156,跑环关卡配置!G:I,3,FALSE)</f>
        <v>树妖</v>
      </c>
      <c r="C156" s="6"/>
      <c r="D156" s="2" t="str">
        <f>VLOOKUP(B156,怪物属性偏向!F:P,11,FALSE)</f>
        <v>m10000</v>
      </c>
      <c r="E156" s="8">
        <v>1</v>
      </c>
      <c r="F156" s="8">
        <v>0</v>
      </c>
      <c r="G156" s="6" t="s">
        <v>143</v>
      </c>
      <c r="H156" s="8">
        <v>122</v>
      </c>
      <c r="I156" s="8">
        <v>1</v>
      </c>
      <c r="J156" s="8">
        <v>7</v>
      </c>
      <c r="K156" s="8">
        <v>20</v>
      </c>
      <c r="L156" s="8">
        <v>1</v>
      </c>
      <c r="M156" s="8">
        <v>1</v>
      </c>
      <c r="N156" s="9">
        <f>VLOOKUP(VLOOKUP($A156,跑环关卡配置!$O:$P,2,FALSE),怪物属性偏向!$E:$O,怪物属性偏向!J$1-1,FALSE)</f>
        <v>20003001</v>
      </c>
      <c r="O156" s="9" t="str">
        <f>VLOOKUP(VLOOKUP($A156,跑环关卡配置!$O:$P,2,FALSE),怪物属性偏向!$E:$O,怪物属性偏向!K$1-1,FALSE)</f>
        <v/>
      </c>
      <c r="P156" s="9" t="str">
        <f>VLOOKUP(VLOOKUP($A156,跑环关卡配置!$O:$P,2,FALSE),怪物属性偏向!$E:$O,怪物属性偏向!L$1-1,FALSE)</f>
        <v/>
      </c>
      <c r="Q156" s="9" t="str">
        <f>VLOOKUP(VLOOKUP($A156,跑环关卡配置!$O:$P,2,FALSE),怪物属性偏向!$E:$O,怪物属性偏向!M$1-1,FALSE)</f>
        <v/>
      </c>
      <c r="R156" s="9" t="str">
        <f>VLOOKUP(VLOOKUP($A156,跑环关卡配置!$O:$P,2,FALSE),怪物属性偏向!$E:$O,怪物属性偏向!N$1-1,FALSE)</f>
        <v/>
      </c>
      <c r="S156" s="9" t="str">
        <f>VLOOKUP(VLOOKUP($A156,跑环关卡配置!$O:$P,2,FALSE),怪物属性偏向!$E:$O,怪物属性偏向!O$1-1,FALSE)</f>
        <v/>
      </c>
    </row>
    <row r="157" spans="1:19" x14ac:dyDescent="0.15">
      <c r="A157" s="7">
        <f t="shared" si="2"/>
        <v>2000154</v>
      </c>
      <c r="B157" s="5" t="str">
        <f>VLOOKUP(A157,跑环关卡配置!G:I,3,FALSE)</f>
        <v>树妖</v>
      </c>
      <c r="C157" s="6"/>
      <c r="D157" s="2" t="str">
        <f>VLOOKUP(B157,怪物属性偏向!F:P,11,FALSE)</f>
        <v>m10000</v>
      </c>
      <c r="E157" s="8">
        <v>1</v>
      </c>
      <c r="F157" s="8">
        <v>0</v>
      </c>
      <c r="G157" s="6" t="s">
        <v>143</v>
      </c>
      <c r="H157" s="8">
        <v>122</v>
      </c>
      <c r="I157" s="8">
        <v>1</v>
      </c>
      <c r="J157" s="8">
        <v>7</v>
      </c>
      <c r="K157" s="8">
        <v>20</v>
      </c>
      <c r="L157" s="8">
        <v>1</v>
      </c>
      <c r="M157" s="8">
        <v>1</v>
      </c>
      <c r="N157" s="9">
        <f>VLOOKUP(VLOOKUP($A157,跑环关卡配置!$O:$P,2,FALSE),怪物属性偏向!$E:$O,怪物属性偏向!J$1-1,FALSE)</f>
        <v>20003001</v>
      </c>
      <c r="O157" s="9" t="str">
        <f>VLOOKUP(VLOOKUP($A157,跑环关卡配置!$O:$P,2,FALSE),怪物属性偏向!$E:$O,怪物属性偏向!K$1-1,FALSE)</f>
        <v/>
      </c>
      <c r="P157" s="9" t="str">
        <f>VLOOKUP(VLOOKUP($A157,跑环关卡配置!$O:$P,2,FALSE),怪物属性偏向!$E:$O,怪物属性偏向!L$1-1,FALSE)</f>
        <v/>
      </c>
      <c r="Q157" s="9" t="str">
        <f>VLOOKUP(VLOOKUP($A157,跑环关卡配置!$O:$P,2,FALSE),怪物属性偏向!$E:$O,怪物属性偏向!M$1-1,FALSE)</f>
        <v/>
      </c>
      <c r="R157" s="9" t="str">
        <f>VLOOKUP(VLOOKUP($A157,跑环关卡配置!$O:$P,2,FALSE),怪物属性偏向!$E:$O,怪物属性偏向!N$1-1,FALSE)</f>
        <v/>
      </c>
      <c r="S157" s="9" t="str">
        <f>VLOOKUP(VLOOKUP($A157,跑环关卡配置!$O:$P,2,FALSE),怪物属性偏向!$E:$O,怪物属性偏向!O$1-1,FALSE)</f>
        <v/>
      </c>
    </row>
    <row r="158" spans="1:19" x14ac:dyDescent="0.15">
      <c r="A158" s="7">
        <f t="shared" si="2"/>
        <v>2000155</v>
      </c>
      <c r="B158" s="5" t="str">
        <f>VLOOKUP(A158,跑环关卡配置!G:I,3,FALSE)</f>
        <v>食人花</v>
      </c>
      <c r="C158" s="6"/>
      <c r="D158" s="2" t="str">
        <f>VLOOKUP(B158,怪物属性偏向!F:P,11,FALSE)</f>
        <v>m1004</v>
      </c>
      <c r="E158" s="8">
        <v>1</v>
      </c>
      <c r="F158" s="8">
        <v>0</v>
      </c>
      <c r="G158" s="6" t="s">
        <v>143</v>
      </c>
      <c r="H158" s="8">
        <v>122</v>
      </c>
      <c r="I158" s="8">
        <v>1</v>
      </c>
      <c r="J158" s="8">
        <v>7</v>
      </c>
      <c r="K158" s="8">
        <v>20</v>
      </c>
      <c r="L158" s="8">
        <v>1</v>
      </c>
      <c r="M158" s="8">
        <v>1</v>
      </c>
      <c r="N158" s="9">
        <f>VLOOKUP(VLOOKUP($A158,跑环关卡配置!$O:$P,2,FALSE),怪物属性偏向!$E:$O,怪物属性偏向!J$1-1,FALSE)</f>
        <v>20002001</v>
      </c>
      <c r="O158" s="9">
        <f>VLOOKUP(VLOOKUP($A158,跑环关卡配置!$O:$P,2,FALSE),怪物属性偏向!$E:$O,怪物属性偏向!K$1-1,FALSE)</f>
        <v>20002002</v>
      </c>
      <c r="P158" s="9" t="str">
        <f>VLOOKUP(VLOOKUP($A158,跑环关卡配置!$O:$P,2,FALSE),怪物属性偏向!$E:$O,怪物属性偏向!L$1-1,FALSE)</f>
        <v/>
      </c>
      <c r="Q158" s="9" t="str">
        <f>VLOOKUP(VLOOKUP($A158,跑环关卡配置!$O:$P,2,FALSE),怪物属性偏向!$E:$O,怪物属性偏向!M$1-1,FALSE)</f>
        <v/>
      </c>
      <c r="R158" s="9" t="str">
        <f>VLOOKUP(VLOOKUP($A158,跑环关卡配置!$O:$P,2,FALSE),怪物属性偏向!$E:$O,怪物属性偏向!N$1-1,FALSE)</f>
        <v/>
      </c>
      <c r="S158" s="9" t="str">
        <f>VLOOKUP(VLOOKUP($A158,跑环关卡配置!$O:$P,2,FALSE),怪物属性偏向!$E:$O,怪物属性偏向!O$1-1,FALSE)</f>
        <v/>
      </c>
    </row>
    <row r="159" spans="1:19" x14ac:dyDescent="0.15">
      <c r="A159" s="7">
        <f t="shared" si="2"/>
        <v>2000156</v>
      </c>
      <c r="B159" s="5" t="str">
        <f>VLOOKUP(A159,跑环关卡配置!G:I,3,FALSE)</f>
        <v>食人花</v>
      </c>
      <c r="C159" s="6"/>
      <c r="D159" s="2" t="str">
        <f>VLOOKUP(B159,怪物属性偏向!F:P,11,FALSE)</f>
        <v>m1004</v>
      </c>
      <c r="E159" s="8">
        <v>1</v>
      </c>
      <c r="F159" s="8">
        <v>0</v>
      </c>
      <c r="G159" s="6" t="s">
        <v>143</v>
      </c>
      <c r="H159" s="8">
        <v>122</v>
      </c>
      <c r="I159" s="8">
        <v>1</v>
      </c>
      <c r="J159" s="8">
        <v>7</v>
      </c>
      <c r="K159" s="8">
        <v>20</v>
      </c>
      <c r="L159" s="8">
        <v>1</v>
      </c>
      <c r="M159" s="8">
        <v>1</v>
      </c>
      <c r="N159" s="9">
        <f>VLOOKUP(VLOOKUP($A159,跑环关卡配置!$O:$P,2,FALSE),怪物属性偏向!$E:$O,怪物属性偏向!J$1-1,FALSE)</f>
        <v>20002001</v>
      </c>
      <c r="O159" s="9">
        <f>VLOOKUP(VLOOKUP($A159,跑环关卡配置!$O:$P,2,FALSE),怪物属性偏向!$E:$O,怪物属性偏向!K$1-1,FALSE)</f>
        <v>20002002</v>
      </c>
      <c r="P159" s="9" t="str">
        <f>VLOOKUP(VLOOKUP($A159,跑环关卡配置!$O:$P,2,FALSE),怪物属性偏向!$E:$O,怪物属性偏向!L$1-1,FALSE)</f>
        <v/>
      </c>
      <c r="Q159" s="9" t="str">
        <f>VLOOKUP(VLOOKUP($A159,跑环关卡配置!$O:$P,2,FALSE),怪物属性偏向!$E:$O,怪物属性偏向!M$1-1,FALSE)</f>
        <v/>
      </c>
      <c r="R159" s="9" t="str">
        <f>VLOOKUP(VLOOKUP($A159,跑环关卡配置!$O:$P,2,FALSE),怪物属性偏向!$E:$O,怪物属性偏向!N$1-1,FALSE)</f>
        <v/>
      </c>
      <c r="S159" s="9" t="str">
        <f>VLOOKUP(VLOOKUP($A159,跑环关卡配置!$O:$P,2,FALSE),怪物属性偏向!$E:$O,怪物属性偏向!O$1-1,FALSE)</f>
        <v/>
      </c>
    </row>
    <row r="160" spans="1:19" x14ac:dyDescent="0.15">
      <c r="A160" s="7">
        <f t="shared" si="2"/>
        <v>2000157</v>
      </c>
      <c r="B160" s="5" t="str">
        <f>VLOOKUP(A160,跑环关卡配置!G:I,3,FALSE)</f>
        <v>食人花</v>
      </c>
      <c r="C160" s="6"/>
      <c r="D160" s="2" t="str">
        <f>VLOOKUP(B160,怪物属性偏向!F:P,11,FALSE)</f>
        <v>m1004</v>
      </c>
      <c r="E160" s="8">
        <v>1</v>
      </c>
      <c r="F160" s="8">
        <v>0</v>
      </c>
      <c r="G160" s="6" t="s">
        <v>143</v>
      </c>
      <c r="H160" s="8">
        <v>122</v>
      </c>
      <c r="I160" s="8">
        <v>1</v>
      </c>
      <c r="J160" s="8">
        <v>7</v>
      </c>
      <c r="K160" s="8">
        <v>20</v>
      </c>
      <c r="L160" s="8">
        <v>1</v>
      </c>
      <c r="M160" s="8">
        <v>1</v>
      </c>
      <c r="N160" s="9">
        <f>VLOOKUP(VLOOKUP($A160,跑环关卡配置!$O:$P,2,FALSE),怪物属性偏向!$E:$O,怪物属性偏向!J$1-1,FALSE)</f>
        <v>20002001</v>
      </c>
      <c r="O160" s="9">
        <f>VLOOKUP(VLOOKUP($A160,跑环关卡配置!$O:$P,2,FALSE),怪物属性偏向!$E:$O,怪物属性偏向!K$1-1,FALSE)</f>
        <v>20002002</v>
      </c>
      <c r="P160" s="9" t="str">
        <f>VLOOKUP(VLOOKUP($A160,跑环关卡配置!$O:$P,2,FALSE),怪物属性偏向!$E:$O,怪物属性偏向!L$1-1,FALSE)</f>
        <v/>
      </c>
      <c r="Q160" s="9" t="str">
        <f>VLOOKUP(VLOOKUP($A160,跑环关卡配置!$O:$P,2,FALSE),怪物属性偏向!$E:$O,怪物属性偏向!M$1-1,FALSE)</f>
        <v/>
      </c>
      <c r="R160" s="9" t="str">
        <f>VLOOKUP(VLOOKUP($A160,跑环关卡配置!$O:$P,2,FALSE),怪物属性偏向!$E:$O,怪物属性偏向!N$1-1,FALSE)</f>
        <v/>
      </c>
      <c r="S160" s="9" t="str">
        <f>VLOOKUP(VLOOKUP($A160,跑环关卡配置!$O:$P,2,FALSE),怪物属性偏向!$E:$O,怪物属性偏向!O$1-1,FALSE)</f>
        <v/>
      </c>
    </row>
    <row r="161" spans="1:19" x14ac:dyDescent="0.15">
      <c r="A161" s="7">
        <f t="shared" si="2"/>
        <v>2000158</v>
      </c>
      <c r="B161" s="5" t="str">
        <f>VLOOKUP(A161,跑环关卡配置!G:I,3,FALSE)</f>
        <v>树妖</v>
      </c>
      <c r="C161" s="6"/>
      <c r="D161" s="2" t="str">
        <f>VLOOKUP(B161,怪物属性偏向!F:P,11,FALSE)</f>
        <v>m10000</v>
      </c>
      <c r="E161" s="8">
        <v>1</v>
      </c>
      <c r="F161" s="8">
        <v>0</v>
      </c>
      <c r="G161" s="6" t="s">
        <v>143</v>
      </c>
      <c r="H161" s="8">
        <v>122</v>
      </c>
      <c r="I161" s="8">
        <v>1</v>
      </c>
      <c r="J161" s="8">
        <v>7</v>
      </c>
      <c r="K161" s="8">
        <v>20</v>
      </c>
      <c r="L161" s="8">
        <v>1</v>
      </c>
      <c r="M161" s="8">
        <v>1</v>
      </c>
      <c r="N161" s="9">
        <f>VLOOKUP(VLOOKUP($A161,跑环关卡配置!$O:$P,2,FALSE),怪物属性偏向!$E:$O,怪物属性偏向!J$1-1,FALSE)</f>
        <v>20003001</v>
      </c>
      <c r="O161" s="9" t="str">
        <f>VLOOKUP(VLOOKUP($A161,跑环关卡配置!$O:$P,2,FALSE),怪物属性偏向!$E:$O,怪物属性偏向!K$1-1,FALSE)</f>
        <v/>
      </c>
      <c r="P161" s="9" t="str">
        <f>VLOOKUP(VLOOKUP($A161,跑环关卡配置!$O:$P,2,FALSE),怪物属性偏向!$E:$O,怪物属性偏向!L$1-1,FALSE)</f>
        <v/>
      </c>
      <c r="Q161" s="9" t="str">
        <f>VLOOKUP(VLOOKUP($A161,跑环关卡配置!$O:$P,2,FALSE),怪物属性偏向!$E:$O,怪物属性偏向!M$1-1,FALSE)</f>
        <v/>
      </c>
      <c r="R161" s="9" t="str">
        <f>VLOOKUP(VLOOKUP($A161,跑环关卡配置!$O:$P,2,FALSE),怪物属性偏向!$E:$O,怪物属性偏向!N$1-1,FALSE)</f>
        <v/>
      </c>
      <c r="S161" s="9" t="str">
        <f>VLOOKUP(VLOOKUP($A161,跑环关卡配置!$O:$P,2,FALSE),怪物属性偏向!$E:$O,怪物属性偏向!O$1-1,FALSE)</f>
        <v/>
      </c>
    </row>
    <row r="162" spans="1:19" x14ac:dyDescent="0.15">
      <c r="A162" s="7">
        <f t="shared" si="2"/>
        <v>2000159</v>
      </c>
      <c r="B162" s="5" t="str">
        <f>VLOOKUP(A162,跑环关卡配置!G:I,3,FALSE)</f>
        <v>树妖</v>
      </c>
      <c r="C162" s="6"/>
      <c r="D162" s="2" t="str">
        <f>VLOOKUP(B162,怪物属性偏向!F:P,11,FALSE)</f>
        <v>m10000</v>
      </c>
      <c r="E162" s="8">
        <v>1</v>
      </c>
      <c r="F162" s="8">
        <v>0</v>
      </c>
      <c r="G162" s="6" t="s">
        <v>143</v>
      </c>
      <c r="H162" s="8">
        <v>122</v>
      </c>
      <c r="I162" s="8">
        <v>1</v>
      </c>
      <c r="J162" s="8">
        <v>7</v>
      </c>
      <c r="K162" s="8">
        <v>20</v>
      </c>
      <c r="L162" s="8">
        <v>1</v>
      </c>
      <c r="M162" s="8">
        <v>1</v>
      </c>
      <c r="N162" s="9">
        <f>VLOOKUP(VLOOKUP($A162,跑环关卡配置!$O:$P,2,FALSE),怪物属性偏向!$E:$O,怪物属性偏向!J$1-1,FALSE)</f>
        <v>20003001</v>
      </c>
      <c r="O162" s="9" t="str">
        <f>VLOOKUP(VLOOKUP($A162,跑环关卡配置!$O:$P,2,FALSE),怪物属性偏向!$E:$O,怪物属性偏向!K$1-1,FALSE)</f>
        <v/>
      </c>
      <c r="P162" s="9" t="str">
        <f>VLOOKUP(VLOOKUP($A162,跑环关卡配置!$O:$P,2,FALSE),怪物属性偏向!$E:$O,怪物属性偏向!L$1-1,FALSE)</f>
        <v/>
      </c>
      <c r="Q162" s="9" t="str">
        <f>VLOOKUP(VLOOKUP($A162,跑环关卡配置!$O:$P,2,FALSE),怪物属性偏向!$E:$O,怪物属性偏向!M$1-1,FALSE)</f>
        <v/>
      </c>
      <c r="R162" s="9" t="str">
        <f>VLOOKUP(VLOOKUP($A162,跑环关卡配置!$O:$P,2,FALSE),怪物属性偏向!$E:$O,怪物属性偏向!N$1-1,FALSE)</f>
        <v/>
      </c>
      <c r="S162" s="9" t="str">
        <f>VLOOKUP(VLOOKUP($A162,跑环关卡配置!$O:$P,2,FALSE),怪物属性偏向!$E:$O,怪物属性偏向!O$1-1,FALSE)</f>
        <v/>
      </c>
    </row>
    <row r="163" spans="1:19" x14ac:dyDescent="0.15">
      <c r="A163" s="7">
        <f t="shared" si="2"/>
        <v>2000160</v>
      </c>
      <c r="B163" s="5" t="str">
        <f>VLOOKUP(A163,跑环关卡配置!G:I,3,FALSE)</f>
        <v>小花精</v>
      </c>
      <c r="C163" s="6"/>
      <c r="D163" s="2" t="str">
        <f>VLOOKUP(B163,怪物属性偏向!F:P,11,FALSE)</f>
        <v>m1007</v>
      </c>
      <c r="E163" s="8">
        <v>1</v>
      </c>
      <c r="F163" s="8">
        <v>0</v>
      </c>
      <c r="G163" s="6" t="s">
        <v>143</v>
      </c>
      <c r="H163" s="8">
        <v>122</v>
      </c>
      <c r="I163" s="8">
        <v>1</v>
      </c>
      <c r="J163" s="8">
        <v>7</v>
      </c>
      <c r="K163" s="8">
        <v>20</v>
      </c>
      <c r="L163" s="8">
        <v>1</v>
      </c>
      <c r="M163" s="8">
        <v>1</v>
      </c>
      <c r="N163" s="9">
        <f>VLOOKUP(VLOOKUP($A163,跑环关卡配置!$O:$P,2,FALSE),怪物属性偏向!$E:$O,怪物属性偏向!J$1-1,FALSE)</f>
        <v>20005001</v>
      </c>
      <c r="O163" s="9">
        <f>VLOOKUP(VLOOKUP($A163,跑环关卡配置!$O:$P,2,FALSE),怪物属性偏向!$E:$O,怪物属性偏向!K$1-1,FALSE)</f>
        <v>20005002</v>
      </c>
      <c r="P163" s="9" t="str">
        <f>VLOOKUP(VLOOKUP($A163,跑环关卡配置!$O:$P,2,FALSE),怪物属性偏向!$E:$O,怪物属性偏向!L$1-1,FALSE)</f>
        <v/>
      </c>
      <c r="Q163" s="9" t="str">
        <f>VLOOKUP(VLOOKUP($A163,跑环关卡配置!$O:$P,2,FALSE),怪物属性偏向!$E:$O,怪物属性偏向!M$1-1,FALSE)</f>
        <v/>
      </c>
      <c r="R163" s="9" t="str">
        <f>VLOOKUP(VLOOKUP($A163,跑环关卡配置!$O:$P,2,FALSE),怪物属性偏向!$E:$O,怪物属性偏向!N$1-1,FALSE)</f>
        <v/>
      </c>
      <c r="S163" s="9" t="str">
        <f>VLOOKUP(VLOOKUP($A163,跑环关卡配置!$O:$P,2,FALSE),怪物属性偏向!$E:$O,怪物属性偏向!O$1-1,FALSE)</f>
        <v/>
      </c>
    </row>
    <row r="164" spans="1:19" x14ac:dyDescent="0.15">
      <c r="A164" s="7">
        <f t="shared" si="2"/>
        <v>2000161</v>
      </c>
      <c r="B164" s="5" t="str">
        <f>VLOOKUP(A164,跑环关卡配置!G:I,3,FALSE)</f>
        <v>小花精</v>
      </c>
      <c r="C164" s="6"/>
      <c r="D164" s="2" t="str">
        <f>VLOOKUP(B164,怪物属性偏向!F:P,11,FALSE)</f>
        <v>m1007</v>
      </c>
      <c r="E164" s="8">
        <v>1</v>
      </c>
      <c r="F164" s="8">
        <v>0</v>
      </c>
      <c r="G164" s="6" t="s">
        <v>143</v>
      </c>
      <c r="H164" s="8">
        <v>122</v>
      </c>
      <c r="I164" s="8">
        <v>1</v>
      </c>
      <c r="J164" s="8">
        <v>7</v>
      </c>
      <c r="K164" s="8">
        <v>20</v>
      </c>
      <c r="L164" s="8">
        <v>1</v>
      </c>
      <c r="M164" s="8">
        <v>1</v>
      </c>
      <c r="N164" s="9">
        <f>VLOOKUP(VLOOKUP($A164,跑环关卡配置!$O:$P,2,FALSE),怪物属性偏向!$E:$O,怪物属性偏向!J$1-1,FALSE)</f>
        <v>20005001</v>
      </c>
      <c r="O164" s="9">
        <f>VLOOKUP(VLOOKUP($A164,跑环关卡配置!$O:$P,2,FALSE),怪物属性偏向!$E:$O,怪物属性偏向!K$1-1,FALSE)</f>
        <v>20005002</v>
      </c>
      <c r="P164" s="9" t="str">
        <f>VLOOKUP(VLOOKUP($A164,跑环关卡配置!$O:$P,2,FALSE),怪物属性偏向!$E:$O,怪物属性偏向!L$1-1,FALSE)</f>
        <v/>
      </c>
      <c r="Q164" s="9" t="str">
        <f>VLOOKUP(VLOOKUP($A164,跑环关卡配置!$O:$P,2,FALSE),怪物属性偏向!$E:$O,怪物属性偏向!M$1-1,FALSE)</f>
        <v/>
      </c>
      <c r="R164" s="9" t="str">
        <f>VLOOKUP(VLOOKUP($A164,跑环关卡配置!$O:$P,2,FALSE),怪物属性偏向!$E:$O,怪物属性偏向!N$1-1,FALSE)</f>
        <v/>
      </c>
      <c r="S164" s="9" t="str">
        <f>VLOOKUP(VLOOKUP($A164,跑环关卡配置!$O:$P,2,FALSE),怪物属性偏向!$E:$O,怪物属性偏向!O$1-1,FALSE)</f>
        <v/>
      </c>
    </row>
    <row r="165" spans="1:19" x14ac:dyDescent="0.15">
      <c r="A165" s="7">
        <f t="shared" si="2"/>
        <v>2000162</v>
      </c>
      <c r="B165" s="5" t="str">
        <f>VLOOKUP(A165,跑环关卡配置!G:I,3,FALSE)</f>
        <v>树妖</v>
      </c>
      <c r="C165" s="6"/>
      <c r="D165" s="2" t="str">
        <f>VLOOKUP(B165,怪物属性偏向!F:P,11,FALSE)</f>
        <v>m10000</v>
      </c>
      <c r="E165" s="8">
        <v>1</v>
      </c>
      <c r="F165" s="8">
        <v>0</v>
      </c>
      <c r="G165" s="6" t="s">
        <v>143</v>
      </c>
      <c r="H165" s="8">
        <v>122</v>
      </c>
      <c r="I165" s="8">
        <v>1</v>
      </c>
      <c r="J165" s="8">
        <v>7</v>
      </c>
      <c r="K165" s="8">
        <v>20</v>
      </c>
      <c r="L165" s="8">
        <v>1</v>
      </c>
      <c r="M165" s="8">
        <v>1</v>
      </c>
      <c r="N165" s="9">
        <f>VLOOKUP(VLOOKUP($A165,跑环关卡配置!$O:$P,2,FALSE),怪物属性偏向!$E:$O,怪物属性偏向!J$1-1,FALSE)</f>
        <v>20003001</v>
      </c>
      <c r="O165" s="9" t="str">
        <f>VLOOKUP(VLOOKUP($A165,跑环关卡配置!$O:$P,2,FALSE),怪物属性偏向!$E:$O,怪物属性偏向!K$1-1,FALSE)</f>
        <v/>
      </c>
      <c r="P165" s="9" t="str">
        <f>VLOOKUP(VLOOKUP($A165,跑环关卡配置!$O:$P,2,FALSE),怪物属性偏向!$E:$O,怪物属性偏向!L$1-1,FALSE)</f>
        <v/>
      </c>
      <c r="Q165" s="9" t="str">
        <f>VLOOKUP(VLOOKUP($A165,跑环关卡配置!$O:$P,2,FALSE),怪物属性偏向!$E:$O,怪物属性偏向!M$1-1,FALSE)</f>
        <v/>
      </c>
      <c r="R165" s="9" t="str">
        <f>VLOOKUP(VLOOKUP($A165,跑环关卡配置!$O:$P,2,FALSE),怪物属性偏向!$E:$O,怪物属性偏向!N$1-1,FALSE)</f>
        <v/>
      </c>
      <c r="S165" s="9" t="str">
        <f>VLOOKUP(VLOOKUP($A165,跑环关卡配置!$O:$P,2,FALSE),怪物属性偏向!$E:$O,怪物属性偏向!O$1-1,FALSE)</f>
        <v/>
      </c>
    </row>
    <row r="166" spans="1:19" x14ac:dyDescent="0.15">
      <c r="A166" s="7">
        <f t="shared" si="2"/>
        <v>2000163</v>
      </c>
      <c r="B166" s="5" t="str">
        <f>VLOOKUP(A166,跑环关卡配置!G:I,3,FALSE)</f>
        <v>食人花</v>
      </c>
      <c r="C166" s="6"/>
      <c r="D166" s="2" t="str">
        <f>VLOOKUP(B166,怪物属性偏向!F:P,11,FALSE)</f>
        <v>m1004</v>
      </c>
      <c r="E166" s="8">
        <v>1</v>
      </c>
      <c r="F166" s="8">
        <v>0</v>
      </c>
      <c r="G166" s="6" t="s">
        <v>143</v>
      </c>
      <c r="H166" s="8">
        <v>122</v>
      </c>
      <c r="I166" s="8">
        <v>1</v>
      </c>
      <c r="J166" s="8">
        <v>7</v>
      </c>
      <c r="K166" s="8">
        <v>20</v>
      </c>
      <c r="L166" s="8">
        <v>1</v>
      </c>
      <c r="M166" s="8">
        <v>1</v>
      </c>
      <c r="N166" s="9">
        <f>VLOOKUP(VLOOKUP($A166,跑环关卡配置!$O:$P,2,FALSE),怪物属性偏向!$E:$O,怪物属性偏向!J$1-1,FALSE)</f>
        <v>20002001</v>
      </c>
      <c r="O166" s="9">
        <f>VLOOKUP(VLOOKUP($A166,跑环关卡配置!$O:$P,2,FALSE),怪物属性偏向!$E:$O,怪物属性偏向!K$1-1,FALSE)</f>
        <v>20002002</v>
      </c>
      <c r="P166" s="9" t="str">
        <f>VLOOKUP(VLOOKUP($A166,跑环关卡配置!$O:$P,2,FALSE),怪物属性偏向!$E:$O,怪物属性偏向!L$1-1,FALSE)</f>
        <v/>
      </c>
      <c r="Q166" s="9" t="str">
        <f>VLOOKUP(VLOOKUP($A166,跑环关卡配置!$O:$P,2,FALSE),怪物属性偏向!$E:$O,怪物属性偏向!M$1-1,FALSE)</f>
        <v/>
      </c>
      <c r="R166" s="9" t="str">
        <f>VLOOKUP(VLOOKUP($A166,跑环关卡配置!$O:$P,2,FALSE),怪物属性偏向!$E:$O,怪物属性偏向!N$1-1,FALSE)</f>
        <v/>
      </c>
      <c r="S166" s="9" t="str">
        <f>VLOOKUP(VLOOKUP($A166,跑环关卡配置!$O:$P,2,FALSE),怪物属性偏向!$E:$O,怪物属性偏向!O$1-1,FALSE)</f>
        <v/>
      </c>
    </row>
    <row r="167" spans="1:19" x14ac:dyDescent="0.15">
      <c r="A167" s="7">
        <f t="shared" si="2"/>
        <v>2000164</v>
      </c>
      <c r="B167" s="5" t="str">
        <f>VLOOKUP(A167,跑环关卡配置!G:I,3,FALSE)</f>
        <v>树妖</v>
      </c>
      <c r="C167" s="6"/>
      <c r="D167" s="2" t="str">
        <f>VLOOKUP(B167,怪物属性偏向!F:P,11,FALSE)</f>
        <v>m10000</v>
      </c>
      <c r="E167" s="8">
        <v>1</v>
      </c>
      <c r="F167" s="8">
        <v>0</v>
      </c>
      <c r="G167" s="6" t="s">
        <v>143</v>
      </c>
      <c r="H167" s="8">
        <v>122</v>
      </c>
      <c r="I167" s="8">
        <v>1</v>
      </c>
      <c r="J167" s="8">
        <v>7</v>
      </c>
      <c r="K167" s="8">
        <v>20</v>
      </c>
      <c r="L167" s="8">
        <v>1</v>
      </c>
      <c r="M167" s="8">
        <v>1</v>
      </c>
      <c r="N167" s="9">
        <f>VLOOKUP(VLOOKUP($A167,跑环关卡配置!$O:$P,2,FALSE),怪物属性偏向!$E:$O,怪物属性偏向!J$1-1,FALSE)</f>
        <v>20003001</v>
      </c>
      <c r="O167" s="9" t="str">
        <f>VLOOKUP(VLOOKUP($A167,跑环关卡配置!$O:$P,2,FALSE),怪物属性偏向!$E:$O,怪物属性偏向!K$1-1,FALSE)</f>
        <v/>
      </c>
      <c r="P167" s="9" t="str">
        <f>VLOOKUP(VLOOKUP($A167,跑环关卡配置!$O:$P,2,FALSE),怪物属性偏向!$E:$O,怪物属性偏向!L$1-1,FALSE)</f>
        <v/>
      </c>
      <c r="Q167" s="9" t="str">
        <f>VLOOKUP(VLOOKUP($A167,跑环关卡配置!$O:$P,2,FALSE),怪物属性偏向!$E:$O,怪物属性偏向!M$1-1,FALSE)</f>
        <v/>
      </c>
      <c r="R167" s="9" t="str">
        <f>VLOOKUP(VLOOKUP($A167,跑环关卡配置!$O:$P,2,FALSE),怪物属性偏向!$E:$O,怪物属性偏向!N$1-1,FALSE)</f>
        <v/>
      </c>
      <c r="S167" s="9" t="str">
        <f>VLOOKUP(VLOOKUP($A167,跑环关卡配置!$O:$P,2,FALSE),怪物属性偏向!$E:$O,怪物属性偏向!O$1-1,FALSE)</f>
        <v/>
      </c>
    </row>
    <row r="168" spans="1:19" x14ac:dyDescent="0.15">
      <c r="A168" s="7">
        <f t="shared" si="2"/>
        <v>2000165</v>
      </c>
      <c r="B168" s="5" t="str">
        <f>VLOOKUP(A168,跑环关卡配置!G:I,3,FALSE)</f>
        <v>食人花</v>
      </c>
      <c r="C168" s="6"/>
      <c r="D168" s="2" t="str">
        <f>VLOOKUP(B168,怪物属性偏向!F:P,11,FALSE)</f>
        <v>m1004</v>
      </c>
      <c r="E168" s="8">
        <v>1</v>
      </c>
      <c r="F168" s="8">
        <v>0</v>
      </c>
      <c r="G168" s="6" t="s">
        <v>143</v>
      </c>
      <c r="H168" s="8">
        <v>122</v>
      </c>
      <c r="I168" s="8">
        <v>1</v>
      </c>
      <c r="J168" s="8">
        <v>7</v>
      </c>
      <c r="K168" s="8">
        <v>20</v>
      </c>
      <c r="L168" s="8">
        <v>1</v>
      </c>
      <c r="M168" s="8">
        <v>1</v>
      </c>
      <c r="N168" s="9">
        <f>VLOOKUP(VLOOKUP($A168,跑环关卡配置!$O:$P,2,FALSE),怪物属性偏向!$E:$O,怪物属性偏向!J$1-1,FALSE)</f>
        <v>20002001</v>
      </c>
      <c r="O168" s="9">
        <f>VLOOKUP(VLOOKUP($A168,跑环关卡配置!$O:$P,2,FALSE),怪物属性偏向!$E:$O,怪物属性偏向!K$1-1,FALSE)</f>
        <v>20002002</v>
      </c>
      <c r="P168" s="9" t="str">
        <f>VLOOKUP(VLOOKUP($A168,跑环关卡配置!$O:$P,2,FALSE),怪物属性偏向!$E:$O,怪物属性偏向!L$1-1,FALSE)</f>
        <v/>
      </c>
      <c r="Q168" s="9" t="str">
        <f>VLOOKUP(VLOOKUP($A168,跑环关卡配置!$O:$P,2,FALSE),怪物属性偏向!$E:$O,怪物属性偏向!M$1-1,FALSE)</f>
        <v/>
      </c>
      <c r="R168" s="9" t="str">
        <f>VLOOKUP(VLOOKUP($A168,跑环关卡配置!$O:$P,2,FALSE),怪物属性偏向!$E:$O,怪物属性偏向!N$1-1,FALSE)</f>
        <v/>
      </c>
      <c r="S168" s="9" t="str">
        <f>VLOOKUP(VLOOKUP($A168,跑环关卡配置!$O:$P,2,FALSE),怪物属性偏向!$E:$O,怪物属性偏向!O$1-1,FALSE)</f>
        <v/>
      </c>
    </row>
    <row r="169" spans="1:19" x14ac:dyDescent="0.15">
      <c r="A169" s="7">
        <f t="shared" si="2"/>
        <v>2000166</v>
      </c>
      <c r="B169" s="5" t="str">
        <f>VLOOKUP(A169,跑环关卡配置!G:I,3,FALSE)</f>
        <v>食人花</v>
      </c>
      <c r="C169" s="6"/>
      <c r="D169" s="2" t="str">
        <f>VLOOKUP(B169,怪物属性偏向!F:P,11,FALSE)</f>
        <v>m1004</v>
      </c>
      <c r="E169" s="8">
        <v>1</v>
      </c>
      <c r="F169" s="8">
        <v>0</v>
      </c>
      <c r="G169" s="6" t="s">
        <v>143</v>
      </c>
      <c r="H169" s="8">
        <v>122</v>
      </c>
      <c r="I169" s="8">
        <v>1</v>
      </c>
      <c r="J169" s="8">
        <v>7</v>
      </c>
      <c r="K169" s="8">
        <v>20</v>
      </c>
      <c r="L169" s="8">
        <v>1</v>
      </c>
      <c r="M169" s="8">
        <v>1</v>
      </c>
      <c r="N169" s="9">
        <f>VLOOKUP(VLOOKUP($A169,跑环关卡配置!$O:$P,2,FALSE),怪物属性偏向!$E:$O,怪物属性偏向!J$1-1,FALSE)</f>
        <v>20002001</v>
      </c>
      <c r="O169" s="9">
        <f>VLOOKUP(VLOOKUP($A169,跑环关卡配置!$O:$P,2,FALSE),怪物属性偏向!$E:$O,怪物属性偏向!K$1-1,FALSE)</f>
        <v>20002002</v>
      </c>
      <c r="P169" s="9" t="str">
        <f>VLOOKUP(VLOOKUP($A169,跑环关卡配置!$O:$P,2,FALSE),怪物属性偏向!$E:$O,怪物属性偏向!L$1-1,FALSE)</f>
        <v/>
      </c>
      <c r="Q169" s="9" t="str">
        <f>VLOOKUP(VLOOKUP($A169,跑环关卡配置!$O:$P,2,FALSE),怪物属性偏向!$E:$O,怪物属性偏向!M$1-1,FALSE)</f>
        <v/>
      </c>
      <c r="R169" s="9" t="str">
        <f>VLOOKUP(VLOOKUP($A169,跑环关卡配置!$O:$P,2,FALSE),怪物属性偏向!$E:$O,怪物属性偏向!N$1-1,FALSE)</f>
        <v/>
      </c>
      <c r="S169" s="9" t="str">
        <f>VLOOKUP(VLOOKUP($A169,跑环关卡配置!$O:$P,2,FALSE),怪物属性偏向!$E:$O,怪物属性偏向!O$1-1,FALSE)</f>
        <v/>
      </c>
    </row>
    <row r="170" spans="1:19" x14ac:dyDescent="0.15">
      <c r="A170" s="7">
        <f t="shared" si="2"/>
        <v>2000167</v>
      </c>
      <c r="B170" s="5" t="str">
        <f>VLOOKUP(A170,跑环关卡配置!G:I,3,FALSE)</f>
        <v>树妖</v>
      </c>
      <c r="C170" s="6"/>
      <c r="D170" s="2" t="str">
        <f>VLOOKUP(B170,怪物属性偏向!F:P,11,FALSE)</f>
        <v>m10000</v>
      </c>
      <c r="E170" s="8">
        <v>1</v>
      </c>
      <c r="F170" s="8">
        <v>0</v>
      </c>
      <c r="G170" s="6" t="s">
        <v>143</v>
      </c>
      <c r="H170" s="8">
        <v>122</v>
      </c>
      <c r="I170" s="8">
        <v>1</v>
      </c>
      <c r="J170" s="8">
        <v>7</v>
      </c>
      <c r="K170" s="8">
        <v>20</v>
      </c>
      <c r="L170" s="8">
        <v>1</v>
      </c>
      <c r="M170" s="8">
        <v>1</v>
      </c>
      <c r="N170" s="9">
        <f>VLOOKUP(VLOOKUP($A170,跑环关卡配置!$O:$P,2,FALSE),怪物属性偏向!$E:$O,怪物属性偏向!J$1-1,FALSE)</f>
        <v>20003001</v>
      </c>
      <c r="O170" s="9" t="str">
        <f>VLOOKUP(VLOOKUP($A170,跑环关卡配置!$O:$P,2,FALSE),怪物属性偏向!$E:$O,怪物属性偏向!K$1-1,FALSE)</f>
        <v/>
      </c>
      <c r="P170" s="9" t="str">
        <f>VLOOKUP(VLOOKUP($A170,跑环关卡配置!$O:$P,2,FALSE),怪物属性偏向!$E:$O,怪物属性偏向!L$1-1,FALSE)</f>
        <v/>
      </c>
      <c r="Q170" s="9" t="str">
        <f>VLOOKUP(VLOOKUP($A170,跑环关卡配置!$O:$P,2,FALSE),怪物属性偏向!$E:$O,怪物属性偏向!M$1-1,FALSE)</f>
        <v/>
      </c>
      <c r="R170" s="9" t="str">
        <f>VLOOKUP(VLOOKUP($A170,跑环关卡配置!$O:$P,2,FALSE),怪物属性偏向!$E:$O,怪物属性偏向!N$1-1,FALSE)</f>
        <v/>
      </c>
      <c r="S170" s="9" t="str">
        <f>VLOOKUP(VLOOKUP($A170,跑环关卡配置!$O:$P,2,FALSE),怪物属性偏向!$E:$O,怪物属性偏向!O$1-1,FALSE)</f>
        <v/>
      </c>
    </row>
    <row r="171" spans="1:19" x14ac:dyDescent="0.15">
      <c r="A171" s="7">
        <f t="shared" si="2"/>
        <v>2000168</v>
      </c>
      <c r="B171" s="5" t="str">
        <f>VLOOKUP(A171,跑环关卡配置!G:I,3,FALSE)</f>
        <v>食人花</v>
      </c>
      <c r="C171" s="6"/>
      <c r="D171" s="2" t="str">
        <f>VLOOKUP(B171,怪物属性偏向!F:P,11,FALSE)</f>
        <v>m1004</v>
      </c>
      <c r="E171" s="8">
        <v>1</v>
      </c>
      <c r="F171" s="8">
        <v>0</v>
      </c>
      <c r="G171" s="6" t="s">
        <v>143</v>
      </c>
      <c r="H171" s="8">
        <v>122</v>
      </c>
      <c r="I171" s="8">
        <v>1</v>
      </c>
      <c r="J171" s="8">
        <v>7</v>
      </c>
      <c r="K171" s="8">
        <v>20</v>
      </c>
      <c r="L171" s="8">
        <v>1</v>
      </c>
      <c r="M171" s="8">
        <v>1</v>
      </c>
      <c r="N171" s="9">
        <f>VLOOKUP(VLOOKUP($A171,跑环关卡配置!$O:$P,2,FALSE),怪物属性偏向!$E:$O,怪物属性偏向!J$1-1,FALSE)</f>
        <v>20002001</v>
      </c>
      <c r="O171" s="9">
        <f>VLOOKUP(VLOOKUP($A171,跑环关卡配置!$O:$P,2,FALSE),怪物属性偏向!$E:$O,怪物属性偏向!K$1-1,FALSE)</f>
        <v>20002002</v>
      </c>
      <c r="P171" s="9" t="str">
        <f>VLOOKUP(VLOOKUP($A171,跑环关卡配置!$O:$P,2,FALSE),怪物属性偏向!$E:$O,怪物属性偏向!L$1-1,FALSE)</f>
        <v/>
      </c>
      <c r="Q171" s="9" t="str">
        <f>VLOOKUP(VLOOKUP($A171,跑环关卡配置!$O:$P,2,FALSE),怪物属性偏向!$E:$O,怪物属性偏向!M$1-1,FALSE)</f>
        <v/>
      </c>
      <c r="R171" s="9" t="str">
        <f>VLOOKUP(VLOOKUP($A171,跑环关卡配置!$O:$P,2,FALSE),怪物属性偏向!$E:$O,怪物属性偏向!N$1-1,FALSE)</f>
        <v/>
      </c>
      <c r="S171" s="9" t="str">
        <f>VLOOKUP(VLOOKUP($A171,跑环关卡配置!$O:$P,2,FALSE),怪物属性偏向!$E:$O,怪物属性偏向!O$1-1,FALSE)</f>
        <v/>
      </c>
    </row>
    <row r="172" spans="1:19" x14ac:dyDescent="0.15">
      <c r="A172" s="7">
        <f t="shared" si="2"/>
        <v>2000169</v>
      </c>
      <c r="B172" s="5" t="str">
        <f>VLOOKUP(A172,跑环关卡配置!G:I,3,FALSE)</f>
        <v>食人花</v>
      </c>
      <c r="C172" s="6"/>
      <c r="D172" s="2" t="str">
        <f>VLOOKUP(B172,怪物属性偏向!F:P,11,FALSE)</f>
        <v>m1004</v>
      </c>
      <c r="E172" s="8">
        <v>1</v>
      </c>
      <c r="F172" s="8">
        <v>0</v>
      </c>
      <c r="G172" s="6" t="s">
        <v>143</v>
      </c>
      <c r="H172" s="8">
        <v>122</v>
      </c>
      <c r="I172" s="8">
        <v>1</v>
      </c>
      <c r="J172" s="8">
        <v>7</v>
      </c>
      <c r="K172" s="8">
        <v>20</v>
      </c>
      <c r="L172" s="8">
        <v>1</v>
      </c>
      <c r="M172" s="8">
        <v>1</v>
      </c>
      <c r="N172" s="9">
        <f>VLOOKUP(VLOOKUP($A172,跑环关卡配置!$O:$P,2,FALSE),怪物属性偏向!$E:$O,怪物属性偏向!J$1-1,FALSE)</f>
        <v>20002001</v>
      </c>
      <c r="O172" s="9">
        <f>VLOOKUP(VLOOKUP($A172,跑环关卡配置!$O:$P,2,FALSE),怪物属性偏向!$E:$O,怪物属性偏向!K$1-1,FALSE)</f>
        <v>20002002</v>
      </c>
      <c r="P172" s="9" t="str">
        <f>VLOOKUP(VLOOKUP($A172,跑环关卡配置!$O:$P,2,FALSE),怪物属性偏向!$E:$O,怪物属性偏向!L$1-1,FALSE)</f>
        <v/>
      </c>
      <c r="Q172" s="9" t="str">
        <f>VLOOKUP(VLOOKUP($A172,跑环关卡配置!$O:$P,2,FALSE),怪物属性偏向!$E:$O,怪物属性偏向!M$1-1,FALSE)</f>
        <v/>
      </c>
      <c r="R172" s="9" t="str">
        <f>VLOOKUP(VLOOKUP($A172,跑环关卡配置!$O:$P,2,FALSE),怪物属性偏向!$E:$O,怪物属性偏向!N$1-1,FALSE)</f>
        <v/>
      </c>
      <c r="S172" s="9" t="str">
        <f>VLOOKUP(VLOOKUP($A172,跑环关卡配置!$O:$P,2,FALSE),怪物属性偏向!$E:$O,怪物属性偏向!O$1-1,FALSE)</f>
        <v/>
      </c>
    </row>
    <row r="173" spans="1:19" x14ac:dyDescent="0.15">
      <c r="A173" s="7">
        <f t="shared" si="2"/>
        <v>2000170</v>
      </c>
      <c r="B173" s="5" t="str">
        <f>VLOOKUP(A173,跑环关卡配置!G:I,3,FALSE)</f>
        <v>食人花</v>
      </c>
      <c r="C173" s="6"/>
      <c r="D173" s="2" t="str">
        <f>VLOOKUP(B173,怪物属性偏向!F:P,11,FALSE)</f>
        <v>m1004</v>
      </c>
      <c r="E173" s="8">
        <v>1</v>
      </c>
      <c r="F173" s="8">
        <v>0</v>
      </c>
      <c r="G173" s="6" t="s">
        <v>143</v>
      </c>
      <c r="H173" s="8">
        <v>122</v>
      </c>
      <c r="I173" s="8">
        <v>1</v>
      </c>
      <c r="J173" s="8">
        <v>7</v>
      </c>
      <c r="K173" s="8">
        <v>20</v>
      </c>
      <c r="L173" s="8">
        <v>1</v>
      </c>
      <c r="M173" s="8">
        <v>1</v>
      </c>
      <c r="N173" s="9">
        <f>VLOOKUP(VLOOKUP($A173,跑环关卡配置!$O:$P,2,FALSE),怪物属性偏向!$E:$O,怪物属性偏向!J$1-1,FALSE)</f>
        <v>20002001</v>
      </c>
      <c r="O173" s="9">
        <f>VLOOKUP(VLOOKUP($A173,跑环关卡配置!$O:$P,2,FALSE),怪物属性偏向!$E:$O,怪物属性偏向!K$1-1,FALSE)</f>
        <v>20002002</v>
      </c>
      <c r="P173" s="9" t="str">
        <f>VLOOKUP(VLOOKUP($A173,跑环关卡配置!$O:$P,2,FALSE),怪物属性偏向!$E:$O,怪物属性偏向!L$1-1,FALSE)</f>
        <v/>
      </c>
      <c r="Q173" s="9" t="str">
        <f>VLOOKUP(VLOOKUP($A173,跑环关卡配置!$O:$P,2,FALSE),怪物属性偏向!$E:$O,怪物属性偏向!M$1-1,FALSE)</f>
        <v/>
      </c>
      <c r="R173" s="9" t="str">
        <f>VLOOKUP(VLOOKUP($A173,跑环关卡配置!$O:$P,2,FALSE),怪物属性偏向!$E:$O,怪物属性偏向!N$1-1,FALSE)</f>
        <v/>
      </c>
      <c r="S173" s="9" t="str">
        <f>VLOOKUP(VLOOKUP($A173,跑环关卡配置!$O:$P,2,FALSE),怪物属性偏向!$E:$O,怪物属性偏向!O$1-1,FALSE)</f>
        <v/>
      </c>
    </row>
    <row r="174" spans="1:19" x14ac:dyDescent="0.15">
      <c r="A174" s="7">
        <f t="shared" si="2"/>
        <v>2000171</v>
      </c>
      <c r="B174" s="5" t="str">
        <f>VLOOKUP(A174,跑环关卡配置!G:I,3,FALSE)</f>
        <v>树妖</v>
      </c>
      <c r="C174" s="6"/>
      <c r="D174" s="2" t="str">
        <f>VLOOKUP(B174,怪物属性偏向!F:P,11,FALSE)</f>
        <v>m10000</v>
      </c>
      <c r="E174" s="8">
        <v>1</v>
      </c>
      <c r="F174" s="8">
        <v>0</v>
      </c>
      <c r="G174" s="6" t="s">
        <v>143</v>
      </c>
      <c r="H174" s="8">
        <v>122</v>
      </c>
      <c r="I174" s="8">
        <v>1</v>
      </c>
      <c r="J174" s="8">
        <v>7</v>
      </c>
      <c r="K174" s="8">
        <v>20</v>
      </c>
      <c r="L174" s="8">
        <v>1</v>
      </c>
      <c r="M174" s="8">
        <v>1</v>
      </c>
      <c r="N174" s="9">
        <f>VLOOKUP(VLOOKUP($A174,跑环关卡配置!$O:$P,2,FALSE),怪物属性偏向!$E:$O,怪物属性偏向!J$1-1,FALSE)</f>
        <v>20003001</v>
      </c>
      <c r="O174" s="9" t="str">
        <f>VLOOKUP(VLOOKUP($A174,跑环关卡配置!$O:$P,2,FALSE),怪物属性偏向!$E:$O,怪物属性偏向!K$1-1,FALSE)</f>
        <v/>
      </c>
      <c r="P174" s="9" t="str">
        <f>VLOOKUP(VLOOKUP($A174,跑环关卡配置!$O:$P,2,FALSE),怪物属性偏向!$E:$O,怪物属性偏向!L$1-1,FALSE)</f>
        <v/>
      </c>
      <c r="Q174" s="9" t="str">
        <f>VLOOKUP(VLOOKUP($A174,跑环关卡配置!$O:$P,2,FALSE),怪物属性偏向!$E:$O,怪物属性偏向!M$1-1,FALSE)</f>
        <v/>
      </c>
      <c r="R174" s="9" t="str">
        <f>VLOOKUP(VLOOKUP($A174,跑环关卡配置!$O:$P,2,FALSE),怪物属性偏向!$E:$O,怪物属性偏向!N$1-1,FALSE)</f>
        <v/>
      </c>
      <c r="S174" s="9" t="str">
        <f>VLOOKUP(VLOOKUP($A174,跑环关卡配置!$O:$P,2,FALSE),怪物属性偏向!$E:$O,怪物属性偏向!O$1-1,FALSE)</f>
        <v/>
      </c>
    </row>
    <row r="175" spans="1:19" x14ac:dyDescent="0.15">
      <c r="A175" s="7">
        <f t="shared" si="2"/>
        <v>2000172</v>
      </c>
      <c r="B175" s="5" t="str">
        <f>VLOOKUP(A175,跑环关卡配置!G:I,3,FALSE)</f>
        <v>小蘑菇</v>
      </c>
      <c r="C175" s="6"/>
      <c r="D175" s="2" t="str">
        <f>VLOOKUP(B175,怪物属性偏向!F:P,11,FALSE)</f>
        <v>m1008</v>
      </c>
      <c r="E175" s="8">
        <v>1</v>
      </c>
      <c r="F175" s="8">
        <v>0</v>
      </c>
      <c r="G175" s="6" t="s">
        <v>143</v>
      </c>
      <c r="H175" s="8">
        <v>122</v>
      </c>
      <c r="I175" s="8">
        <v>1</v>
      </c>
      <c r="J175" s="8">
        <v>7</v>
      </c>
      <c r="K175" s="8">
        <v>20</v>
      </c>
      <c r="L175" s="8">
        <v>1</v>
      </c>
      <c r="M175" s="8">
        <v>1</v>
      </c>
      <c r="N175" s="9">
        <f>VLOOKUP(VLOOKUP($A175,跑环关卡配置!$O:$P,2,FALSE),怪物属性偏向!$E:$O,怪物属性偏向!J$1-1,FALSE)</f>
        <v>20001001</v>
      </c>
      <c r="O175" s="9" t="str">
        <f>VLOOKUP(VLOOKUP($A175,跑环关卡配置!$O:$P,2,FALSE),怪物属性偏向!$E:$O,怪物属性偏向!K$1-1,FALSE)</f>
        <v/>
      </c>
      <c r="P175" s="9" t="str">
        <f>VLOOKUP(VLOOKUP($A175,跑环关卡配置!$O:$P,2,FALSE),怪物属性偏向!$E:$O,怪物属性偏向!L$1-1,FALSE)</f>
        <v/>
      </c>
      <c r="Q175" s="9" t="str">
        <f>VLOOKUP(VLOOKUP($A175,跑环关卡配置!$O:$P,2,FALSE),怪物属性偏向!$E:$O,怪物属性偏向!M$1-1,FALSE)</f>
        <v/>
      </c>
      <c r="R175" s="9" t="str">
        <f>VLOOKUP(VLOOKUP($A175,跑环关卡配置!$O:$P,2,FALSE),怪物属性偏向!$E:$O,怪物属性偏向!N$1-1,FALSE)</f>
        <v/>
      </c>
      <c r="S175" s="9" t="str">
        <f>VLOOKUP(VLOOKUP($A175,跑环关卡配置!$O:$P,2,FALSE),怪物属性偏向!$E:$O,怪物属性偏向!O$1-1,FALSE)</f>
        <v/>
      </c>
    </row>
    <row r="176" spans="1:19" x14ac:dyDescent="0.15">
      <c r="A176" s="7">
        <f t="shared" si="2"/>
        <v>2000173</v>
      </c>
      <c r="B176" s="5" t="str">
        <f>VLOOKUP(A176,跑环关卡配置!G:I,3,FALSE)</f>
        <v>小蘑菇</v>
      </c>
      <c r="C176" s="6"/>
      <c r="D176" s="2" t="str">
        <f>VLOOKUP(B176,怪物属性偏向!F:P,11,FALSE)</f>
        <v>m1008</v>
      </c>
      <c r="E176" s="8">
        <v>1</v>
      </c>
      <c r="F176" s="8">
        <v>0</v>
      </c>
      <c r="G176" s="6" t="s">
        <v>143</v>
      </c>
      <c r="H176" s="8">
        <v>122</v>
      </c>
      <c r="I176" s="8">
        <v>1</v>
      </c>
      <c r="J176" s="8">
        <v>7</v>
      </c>
      <c r="K176" s="8">
        <v>20</v>
      </c>
      <c r="L176" s="8">
        <v>1</v>
      </c>
      <c r="M176" s="8">
        <v>1</v>
      </c>
      <c r="N176" s="9">
        <f>VLOOKUP(VLOOKUP($A176,跑环关卡配置!$O:$P,2,FALSE),怪物属性偏向!$E:$O,怪物属性偏向!J$1-1,FALSE)</f>
        <v>20001001</v>
      </c>
      <c r="O176" s="9" t="str">
        <f>VLOOKUP(VLOOKUP($A176,跑环关卡配置!$O:$P,2,FALSE),怪物属性偏向!$E:$O,怪物属性偏向!K$1-1,FALSE)</f>
        <v/>
      </c>
      <c r="P176" s="9" t="str">
        <f>VLOOKUP(VLOOKUP($A176,跑环关卡配置!$O:$P,2,FALSE),怪物属性偏向!$E:$O,怪物属性偏向!L$1-1,FALSE)</f>
        <v/>
      </c>
      <c r="Q176" s="9" t="str">
        <f>VLOOKUP(VLOOKUP($A176,跑环关卡配置!$O:$P,2,FALSE),怪物属性偏向!$E:$O,怪物属性偏向!M$1-1,FALSE)</f>
        <v/>
      </c>
      <c r="R176" s="9" t="str">
        <f>VLOOKUP(VLOOKUP($A176,跑环关卡配置!$O:$P,2,FALSE),怪物属性偏向!$E:$O,怪物属性偏向!N$1-1,FALSE)</f>
        <v/>
      </c>
      <c r="S176" s="9" t="str">
        <f>VLOOKUP(VLOOKUP($A176,跑环关卡配置!$O:$P,2,FALSE),怪物属性偏向!$E:$O,怪物属性偏向!O$1-1,FALSE)</f>
        <v/>
      </c>
    </row>
    <row r="177" spans="1:19" x14ac:dyDescent="0.15">
      <c r="A177" s="7">
        <f t="shared" si="2"/>
        <v>2000174</v>
      </c>
      <c r="B177" s="5" t="str">
        <f>VLOOKUP(A177,跑环关卡配置!G:I,3,FALSE)</f>
        <v>小蘑菇</v>
      </c>
      <c r="C177" s="6"/>
      <c r="D177" s="2" t="str">
        <f>VLOOKUP(B177,怪物属性偏向!F:P,11,FALSE)</f>
        <v>m1008</v>
      </c>
      <c r="E177" s="8">
        <v>1</v>
      </c>
      <c r="F177" s="8">
        <v>0</v>
      </c>
      <c r="G177" s="6" t="s">
        <v>143</v>
      </c>
      <c r="H177" s="8">
        <v>122</v>
      </c>
      <c r="I177" s="8">
        <v>1</v>
      </c>
      <c r="J177" s="8">
        <v>7</v>
      </c>
      <c r="K177" s="8">
        <v>20</v>
      </c>
      <c r="L177" s="8">
        <v>1</v>
      </c>
      <c r="M177" s="8">
        <v>1</v>
      </c>
      <c r="N177" s="9">
        <f>VLOOKUP(VLOOKUP($A177,跑环关卡配置!$O:$P,2,FALSE),怪物属性偏向!$E:$O,怪物属性偏向!J$1-1,FALSE)</f>
        <v>20001001</v>
      </c>
      <c r="O177" s="9" t="str">
        <f>VLOOKUP(VLOOKUP($A177,跑环关卡配置!$O:$P,2,FALSE),怪物属性偏向!$E:$O,怪物属性偏向!K$1-1,FALSE)</f>
        <v/>
      </c>
      <c r="P177" s="9" t="str">
        <f>VLOOKUP(VLOOKUP($A177,跑环关卡配置!$O:$P,2,FALSE),怪物属性偏向!$E:$O,怪物属性偏向!L$1-1,FALSE)</f>
        <v/>
      </c>
      <c r="Q177" s="9" t="str">
        <f>VLOOKUP(VLOOKUP($A177,跑环关卡配置!$O:$P,2,FALSE),怪物属性偏向!$E:$O,怪物属性偏向!M$1-1,FALSE)</f>
        <v/>
      </c>
      <c r="R177" s="9" t="str">
        <f>VLOOKUP(VLOOKUP($A177,跑环关卡配置!$O:$P,2,FALSE),怪物属性偏向!$E:$O,怪物属性偏向!N$1-1,FALSE)</f>
        <v/>
      </c>
      <c r="S177" s="9" t="str">
        <f>VLOOKUP(VLOOKUP($A177,跑环关卡配置!$O:$P,2,FALSE),怪物属性偏向!$E:$O,怪物属性偏向!O$1-1,FALSE)</f>
        <v/>
      </c>
    </row>
    <row r="178" spans="1:19" x14ac:dyDescent="0.15">
      <c r="A178" s="7">
        <f t="shared" si="2"/>
        <v>2000175</v>
      </c>
      <c r="B178" s="5" t="str">
        <f>VLOOKUP(A178,跑环关卡配置!G:I,3,FALSE)</f>
        <v>树妖</v>
      </c>
      <c r="C178" s="6"/>
      <c r="D178" s="2" t="str">
        <f>VLOOKUP(B178,怪物属性偏向!F:P,11,FALSE)</f>
        <v>m10000</v>
      </c>
      <c r="E178" s="8">
        <v>1</v>
      </c>
      <c r="F178" s="8">
        <v>0</v>
      </c>
      <c r="G178" s="6" t="s">
        <v>143</v>
      </c>
      <c r="H178" s="8">
        <v>122</v>
      </c>
      <c r="I178" s="8">
        <v>1</v>
      </c>
      <c r="J178" s="8">
        <v>7</v>
      </c>
      <c r="K178" s="8">
        <v>20</v>
      </c>
      <c r="L178" s="8">
        <v>1</v>
      </c>
      <c r="M178" s="8">
        <v>1</v>
      </c>
      <c r="N178" s="9">
        <f>VLOOKUP(VLOOKUP($A178,跑环关卡配置!$O:$P,2,FALSE),怪物属性偏向!$E:$O,怪物属性偏向!J$1-1,FALSE)</f>
        <v>20003001</v>
      </c>
      <c r="O178" s="9" t="str">
        <f>VLOOKUP(VLOOKUP($A178,跑环关卡配置!$O:$P,2,FALSE),怪物属性偏向!$E:$O,怪物属性偏向!K$1-1,FALSE)</f>
        <v/>
      </c>
      <c r="P178" s="9" t="str">
        <f>VLOOKUP(VLOOKUP($A178,跑环关卡配置!$O:$P,2,FALSE),怪物属性偏向!$E:$O,怪物属性偏向!L$1-1,FALSE)</f>
        <v/>
      </c>
      <c r="Q178" s="9" t="str">
        <f>VLOOKUP(VLOOKUP($A178,跑环关卡配置!$O:$P,2,FALSE),怪物属性偏向!$E:$O,怪物属性偏向!M$1-1,FALSE)</f>
        <v/>
      </c>
      <c r="R178" s="9" t="str">
        <f>VLOOKUP(VLOOKUP($A178,跑环关卡配置!$O:$P,2,FALSE),怪物属性偏向!$E:$O,怪物属性偏向!N$1-1,FALSE)</f>
        <v/>
      </c>
      <c r="S178" s="9" t="str">
        <f>VLOOKUP(VLOOKUP($A178,跑环关卡配置!$O:$P,2,FALSE),怪物属性偏向!$E:$O,怪物属性偏向!O$1-1,FALSE)</f>
        <v/>
      </c>
    </row>
    <row r="179" spans="1:19" x14ac:dyDescent="0.15">
      <c r="A179" s="7">
        <f t="shared" si="2"/>
        <v>2000176</v>
      </c>
      <c r="B179" s="5" t="str">
        <f>VLOOKUP(A179,跑环关卡配置!G:I,3,FALSE)</f>
        <v>小蘑菇</v>
      </c>
      <c r="C179" s="6"/>
      <c r="D179" s="2" t="str">
        <f>VLOOKUP(B179,怪物属性偏向!F:P,11,FALSE)</f>
        <v>m1008</v>
      </c>
      <c r="E179" s="8">
        <v>1</v>
      </c>
      <c r="F179" s="8">
        <v>0</v>
      </c>
      <c r="G179" s="6" t="s">
        <v>143</v>
      </c>
      <c r="H179" s="8">
        <v>122</v>
      </c>
      <c r="I179" s="8">
        <v>1</v>
      </c>
      <c r="J179" s="8">
        <v>7</v>
      </c>
      <c r="K179" s="8">
        <v>20</v>
      </c>
      <c r="L179" s="8">
        <v>1</v>
      </c>
      <c r="M179" s="8">
        <v>1</v>
      </c>
      <c r="N179" s="9">
        <f>VLOOKUP(VLOOKUP($A179,跑环关卡配置!$O:$P,2,FALSE),怪物属性偏向!$E:$O,怪物属性偏向!J$1-1,FALSE)</f>
        <v>20001001</v>
      </c>
      <c r="O179" s="9" t="str">
        <f>VLOOKUP(VLOOKUP($A179,跑环关卡配置!$O:$P,2,FALSE),怪物属性偏向!$E:$O,怪物属性偏向!K$1-1,FALSE)</f>
        <v/>
      </c>
      <c r="P179" s="9" t="str">
        <f>VLOOKUP(VLOOKUP($A179,跑环关卡配置!$O:$P,2,FALSE),怪物属性偏向!$E:$O,怪物属性偏向!L$1-1,FALSE)</f>
        <v/>
      </c>
      <c r="Q179" s="9" t="str">
        <f>VLOOKUP(VLOOKUP($A179,跑环关卡配置!$O:$P,2,FALSE),怪物属性偏向!$E:$O,怪物属性偏向!M$1-1,FALSE)</f>
        <v/>
      </c>
      <c r="R179" s="9" t="str">
        <f>VLOOKUP(VLOOKUP($A179,跑环关卡配置!$O:$P,2,FALSE),怪物属性偏向!$E:$O,怪物属性偏向!N$1-1,FALSE)</f>
        <v/>
      </c>
      <c r="S179" s="9" t="str">
        <f>VLOOKUP(VLOOKUP($A179,跑环关卡配置!$O:$P,2,FALSE),怪物属性偏向!$E:$O,怪物属性偏向!O$1-1,FALSE)</f>
        <v/>
      </c>
    </row>
    <row r="180" spans="1:19" x14ac:dyDescent="0.15">
      <c r="A180" s="7">
        <f t="shared" si="2"/>
        <v>2000177</v>
      </c>
      <c r="B180" s="5" t="str">
        <f>VLOOKUP(A180,跑环关卡配置!G:I,3,FALSE)</f>
        <v>小花精</v>
      </c>
      <c r="C180" s="6"/>
      <c r="D180" s="2" t="str">
        <f>VLOOKUP(B180,怪物属性偏向!F:P,11,FALSE)</f>
        <v>m1007</v>
      </c>
      <c r="E180" s="8">
        <v>1</v>
      </c>
      <c r="F180" s="8">
        <v>0</v>
      </c>
      <c r="G180" s="6" t="s">
        <v>143</v>
      </c>
      <c r="H180" s="8">
        <v>122</v>
      </c>
      <c r="I180" s="8">
        <v>1</v>
      </c>
      <c r="J180" s="8">
        <v>7</v>
      </c>
      <c r="K180" s="8">
        <v>20</v>
      </c>
      <c r="L180" s="8">
        <v>1</v>
      </c>
      <c r="M180" s="8">
        <v>1</v>
      </c>
      <c r="N180" s="9">
        <f>VLOOKUP(VLOOKUP($A180,跑环关卡配置!$O:$P,2,FALSE),怪物属性偏向!$E:$O,怪物属性偏向!J$1-1,FALSE)</f>
        <v>20005001</v>
      </c>
      <c r="O180" s="9">
        <f>VLOOKUP(VLOOKUP($A180,跑环关卡配置!$O:$P,2,FALSE),怪物属性偏向!$E:$O,怪物属性偏向!K$1-1,FALSE)</f>
        <v>20005002</v>
      </c>
      <c r="P180" s="9" t="str">
        <f>VLOOKUP(VLOOKUP($A180,跑环关卡配置!$O:$P,2,FALSE),怪物属性偏向!$E:$O,怪物属性偏向!L$1-1,FALSE)</f>
        <v/>
      </c>
      <c r="Q180" s="9" t="str">
        <f>VLOOKUP(VLOOKUP($A180,跑环关卡配置!$O:$P,2,FALSE),怪物属性偏向!$E:$O,怪物属性偏向!M$1-1,FALSE)</f>
        <v/>
      </c>
      <c r="R180" s="9" t="str">
        <f>VLOOKUP(VLOOKUP($A180,跑环关卡配置!$O:$P,2,FALSE),怪物属性偏向!$E:$O,怪物属性偏向!N$1-1,FALSE)</f>
        <v/>
      </c>
      <c r="S180" s="9" t="str">
        <f>VLOOKUP(VLOOKUP($A180,跑环关卡配置!$O:$P,2,FALSE),怪物属性偏向!$E:$O,怪物属性偏向!O$1-1,FALSE)</f>
        <v/>
      </c>
    </row>
    <row r="181" spans="1:19" x14ac:dyDescent="0.15">
      <c r="A181" s="7">
        <f t="shared" si="2"/>
        <v>2000178</v>
      </c>
      <c r="B181" s="5" t="str">
        <f>VLOOKUP(A181,跑环关卡配置!G:I,3,FALSE)</f>
        <v>食人花</v>
      </c>
      <c r="C181" s="6"/>
      <c r="D181" s="2" t="str">
        <f>VLOOKUP(B181,怪物属性偏向!F:P,11,FALSE)</f>
        <v>m1004</v>
      </c>
      <c r="E181" s="8">
        <v>1</v>
      </c>
      <c r="F181" s="8">
        <v>0</v>
      </c>
      <c r="G181" s="6" t="s">
        <v>143</v>
      </c>
      <c r="H181" s="8">
        <v>122</v>
      </c>
      <c r="I181" s="8">
        <v>1</v>
      </c>
      <c r="J181" s="8">
        <v>7</v>
      </c>
      <c r="K181" s="8">
        <v>20</v>
      </c>
      <c r="L181" s="8">
        <v>1</v>
      </c>
      <c r="M181" s="8">
        <v>1</v>
      </c>
      <c r="N181" s="9">
        <f>VLOOKUP(VLOOKUP($A181,跑环关卡配置!$O:$P,2,FALSE),怪物属性偏向!$E:$O,怪物属性偏向!J$1-1,FALSE)</f>
        <v>20002001</v>
      </c>
      <c r="O181" s="9">
        <f>VLOOKUP(VLOOKUP($A181,跑环关卡配置!$O:$P,2,FALSE),怪物属性偏向!$E:$O,怪物属性偏向!K$1-1,FALSE)</f>
        <v>20002002</v>
      </c>
      <c r="P181" s="9" t="str">
        <f>VLOOKUP(VLOOKUP($A181,跑环关卡配置!$O:$P,2,FALSE),怪物属性偏向!$E:$O,怪物属性偏向!L$1-1,FALSE)</f>
        <v/>
      </c>
      <c r="Q181" s="9" t="str">
        <f>VLOOKUP(VLOOKUP($A181,跑环关卡配置!$O:$P,2,FALSE),怪物属性偏向!$E:$O,怪物属性偏向!M$1-1,FALSE)</f>
        <v/>
      </c>
      <c r="R181" s="9" t="str">
        <f>VLOOKUP(VLOOKUP($A181,跑环关卡配置!$O:$P,2,FALSE),怪物属性偏向!$E:$O,怪物属性偏向!N$1-1,FALSE)</f>
        <v/>
      </c>
      <c r="S181" s="9" t="str">
        <f>VLOOKUP(VLOOKUP($A181,跑环关卡配置!$O:$P,2,FALSE),怪物属性偏向!$E:$O,怪物属性偏向!O$1-1,FALSE)</f>
        <v/>
      </c>
    </row>
    <row r="182" spans="1:19" x14ac:dyDescent="0.15">
      <c r="A182" s="7">
        <f t="shared" si="2"/>
        <v>2000179</v>
      </c>
      <c r="B182" s="5" t="str">
        <f>VLOOKUP(A182,跑环关卡配置!G:I,3,FALSE)</f>
        <v>小蘑菇</v>
      </c>
      <c r="C182" s="6"/>
      <c r="D182" s="2" t="str">
        <f>VLOOKUP(B182,怪物属性偏向!F:P,11,FALSE)</f>
        <v>m1008</v>
      </c>
      <c r="E182" s="8">
        <v>1</v>
      </c>
      <c r="F182" s="8">
        <v>0</v>
      </c>
      <c r="G182" s="6" t="s">
        <v>143</v>
      </c>
      <c r="H182" s="8">
        <v>122</v>
      </c>
      <c r="I182" s="8">
        <v>1</v>
      </c>
      <c r="J182" s="8">
        <v>7</v>
      </c>
      <c r="K182" s="8">
        <v>20</v>
      </c>
      <c r="L182" s="8">
        <v>1</v>
      </c>
      <c r="M182" s="8">
        <v>1</v>
      </c>
      <c r="N182" s="9">
        <f>VLOOKUP(VLOOKUP($A182,跑环关卡配置!$O:$P,2,FALSE),怪物属性偏向!$E:$O,怪物属性偏向!J$1-1,FALSE)</f>
        <v>20001001</v>
      </c>
      <c r="O182" s="9" t="str">
        <f>VLOOKUP(VLOOKUP($A182,跑环关卡配置!$O:$P,2,FALSE),怪物属性偏向!$E:$O,怪物属性偏向!K$1-1,FALSE)</f>
        <v/>
      </c>
      <c r="P182" s="9" t="str">
        <f>VLOOKUP(VLOOKUP($A182,跑环关卡配置!$O:$P,2,FALSE),怪物属性偏向!$E:$O,怪物属性偏向!L$1-1,FALSE)</f>
        <v/>
      </c>
      <c r="Q182" s="9" t="str">
        <f>VLOOKUP(VLOOKUP($A182,跑环关卡配置!$O:$P,2,FALSE),怪物属性偏向!$E:$O,怪物属性偏向!M$1-1,FALSE)</f>
        <v/>
      </c>
      <c r="R182" s="9" t="str">
        <f>VLOOKUP(VLOOKUP($A182,跑环关卡配置!$O:$P,2,FALSE),怪物属性偏向!$E:$O,怪物属性偏向!N$1-1,FALSE)</f>
        <v/>
      </c>
      <c r="S182" s="9" t="str">
        <f>VLOOKUP(VLOOKUP($A182,跑环关卡配置!$O:$P,2,FALSE),怪物属性偏向!$E:$O,怪物属性偏向!O$1-1,FALSE)</f>
        <v/>
      </c>
    </row>
    <row r="183" spans="1:19" x14ac:dyDescent="0.15">
      <c r="A183" s="7">
        <f t="shared" si="2"/>
        <v>2000180</v>
      </c>
      <c r="B183" s="5" t="str">
        <f>VLOOKUP(A183,跑环关卡配置!G:I,3,FALSE)</f>
        <v>小花精</v>
      </c>
      <c r="C183" s="6"/>
      <c r="D183" s="2" t="str">
        <f>VLOOKUP(B183,怪物属性偏向!F:P,11,FALSE)</f>
        <v>m1007</v>
      </c>
      <c r="E183" s="8">
        <v>1</v>
      </c>
      <c r="F183" s="8">
        <v>0</v>
      </c>
      <c r="G183" s="6" t="s">
        <v>143</v>
      </c>
      <c r="H183" s="8">
        <v>122</v>
      </c>
      <c r="I183" s="8">
        <v>1</v>
      </c>
      <c r="J183" s="8">
        <v>7</v>
      </c>
      <c r="K183" s="8">
        <v>20</v>
      </c>
      <c r="L183" s="8">
        <v>1</v>
      </c>
      <c r="M183" s="8">
        <v>1</v>
      </c>
      <c r="N183" s="9">
        <f>VLOOKUP(VLOOKUP($A183,跑环关卡配置!$O:$P,2,FALSE),怪物属性偏向!$E:$O,怪物属性偏向!J$1-1,FALSE)</f>
        <v>20005001</v>
      </c>
      <c r="O183" s="9">
        <f>VLOOKUP(VLOOKUP($A183,跑环关卡配置!$O:$P,2,FALSE),怪物属性偏向!$E:$O,怪物属性偏向!K$1-1,FALSE)</f>
        <v>20005002</v>
      </c>
      <c r="P183" s="9" t="str">
        <f>VLOOKUP(VLOOKUP($A183,跑环关卡配置!$O:$P,2,FALSE),怪物属性偏向!$E:$O,怪物属性偏向!L$1-1,FALSE)</f>
        <v/>
      </c>
      <c r="Q183" s="9" t="str">
        <f>VLOOKUP(VLOOKUP($A183,跑环关卡配置!$O:$P,2,FALSE),怪物属性偏向!$E:$O,怪物属性偏向!M$1-1,FALSE)</f>
        <v/>
      </c>
      <c r="R183" s="9" t="str">
        <f>VLOOKUP(VLOOKUP($A183,跑环关卡配置!$O:$P,2,FALSE),怪物属性偏向!$E:$O,怪物属性偏向!N$1-1,FALSE)</f>
        <v/>
      </c>
      <c r="S183" s="9" t="str">
        <f>VLOOKUP(VLOOKUP($A183,跑环关卡配置!$O:$P,2,FALSE),怪物属性偏向!$E:$O,怪物属性偏向!O$1-1,FALSE)</f>
        <v/>
      </c>
    </row>
    <row r="184" spans="1:19" x14ac:dyDescent="0.15">
      <c r="A184" s="7">
        <f t="shared" si="2"/>
        <v>2000181</v>
      </c>
      <c r="B184" s="5" t="str">
        <f>VLOOKUP(A184,跑环关卡配置!G:I,3,FALSE)</f>
        <v>小蘑菇</v>
      </c>
      <c r="C184" s="6"/>
      <c r="D184" s="2" t="str">
        <f>VLOOKUP(B184,怪物属性偏向!F:P,11,FALSE)</f>
        <v>m1008</v>
      </c>
      <c r="E184" s="8">
        <v>1</v>
      </c>
      <c r="F184" s="8">
        <v>0</v>
      </c>
      <c r="G184" s="6" t="s">
        <v>143</v>
      </c>
      <c r="H184" s="8">
        <v>122</v>
      </c>
      <c r="I184" s="8">
        <v>1</v>
      </c>
      <c r="J184" s="8">
        <v>7</v>
      </c>
      <c r="K184" s="8">
        <v>20</v>
      </c>
      <c r="L184" s="8">
        <v>1</v>
      </c>
      <c r="M184" s="8">
        <v>1</v>
      </c>
      <c r="N184" s="9">
        <f>VLOOKUP(VLOOKUP($A184,跑环关卡配置!$O:$P,2,FALSE),怪物属性偏向!$E:$O,怪物属性偏向!J$1-1,FALSE)</f>
        <v>20001001</v>
      </c>
      <c r="O184" s="9" t="str">
        <f>VLOOKUP(VLOOKUP($A184,跑环关卡配置!$O:$P,2,FALSE),怪物属性偏向!$E:$O,怪物属性偏向!K$1-1,FALSE)</f>
        <v/>
      </c>
      <c r="P184" s="9" t="str">
        <f>VLOOKUP(VLOOKUP($A184,跑环关卡配置!$O:$P,2,FALSE),怪物属性偏向!$E:$O,怪物属性偏向!L$1-1,FALSE)</f>
        <v/>
      </c>
      <c r="Q184" s="9" t="str">
        <f>VLOOKUP(VLOOKUP($A184,跑环关卡配置!$O:$P,2,FALSE),怪物属性偏向!$E:$O,怪物属性偏向!M$1-1,FALSE)</f>
        <v/>
      </c>
      <c r="R184" s="9" t="str">
        <f>VLOOKUP(VLOOKUP($A184,跑环关卡配置!$O:$P,2,FALSE),怪物属性偏向!$E:$O,怪物属性偏向!N$1-1,FALSE)</f>
        <v/>
      </c>
      <c r="S184" s="9" t="str">
        <f>VLOOKUP(VLOOKUP($A184,跑环关卡配置!$O:$P,2,FALSE),怪物属性偏向!$E:$O,怪物属性偏向!O$1-1,FALSE)</f>
        <v/>
      </c>
    </row>
    <row r="185" spans="1:19" x14ac:dyDescent="0.15">
      <c r="A185" s="7">
        <f t="shared" si="2"/>
        <v>2000182</v>
      </c>
      <c r="B185" s="5" t="str">
        <f>VLOOKUP(A185,跑环关卡配置!G:I,3,FALSE)</f>
        <v>小蘑菇</v>
      </c>
      <c r="C185" s="6"/>
      <c r="D185" s="2" t="str">
        <f>VLOOKUP(B185,怪物属性偏向!F:P,11,FALSE)</f>
        <v>m1008</v>
      </c>
      <c r="E185" s="8">
        <v>1</v>
      </c>
      <c r="F185" s="8">
        <v>0</v>
      </c>
      <c r="G185" s="6" t="s">
        <v>143</v>
      </c>
      <c r="H185" s="8">
        <v>122</v>
      </c>
      <c r="I185" s="8">
        <v>1</v>
      </c>
      <c r="J185" s="8">
        <v>7</v>
      </c>
      <c r="K185" s="8">
        <v>20</v>
      </c>
      <c r="L185" s="8">
        <v>1</v>
      </c>
      <c r="M185" s="8">
        <v>1</v>
      </c>
      <c r="N185" s="9">
        <f>VLOOKUP(VLOOKUP($A185,跑环关卡配置!$O:$P,2,FALSE),怪物属性偏向!$E:$O,怪物属性偏向!J$1-1,FALSE)</f>
        <v>20001001</v>
      </c>
      <c r="O185" s="9" t="str">
        <f>VLOOKUP(VLOOKUP($A185,跑环关卡配置!$O:$P,2,FALSE),怪物属性偏向!$E:$O,怪物属性偏向!K$1-1,FALSE)</f>
        <v/>
      </c>
      <c r="P185" s="9" t="str">
        <f>VLOOKUP(VLOOKUP($A185,跑环关卡配置!$O:$P,2,FALSE),怪物属性偏向!$E:$O,怪物属性偏向!L$1-1,FALSE)</f>
        <v/>
      </c>
      <c r="Q185" s="9" t="str">
        <f>VLOOKUP(VLOOKUP($A185,跑环关卡配置!$O:$P,2,FALSE),怪物属性偏向!$E:$O,怪物属性偏向!M$1-1,FALSE)</f>
        <v/>
      </c>
      <c r="R185" s="9" t="str">
        <f>VLOOKUP(VLOOKUP($A185,跑环关卡配置!$O:$P,2,FALSE),怪物属性偏向!$E:$O,怪物属性偏向!N$1-1,FALSE)</f>
        <v/>
      </c>
      <c r="S185" s="9" t="str">
        <f>VLOOKUP(VLOOKUP($A185,跑环关卡配置!$O:$P,2,FALSE),怪物属性偏向!$E:$O,怪物属性偏向!O$1-1,FALSE)</f>
        <v/>
      </c>
    </row>
    <row r="186" spans="1:19" x14ac:dyDescent="0.15">
      <c r="A186" s="7">
        <f t="shared" si="2"/>
        <v>2000183</v>
      </c>
      <c r="B186" s="5" t="str">
        <f>VLOOKUP(A186,跑环关卡配置!G:I,3,FALSE)</f>
        <v>食人花</v>
      </c>
      <c r="C186" s="6"/>
      <c r="D186" s="2" t="str">
        <f>VLOOKUP(B186,怪物属性偏向!F:P,11,FALSE)</f>
        <v>m1004</v>
      </c>
      <c r="E186" s="8">
        <v>1</v>
      </c>
      <c r="F186" s="8">
        <v>0</v>
      </c>
      <c r="G186" s="6" t="s">
        <v>143</v>
      </c>
      <c r="H186" s="8">
        <v>122</v>
      </c>
      <c r="I186" s="8">
        <v>1</v>
      </c>
      <c r="J186" s="8">
        <v>7</v>
      </c>
      <c r="K186" s="8">
        <v>20</v>
      </c>
      <c r="L186" s="8">
        <v>1</v>
      </c>
      <c r="M186" s="8">
        <v>1</v>
      </c>
      <c r="N186" s="9">
        <f>VLOOKUP(VLOOKUP($A186,跑环关卡配置!$O:$P,2,FALSE),怪物属性偏向!$E:$O,怪物属性偏向!J$1-1,FALSE)</f>
        <v>20002001</v>
      </c>
      <c r="O186" s="9">
        <f>VLOOKUP(VLOOKUP($A186,跑环关卡配置!$O:$P,2,FALSE),怪物属性偏向!$E:$O,怪物属性偏向!K$1-1,FALSE)</f>
        <v>20002002</v>
      </c>
      <c r="P186" s="9" t="str">
        <f>VLOOKUP(VLOOKUP($A186,跑环关卡配置!$O:$P,2,FALSE),怪物属性偏向!$E:$O,怪物属性偏向!L$1-1,FALSE)</f>
        <v/>
      </c>
      <c r="Q186" s="9" t="str">
        <f>VLOOKUP(VLOOKUP($A186,跑环关卡配置!$O:$P,2,FALSE),怪物属性偏向!$E:$O,怪物属性偏向!M$1-1,FALSE)</f>
        <v/>
      </c>
      <c r="R186" s="9" t="str">
        <f>VLOOKUP(VLOOKUP($A186,跑环关卡配置!$O:$P,2,FALSE),怪物属性偏向!$E:$O,怪物属性偏向!N$1-1,FALSE)</f>
        <v/>
      </c>
      <c r="S186" s="9" t="str">
        <f>VLOOKUP(VLOOKUP($A186,跑环关卡配置!$O:$P,2,FALSE),怪物属性偏向!$E:$O,怪物属性偏向!O$1-1,FALSE)</f>
        <v/>
      </c>
    </row>
    <row r="187" spans="1:19" x14ac:dyDescent="0.15">
      <c r="A187" s="7">
        <f t="shared" si="2"/>
        <v>2000184</v>
      </c>
      <c r="B187" s="5" t="str">
        <f>VLOOKUP(A187,跑环关卡配置!G:I,3,FALSE)</f>
        <v>小蘑菇</v>
      </c>
      <c r="C187" s="6"/>
      <c r="D187" s="2" t="str">
        <f>VLOOKUP(B187,怪物属性偏向!F:P,11,FALSE)</f>
        <v>m1008</v>
      </c>
      <c r="E187" s="8">
        <v>1</v>
      </c>
      <c r="F187" s="8">
        <v>0</v>
      </c>
      <c r="G187" s="6" t="s">
        <v>143</v>
      </c>
      <c r="H187" s="8">
        <v>122</v>
      </c>
      <c r="I187" s="8">
        <v>1</v>
      </c>
      <c r="J187" s="8">
        <v>7</v>
      </c>
      <c r="K187" s="8">
        <v>20</v>
      </c>
      <c r="L187" s="8">
        <v>1</v>
      </c>
      <c r="M187" s="8">
        <v>1</v>
      </c>
      <c r="N187" s="9">
        <f>VLOOKUP(VLOOKUP($A187,跑环关卡配置!$O:$P,2,FALSE),怪物属性偏向!$E:$O,怪物属性偏向!J$1-1,FALSE)</f>
        <v>20001001</v>
      </c>
      <c r="O187" s="9" t="str">
        <f>VLOOKUP(VLOOKUP($A187,跑环关卡配置!$O:$P,2,FALSE),怪物属性偏向!$E:$O,怪物属性偏向!K$1-1,FALSE)</f>
        <v/>
      </c>
      <c r="P187" s="9" t="str">
        <f>VLOOKUP(VLOOKUP($A187,跑环关卡配置!$O:$P,2,FALSE),怪物属性偏向!$E:$O,怪物属性偏向!L$1-1,FALSE)</f>
        <v/>
      </c>
      <c r="Q187" s="9" t="str">
        <f>VLOOKUP(VLOOKUP($A187,跑环关卡配置!$O:$P,2,FALSE),怪物属性偏向!$E:$O,怪物属性偏向!M$1-1,FALSE)</f>
        <v/>
      </c>
      <c r="R187" s="9" t="str">
        <f>VLOOKUP(VLOOKUP($A187,跑环关卡配置!$O:$P,2,FALSE),怪物属性偏向!$E:$O,怪物属性偏向!N$1-1,FALSE)</f>
        <v/>
      </c>
      <c r="S187" s="9" t="str">
        <f>VLOOKUP(VLOOKUP($A187,跑环关卡配置!$O:$P,2,FALSE),怪物属性偏向!$E:$O,怪物属性偏向!O$1-1,FALSE)</f>
        <v/>
      </c>
    </row>
    <row r="188" spans="1:19" x14ac:dyDescent="0.15">
      <c r="A188" s="7">
        <f t="shared" si="2"/>
        <v>2000185</v>
      </c>
      <c r="B188" s="5" t="str">
        <f>VLOOKUP(A188,跑环关卡配置!G:I,3,FALSE)</f>
        <v>树妖</v>
      </c>
      <c r="C188" s="6"/>
      <c r="D188" s="2" t="str">
        <f>VLOOKUP(B188,怪物属性偏向!F:P,11,FALSE)</f>
        <v>m10000</v>
      </c>
      <c r="E188" s="8">
        <v>1</v>
      </c>
      <c r="F188" s="8">
        <v>0</v>
      </c>
      <c r="G188" s="6" t="s">
        <v>143</v>
      </c>
      <c r="H188" s="8">
        <v>122</v>
      </c>
      <c r="I188" s="8">
        <v>1</v>
      </c>
      <c r="J188" s="8">
        <v>7</v>
      </c>
      <c r="K188" s="8">
        <v>20</v>
      </c>
      <c r="L188" s="8">
        <v>1</v>
      </c>
      <c r="M188" s="8">
        <v>1</v>
      </c>
      <c r="N188" s="9">
        <f>VLOOKUP(VLOOKUP($A188,跑环关卡配置!$O:$P,2,FALSE),怪物属性偏向!$E:$O,怪物属性偏向!J$1-1,FALSE)</f>
        <v>20003001</v>
      </c>
      <c r="O188" s="9" t="str">
        <f>VLOOKUP(VLOOKUP($A188,跑环关卡配置!$O:$P,2,FALSE),怪物属性偏向!$E:$O,怪物属性偏向!K$1-1,FALSE)</f>
        <v/>
      </c>
      <c r="P188" s="9" t="str">
        <f>VLOOKUP(VLOOKUP($A188,跑环关卡配置!$O:$P,2,FALSE),怪物属性偏向!$E:$O,怪物属性偏向!L$1-1,FALSE)</f>
        <v/>
      </c>
      <c r="Q188" s="9" t="str">
        <f>VLOOKUP(VLOOKUP($A188,跑环关卡配置!$O:$P,2,FALSE),怪物属性偏向!$E:$O,怪物属性偏向!M$1-1,FALSE)</f>
        <v/>
      </c>
      <c r="R188" s="9" t="str">
        <f>VLOOKUP(VLOOKUP($A188,跑环关卡配置!$O:$P,2,FALSE),怪物属性偏向!$E:$O,怪物属性偏向!N$1-1,FALSE)</f>
        <v/>
      </c>
      <c r="S188" s="9" t="str">
        <f>VLOOKUP(VLOOKUP($A188,跑环关卡配置!$O:$P,2,FALSE),怪物属性偏向!$E:$O,怪物属性偏向!O$1-1,FALSE)</f>
        <v/>
      </c>
    </row>
    <row r="189" spans="1:19" x14ac:dyDescent="0.15">
      <c r="A189" s="7">
        <f t="shared" si="2"/>
        <v>2000186</v>
      </c>
      <c r="B189" s="5" t="str">
        <f>VLOOKUP(A189,跑环关卡配置!G:I,3,FALSE)</f>
        <v>食人花</v>
      </c>
      <c r="C189" s="6"/>
      <c r="D189" s="2" t="str">
        <f>VLOOKUP(B189,怪物属性偏向!F:P,11,FALSE)</f>
        <v>m1004</v>
      </c>
      <c r="E189" s="8">
        <v>1</v>
      </c>
      <c r="F189" s="8">
        <v>0</v>
      </c>
      <c r="G189" s="6" t="s">
        <v>143</v>
      </c>
      <c r="H189" s="8">
        <v>122</v>
      </c>
      <c r="I189" s="8">
        <v>1</v>
      </c>
      <c r="J189" s="8">
        <v>7</v>
      </c>
      <c r="K189" s="8">
        <v>20</v>
      </c>
      <c r="L189" s="8">
        <v>1</v>
      </c>
      <c r="M189" s="8">
        <v>1</v>
      </c>
      <c r="N189" s="9">
        <f>VLOOKUP(VLOOKUP($A189,跑环关卡配置!$O:$P,2,FALSE),怪物属性偏向!$E:$O,怪物属性偏向!J$1-1,FALSE)</f>
        <v>20002001</v>
      </c>
      <c r="O189" s="9">
        <f>VLOOKUP(VLOOKUP($A189,跑环关卡配置!$O:$P,2,FALSE),怪物属性偏向!$E:$O,怪物属性偏向!K$1-1,FALSE)</f>
        <v>20002002</v>
      </c>
      <c r="P189" s="9" t="str">
        <f>VLOOKUP(VLOOKUP($A189,跑环关卡配置!$O:$P,2,FALSE),怪物属性偏向!$E:$O,怪物属性偏向!L$1-1,FALSE)</f>
        <v/>
      </c>
      <c r="Q189" s="9" t="str">
        <f>VLOOKUP(VLOOKUP($A189,跑环关卡配置!$O:$P,2,FALSE),怪物属性偏向!$E:$O,怪物属性偏向!M$1-1,FALSE)</f>
        <v/>
      </c>
      <c r="R189" s="9" t="str">
        <f>VLOOKUP(VLOOKUP($A189,跑环关卡配置!$O:$P,2,FALSE),怪物属性偏向!$E:$O,怪物属性偏向!N$1-1,FALSE)</f>
        <v/>
      </c>
      <c r="S189" s="9" t="str">
        <f>VLOOKUP(VLOOKUP($A189,跑环关卡配置!$O:$P,2,FALSE),怪物属性偏向!$E:$O,怪物属性偏向!O$1-1,FALSE)</f>
        <v/>
      </c>
    </row>
    <row r="190" spans="1:19" x14ac:dyDescent="0.15">
      <c r="A190" s="7">
        <f t="shared" si="2"/>
        <v>2000187</v>
      </c>
      <c r="B190" s="5" t="str">
        <f>VLOOKUP(A190,跑环关卡配置!G:I,3,FALSE)</f>
        <v>食人花</v>
      </c>
      <c r="C190" s="6"/>
      <c r="D190" s="2" t="str">
        <f>VLOOKUP(B190,怪物属性偏向!F:P,11,FALSE)</f>
        <v>m1004</v>
      </c>
      <c r="E190" s="8">
        <v>1</v>
      </c>
      <c r="F190" s="8">
        <v>0</v>
      </c>
      <c r="G190" s="6" t="s">
        <v>143</v>
      </c>
      <c r="H190" s="8">
        <v>122</v>
      </c>
      <c r="I190" s="8">
        <v>1</v>
      </c>
      <c r="J190" s="8">
        <v>7</v>
      </c>
      <c r="K190" s="8">
        <v>20</v>
      </c>
      <c r="L190" s="8">
        <v>1</v>
      </c>
      <c r="M190" s="8">
        <v>1</v>
      </c>
      <c r="N190" s="9">
        <f>VLOOKUP(VLOOKUP($A190,跑环关卡配置!$O:$P,2,FALSE),怪物属性偏向!$E:$O,怪物属性偏向!J$1-1,FALSE)</f>
        <v>20002001</v>
      </c>
      <c r="O190" s="9">
        <f>VLOOKUP(VLOOKUP($A190,跑环关卡配置!$O:$P,2,FALSE),怪物属性偏向!$E:$O,怪物属性偏向!K$1-1,FALSE)</f>
        <v>20002002</v>
      </c>
      <c r="P190" s="9" t="str">
        <f>VLOOKUP(VLOOKUP($A190,跑环关卡配置!$O:$P,2,FALSE),怪物属性偏向!$E:$O,怪物属性偏向!L$1-1,FALSE)</f>
        <v/>
      </c>
      <c r="Q190" s="9" t="str">
        <f>VLOOKUP(VLOOKUP($A190,跑环关卡配置!$O:$P,2,FALSE),怪物属性偏向!$E:$O,怪物属性偏向!M$1-1,FALSE)</f>
        <v/>
      </c>
      <c r="R190" s="9" t="str">
        <f>VLOOKUP(VLOOKUP($A190,跑环关卡配置!$O:$P,2,FALSE),怪物属性偏向!$E:$O,怪物属性偏向!N$1-1,FALSE)</f>
        <v/>
      </c>
      <c r="S190" s="9" t="str">
        <f>VLOOKUP(VLOOKUP($A190,跑环关卡配置!$O:$P,2,FALSE),怪物属性偏向!$E:$O,怪物属性偏向!O$1-1,FALSE)</f>
        <v/>
      </c>
    </row>
    <row r="191" spans="1:19" x14ac:dyDescent="0.15">
      <c r="A191" s="7">
        <f t="shared" si="2"/>
        <v>2000188</v>
      </c>
      <c r="B191" s="5" t="str">
        <f>VLOOKUP(A191,跑环关卡配置!G:I,3,FALSE)</f>
        <v>食人花</v>
      </c>
      <c r="C191" s="6"/>
      <c r="D191" s="2" t="str">
        <f>VLOOKUP(B191,怪物属性偏向!F:P,11,FALSE)</f>
        <v>m1004</v>
      </c>
      <c r="E191" s="8">
        <v>1</v>
      </c>
      <c r="F191" s="8">
        <v>0</v>
      </c>
      <c r="G191" s="6" t="s">
        <v>143</v>
      </c>
      <c r="H191" s="8">
        <v>122</v>
      </c>
      <c r="I191" s="8">
        <v>1</v>
      </c>
      <c r="J191" s="8">
        <v>7</v>
      </c>
      <c r="K191" s="8">
        <v>20</v>
      </c>
      <c r="L191" s="8">
        <v>1</v>
      </c>
      <c r="M191" s="8">
        <v>1</v>
      </c>
      <c r="N191" s="9">
        <f>VLOOKUP(VLOOKUP($A191,跑环关卡配置!$O:$P,2,FALSE),怪物属性偏向!$E:$O,怪物属性偏向!J$1-1,FALSE)</f>
        <v>20002001</v>
      </c>
      <c r="O191" s="9">
        <f>VLOOKUP(VLOOKUP($A191,跑环关卡配置!$O:$P,2,FALSE),怪物属性偏向!$E:$O,怪物属性偏向!K$1-1,FALSE)</f>
        <v>20002002</v>
      </c>
      <c r="P191" s="9" t="str">
        <f>VLOOKUP(VLOOKUP($A191,跑环关卡配置!$O:$P,2,FALSE),怪物属性偏向!$E:$O,怪物属性偏向!L$1-1,FALSE)</f>
        <v/>
      </c>
      <c r="Q191" s="9" t="str">
        <f>VLOOKUP(VLOOKUP($A191,跑环关卡配置!$O:$P,2,FALSE),怪物属性偏向!$E:$O,怪物属性偏向!M$1-1,FALSE)</f>
        <v/>
      </c>
      <c r="R191" s="9" t="str">
        <f>VLOOKUP(VLOOKUP($A191,跑环关卡配置!$O:$P,2,FALSE),怪物属性偏向!$E:$O,怪物属性偏向!N$1-1,FALSE)</f>
        <v/>
      </c>
      <c r="S191" s="9" t="str">
        <f>VLOOKUP(VLOOKUP($A191,跑环关卡配置!$O:$P,2,FALSE),怪物属性偏向!$E:$O,怪物属性偏向!O$1-1,FALSE)</f>
        <v/>
      </c>
    </row>
    <row r="192" spans="1:19" x14ac:dyDescent="0.15">
      <c r="A192" s="7">
        <f t="shared" si="2"/>
        <v>2000189</v>
      </c>
      <c r="B192" s="5" t="str">
        <f>VLOOKUP(A192,跑环关卡配置!G:I,3,FALSE)</f>
        <v>小花精</v>
      </c>
      <c r="C192" s="6"/>
      <c r="D192" s="2" t="str">
        <f>VLOOKUP(B192,怪物属性偏向!F:P,11,FALSE)</f>
        <v>m1007</v>
      </c>
      <c r="E192" s="8">
        <v>1</v>
      </c>
      <c r="F192" s="8">
        <v>0</v>
      </c>
      <c r="G192" s="6" t="s">
        <v>143</v>
      </c>
      <c r="H192" s="8">
        <v>122</v>
      </c>
      <c r="I192" s="8">
        <v>1</v>
      </c>
      <c r="J192" s="8">
        <v>7</v>
      </c>
      <c r="K192" s="8">
        <v>20</v>
      </c>
      <c r="L192" s="8">
        <v>1</v>
      </c>
      <c r="M192" s="8">
        <v>1</v>
      </c>
      <c r="N192" s="9">
        <f>VLOOKUP(VLOOKUP($A192,跑环关卡配置!$O:$P,2,FALSE),怪物属性偏向!$E:$O,怪物属性偏向!J$1-1,FALSE)</f>
        <v>20005001</v>
      </c>
      <c r="O192" s="9">
        <f>VLOOKUP(VLOOKUP($A192,跑环关卡配置!$O:$P,2,FALSE),怪物属性偏向!$E:$O,怪物属性偏向!K$1-1,FALSE)</f>
        <v>20005002</v>
      </c>
      <c r="P192" s="9" t="str">
        <f>VLOOKUP(VLOOKUP($A192,跑环关卡配置!$O:$P,2,FALSE),怪物属性偏向!$E:$O,怪物属性偏向!L$1-1,FALSE)</f>
        <v/>
      </c>
      <c r="Q192" s="9" t="str">
        <f>VLOOKUP(VLOOKUP($A192,跑环关卡配置!$O:$P,2,FALSE),怪物属性偏向!$E:$O,怪物属性偏向!M$1-1,FALSE)</f>
        <v/>
      </c>
      <c r="R192" s="9" t="str">
        <f>VLOOKUP(VLOOKUP($A192,跑环关卡配置!$O:$P,2,FALSE),怪物属性偏向!$E:$O,怪物属性偏向!N$1-1,FALSE)</f>
        <v/>
      </c>
      <c r="S192" s="9" t="str">
        <f>VLOOKUP(VLOOKUP($A192,跑环关卡配置!$O:$P,2,FALSE),怪物属性偏向!$E:$O,怪物属性偏向!O$1-1,FALSE)</f>
        <v/>
      </c>
    </row>
    <row r="193" spans="1:19" x14ac:dyDescent="0.15">
      <c r="A193" s="7">
        <f t="shared" si="2"/>
        <v>2000190</v>
      </c>
      <c r="B193" s="5" t="str">
        <f>VLOOKUP(A193,跑环关卡配置!G:I,3,FALSE)</f>
        <v>小蘑菇</v>
      </c>
      <c r="C193" s="6"/>
      <c r="D193" s="2" t="str">
        <f>VLOOKUP(B193,怪物属性偏向!F:P,11,FALSE)</f>
        <v>m1008</v>
      </c>
      <c r="E193" s="8">
        <v>1</v>
      </c>
      <c r="F193" s="8">
        <v>0</v>
      </c>
      <c r="G193" s="6" t="s">
        <v>143</v>
      </c>
      <c r="H193" s="8">
        <v>122</v>
      </c>
      <c r="I193" s="8">
        <v>1</v>
      </c>
      <c r="J193" s="8">
        <v>7</v>
      </c>
      <c r="K193" s="8">
        <v>20</v>
      </c>
      <c r="L193" s="8">
        <v>1</v>
      </c>
      <c r="M193" s="8">
        <v>1</v>
      </c>
      <c r="N193" s="9">
        <f>VLOOKUP(VLOOKUP($A193,跑环关卡配置!$O:$P,2,FALSE),怪物属性偏向!$E:$O,怪物属性偏向!J$1-1,FALSE)</f>
        <v>20001001</v>
      </c>
      <c r="O193" s="9" t="str">
        <f>VLOOKUP(VLOOKUP($A193,跑环关卡配置!$O:$P,2,FALSE),怪物属性偏向!$E:$O,怪物属性偏向!K$1-1,FALSE)</f>
        <v/>
      </c>
      <c r="P193" s="9" t="str">
        <f>VLOOKUP(VLOOKUP($A193,跑环关卡配置!$O:$P,2,FALSE),怪物属性偏向!$E:$O,怪物属性偏向!L$1-1,FALSE)</f>
        <v/>
      </c>
      <c r="Q193" s="9" t="str">
        <f>VLOOKUP(VLOOKUP($A193,跑环关卡配置!$O:$P,2,FALSE),怪物属性偏向!$E:$O,怪物属性偏向!M$1-1,FALSE)</f>
        <v/>
      </c>
      <c r="R193" s="9" t="str">
        <f>VLOOKUP(VLOOKUP($A193,跑环关卡配置!$O:$P,2,FALSE),怪物属性偏向!$E:$O,怪物属性偏向!N$1-1,FALSE)</f>
        <v/>
      </c>
      <c r="S193" s="9" t="str">
        <f>VLOOKUP(VLOOKUP($A193,跑环关卡配置!$O:$P,2,FALSE),怪物属性偏向!$E:$O,怪物属性偏向!O$1-1,FALSE)</f>
        <v/>
      </c>
    </row>
    <row r="194" spans="1:19" x14ac:dyDescent="0.15">
      <c r="A194" s="7">
        <f t="shared" si="2"/>
        <v>2000191</v>
      </c>
      <c r="B194" s="5" t="str">
        <f>VLOOKUP(A194,跑环关卡配置!G:I,3,FALSE)</f>
        <v>小蘑菇</v>
      </c>
      <c r="C194" s="6"/>
      <c r="D194" s="2" t="str">
        <f>VLOOKUP(B194,怪物属性偏向!F:P,11,FALSE)</f>
        <v>m1008</v>
      </c>
      <c r="E194" s="8">
        <v>1</v>
      </c>
      <c r="F194" s="8">
        <v>0</v>
      </c>
      <c r="G194" s="6" t="s">
        <v>143</v>
      </c>
      <c r="H194" s="8">
        <v>122</v>
      </c>
      <c r="I194" s="8">
        <v>1</v>
      </c>
      <c r="J194" s="8">
        <v>7</v>
      </c>
      <c r="K194" s="8">
        <v>20</v>
      </c>
      <c r="L194" s="8">
        <v>1</v>
      </c>
      <c r="M194" s="8">
        <v>1</v>
      </c>
      <c r="N194" s="9">
        <f>VLOOKUP(VLOOKUP($A194,跑环关卡配置!$O:$P,2,FALSE),怪物属性偏向!$E:$O,怪物属性偏向!J$1-1,FALSE)</f>
        <v>20001001</v>
      </c>
      <c r="O194" s="9" t="str">
        <f>VLOOKUP(VLOOKUP($A194,跑环关卡配置!$O:$P,2,FALSE),怪物属性偏向!$E:$O,怪物属性偏向!K$1-1,FALSE)</f>
        <v/>
      </c>
      <c r="P194" s="9" t="str">
        <f>VLOOKUP(VLOOKUP($A194,跑环关卡配置!$O:$P,2,FALSE),怪物属性偏向!$E:$O,怪物属性偏向!L$1-1,FALSE)</f>
        <v/>
      </c>
      <c r="Q194" s="9" t="str">
        <f>VLOOKUP(VLOOKUP($A194,跑环关卡配置!$O:$P,2,FALSE),怪物属性偏向!$E:$O,怪物属性偏向!M$1-1,FALSE)</f>
        <v/>
      </c>
      <c r="R194" s="9" t="str">
        <f>VLOOKUP(VLOOKUP($A194,跑环关卡配置!$O:$P,2,FALSE),怪物属性偏向!$E:$O,怪物属性偏向!N$1-1,FALSE)</f>
        <v/>
      </c>
      <c r="S194" s="9" t="str">
        <f>VLOOKUP(VLOOKUP($A194,跑环关卡配置!$O:$P,2,FALSE),怪物属性偏向!$E:$O,怪物属性偏向!O$1-1,FALSE)</f>
        <v/>
      </c>
    </row>
    <row r="195" spans="1:19" x14ac:dyDescent="0.15">
      <c r="A195" s="7">
        <f t="shared" si="2"/>
        <v>2000192</v>
      </c>
      <c r="B195" s="5" t="str">
        <f>VLOOKUP(A195,跑环关卡配置!G:I,3,FALSE)</f>
        <v>食人花</v>
      </c>
      <c r="C195" s="6"/>
      <c r="D195" s="2" t="str">
        <f>VLOOKUP(B195,怪物属性偏向!F:P,11,FALSE)</f>
        <v>m1004</v>
      </c>
      <c r="E195" s="8">
        <v>1</v>
      </c>
      <c r="F195" s="8">
        <v>0</v>
      </c>
      <c r="G195" s="6" t="s">
        <v>143</v>
      </c>
      <c r="H195" s="8">
        <v>122</v>
      </c>
      <c r="I195" s="8">
        <v>1</v>
      </c>
      <c r="J195" s="8">
        <v>7</v>
      </c>
      <c r="K195" s="8">
        <v>20</v>
      </c>
      <c r="L195" s="8">
        <v>1</v>
      </c>
      <c r="M195" s="8">
        <v>1</v>
      </c>
      <c r="N195" s="9">
        <f>VLOOKUP(VLOOKUP($A195,跑环关卡配置!$O:$P,2,FALSE),怪物属性偏向!$E:$O,怪物属性偏向!J$1-1,FALSE)</f>
        <v>20002001</v>
      </c>
      <c r="O195" s="9">
        <f>VLOOKUP(VLOOKUP($A195,跑环关卡配置!$O:$P,2,FALSE),怪物属性偏向!$E:$O,怪物属性偏向!K$1-1,FALSE)</f>
        <v>20002002</v>
      </c>
      <c r="P195" s="9" t="str">
        <f>VLOOKUP(VLOOKUP($A195,跑环关卡配置!$O:$P,2,FALSE),怪物属性偏向!$E:$O,怪物属性偏向!L$1-1,FALSE)</f>
        <v/>
      </c>
      <c r="Q195" s="9" t="str">
        <f>VLOOKUP(VLOOKUP($A195,跑环关卡配置!$O:$P,2,FALSE),怪物属性偏向!$E:$O,怪物属性偏向!M$1-1,FALSE)</f>
        <v/>
      </c>
      <c r="R195" s="9" t="str">
        <f>VLOOKUP(VLOOKUP($A195,跑环关卡配置!$O:$P,2,FALSE),怪物属性偏向!$E:$O,怪物属性偏向!N$1-1,FALSE)</f>
        <v/>
      </c>
      <c r="S195" s="9" t="str">
        <f>VLOOKUP(VLOOKUP($A195,跑环关卡配置!$O:$P,2,FALSE),怪物属性偏向!$E:$O,怪物属性偏向!O$1-1,FALSE)</f>
        <v/>
      </c>
    </row>
    <row r="196" spans="1:19" x14ac:dyDescent="0.15">
      <c r="A196" s="7">
        <f t="shared" si="2"/>
        <v>2000193</v>
      </c>
      <c r="B196" s="5" t="str">
        <f>VLOOKUP(A196,跑环关卡配置!G:I,3,FALSE)</f>
        <v>小蘑菇</v>
      </c>
      <c r="C196" s="6"/>
      <c r="D196" s="2" t="str">
        <f>VLOOKUP(B196,怪物属性偏向!F:P,11,FALSE)</f>
        <v>m1008</v>
      </c>
      <c r="E196" s="8">
        <v>1</v>
      </c>
      <c r="F196" s="8">
        <v>0</v>
      </c>
      <c r="G196" s="6" t="s">
        <v>143</v>
      </c>
      <c r="H196" s="8">
        <v>122</v>
      </c>
      <c r="I196" s="8">
        <v>1</v>
      </c>
      <c r="J196" s="8">
        <v>7</v>
      </c>
      <c r="K196" s="8">
        <v>20</v>
      </c>
      <c r="L196" s="8">
        <v>1</v>
      </c>
      <c r="M196" s="8">
        <v>1</v>
      </c>
      <c r="N196" s="9">
        <f>VLOOKUP(VLOOKUP($A196,跑环关卡配置!$O:$P,2,FALSE),怪物属性偏向!$E:$O,怪物属性偏向!J$1-1,FALSE)</f>
        <v>20001001</v>
      </c>
      <c r="O196" s="9" t="str">
        <f>VLOOKUP(VLOOKUP($A196,跑环关卡配置!$O:$P,2,FALSE),怪物属性偏向!$E:$O,怪物属性偏向!K$1-1,FALSE)</f>
        <v/>
      </c>
      <c r="P196" s="9" t="str">
        <f>VLOOKUP(VLOOKUP($A196,跑环关卡配置!$O:$P,2,FALSE),怪物属性偏向!$E:$O,怪物属性偏向!L$1-1,FALSE)</f>
        <v/>
      </c>
      <c r="Q196" s="9" t="str">
        <f>VLOOKUP(VLOOKUP($A196,跑环关卡配置!$O:$P,2,FALSE),怪物属性偏向!$E:$O,怪物属性偏向!M$1-1,FALSE)</f>
        <v/>
      </c>
      <c r="R196" s="9" t="str">
        <f>VLOOKUP(VLOOKUP($A196,跑环关卡配置!$O:$P,2,FALSE),怪物属性偏向!$E:$O,怪物属性偏向!N$1-1,FALSE)</f>
        <v/>
      </c>
      <c r="S196" s="9" t="str">
        <f>VLOOKUP(VLOOKUP($A196,跑环关卡配置!$O:$P,2,FALSE),怪物属性偏向!$E:$O,怪物属性偏向!O$1-1,FALSE)</f>
        <v/>
      </c>
    </row>
    <row r="197" spans="1:19" x14ac:dyDescent="0.15">
      <c r="A197" s="7">
        <f t="shared" si="2"/>
        <v>2000194</v>
      </c>
      <c r="B197" s="5" t="str">
        <f>VLOOKUP(A197,跑环关卡配置!G:I,3,FALSE)</f>
        <v>小蘑菇</v>
      </c>
      <c r="C197" s="6"/>
      <c r="D197" s="2" t="str">
        <f>VLOOKUP(B197,怪物属性偏向!F:P,11,FALSE)</f>
        <v>m1008</v>
      </c>
      <c r="E197" s="8">
        <v>1</v>
      </c>
      <c r="F197" s="8">
        <v>0</v>
      </c>
      <c r="G197" s="6" t="s">
        <v>143</v>
      </c>
      <c r="H197" s="8">
        <v>122</v>
      </c>
      <c r="I197" s="8">
        <v>1</v>
      </c>
      <c r="J197" s="8">
        <v>7</v>
      </c>
      <c r="K197" s="8">
        <v>20</v>
      </c>
      <c r="L197" s="8">
        <v>1</v>
      </c>
      <c r="M197" s="8">
        <v>1</v>
      </c>
      <c r="N197" s="9">
        <f>VLOOKUP(VLOOKUP($A197,跑环关卡配置!$O:$P,2,FALSE),怪物属性偏向!$E:$O,怪物属性偏向!J$1-1,FALSE)</f>
        <v>20001001</v>
      </c>
      <c r="O197" s="9" t="str">
        <f>VLOOKUP(VLOOKUP($A197,跑环关卡配置!$O:$P,2,FALSE),怪物属性偏向!$E:$O,怪物属性偏向!K$1-1,FALSE)</f>
        <v/>
      </c>
      <c r="P197" s="9" t="str">
        <f>VLOOKUP(VLOOKUP($A197,跑环关卡配置!$O:$P,2,FALSE),怪物属性偏向!$E:$O,怪物属性偏向!L$1-1,FALSE)</f>
        <v/>
      </c>
      <c r="Q197" s="9" t="str">
        <f>VLOOKUP(VLOOKUP($A197,跑环关卡配置!$O:$P,2,FALSE),怪物属性偏向!$E:$O,怪物属性偏向!M$1-1,FALSE)</f>
        <v/>
      </c>
      <c r="R197" s="9" t="str">
        <f>VLOOKUP(VLOOKUP($A197,跑环关卡配置!$O:$P,2,FALSE),怪物属性偏向!$E:$O,怪物属性偏向!N$1-1,FALSE)</f>
        <v/>
      </c>
      <c r="S197" s="9" t="str">
        <f>VLOOKUP(VLOOKUP($A197,跑环关卡配置!$O:$P,2,FALSE),怪物属性偏向!$E:$O,怪物属性偏向!O$1-1,FALSE)</f>
        <v/>
      </c>
    </row>
    <row r="198" spans="1:19" x14ac:dyDescent="0.15">
      <c r="A198" s="7">
        <f t="shared" ref="A198:A211" si="3">A197+1</f>
        <v>2000195</v>
      </c>
      <c r="B198" s="5" t="str">
        <f>VLOOKUP(A198,跑环关卡配置!G:I,3,FALSE)</f>
        <v>小蘑菇</v>
      </c>
      <c r="C198" s="6"/>
      <c r="D198" s="2" t="str">
        <f>VLOOKUP(B198,怪物属性偏向!F:P,11,FALSE)</f>
        <v>m1008</v>
      </c>
      <c r="E198" s="8">
        <v>1</v>
      </c>
      <c r="F198" s="8">
        <v>0</v>
      </c>
      <c r="G198" s="6" t="s">
        <v>143</v>
      </c>
      <c r="H198" s="8">
        <v>122</v>
      </c>
      <c r="I198" s="8">
        <v>1</v>
      </c>
      <c r="J198" s="8">
        <v>7</v>
      </c>
      <c r="K198" s="8">
        <v>20</v>
      </c>
      <c r="L198" s="8">
        <v>1</v>
      </c>
      <c r="M198" s="8">
        <v>1</v>
      </c>
      <c r="N198" s="9">
        <f>VLOOKUP(VLOOKUP($A198,跑环关卡配置!$O:$P,2,FALSE),怪物属性偏向!$E:$O,怪物属性偏向!J$1-1,FALSE)</f>
        <v>20001001</v>
      </c>
      <c r="O198" s="9" t="str">
        <f>VLOOKUP(VLOOKUP($A198,跑环关卡配置!$O:$P,2,FALSE),怪物属性偏向!$E:$O,怪物属性偏向!K$1-1,FALSE)</f>
        <v/>
      </c>
      <c r="P198" s="9" t="str">
        <f>VLOOKUP(VLOOKUP($A198,跑环关卡配置!$O:$P,2,FALSE),怪物属性偏向!$E:$O,怪物属性偏向!L$1-1,FALSE)</f>
        <v/>
      </c>
      <c r="Q198" s="9" t="str">
        <f>VLOOKUP(VLOOKUP($A198,跑环关卡配置!$O:$P,2,FALSE),怪物属性偏向!$E:$O,怪物属性偏向!M$1-1,FALSE)</f>
        <v/>
      </c>
      <c r="R198" s="9" t="str">
        <f>VLOOKUP(VLOOKUP($A198,跑环关卡配置!$O:$P,2,FALSE),怪物属性偏向!$E:$O,怪物属性偏向!N$1-1,FALSE)</f>
        <v/>
      </c>
      <c r="S198" s="9" t="str">
        <f>VLOOKUP(VLOOKUP($A198,跑环关卡配置!$O:$P,2,FALSE),怪物属性偏向!$E:$O,怪物属性偏向!O$1-1,FALSE)</f>
        <v/>
      </c>
    </row>
    <row r="199" spans="1:19" x14ac:dyDescent="0.15">
      <c r="A199" s="7">
        <f t="shared" si="3"/>
        <v>2000196</v>
      </c>
      <c r="B199" s="5" t="str">
        <f>VLOOKUP(A199,跑环关卡配置!G:I,3,FALSE)</f>
        <v>小蘑菇</v>
      </c>
      <c r="C199" s="6"/>
      <c r="D199" s="2" t="str">
        <f>VLOOKUP(B199,怪物属性偏向!F:P,11,FALSE)</f>
        <v>m1008</v>
      </c>
      <c r="E199" s="8">
        <v>1</v>
      </c>
      <c r="F199" s="8">
        <v>0</v>
      </c>
      <c r="G199" s="6" t="s">
        <v>143</v>
      </c>
      <c r="H199" s="8">
        <v>122</v>
      </c>
      <c r="I199" s="8">
        <v>1</v>
      </c>
      <c r="J199" s="8">
        <v>7</v>
      </c>
      <c r="K199" s="8">
        <v>20</v>
      </c>
      <c r="L199" s="8">
        <v>1</v>
      </c>
      <c r="M199" s="8">
        <v>1</v>
      </c>
      <c r="N199" s="9">
        <f>VLOOKUP(VLOOKUP($A199,跑环关卡配置!$O:$P,2,FALSE),怪物属性偏向!$E:$O,怪物属性偏向!J$1-1,FALSE)</f>
        <v>20001001</v>
      </c>
      <c r="O199" s="9" t="str">
        <f>VLOOKUP(VLOOKUP($A199,跑环关卡配置!$O:$P,2,FALSE),怪物属性偏向!$E:$O,怪物属性偏向!K$1-1,FALSE)</f>
        <v/>
      </c>
      <c r="P199" s="9" t="str">
        <f>VLOOKUP(VLOOKUP($A199,跑环关卡配置!$O:$P,2,FALSE),怪物属性偏向!$E:$O,怪物属性偏向!L$1-1,FALSE)</f>
        <v/>
      </c>
      <c r="Q199" s="9" t="str">
        <f>VLOOKUP(VLOOKUP($A199,跑环关卡配置!$O:$P,2,FALSE),怪物属性偏向!$E:$O,怪物属性偏向!M$1-1,FALSE)</f>
        <v/>
      </c>
      <c r="R199" s="9" t="str">
        <f>VLOOKUP(VLOOKUP($A199,跑环关卡配置!$O:$P,2,FALSE),怪物属性偏向!$E:$O,怪物属性偏向!N$1-1,FALSE)</f>
        <v/>
      </c>
      <c r="S199" s="9" t="str">
        <f>VLOOKUP(VLOOKUP($A199,跑环关卡配置!$O:$P,2,FALSE),怪物属性偏向!$E:$O,怪物属性偏向!O$1-1,FALSE)</f>
        <v/>
      </c>
    </row>
    <row r="200" spans="1:19" x14ac:dyDescent="0.15">
      <c r="A200" s="7">
        <f t="shared" si="3"/>
        <v>2000197</v>
      </c>
      <c r="B200" s="5" t="str">
        <f>VLOOKUP(A200,跑环关卡配置!G:I,3,FALSE)</f>
        <v>食人花</v>
      </c>
      <c r="C200" s="6"/>
      <c r="D200" s="2" t="str">
        <f>VLOOKUP(B200,怪物属性偏向!F:P,11,FALSE)</f>
        <v>m1004</v>
      </c>
      <c r="E200" s="8">
        <v>1</v>
      </c>
      <c r="F200" s="8">
        <v>0</v>
      </c>
      <c r="G200" s="6" t="s">
        <v>143</v>
      </c>
      <c r="H200" s="8">
        <v>122</v>
      </c>
      <c r="I200" s="8">
        <v>1</v>
      </c>
      <c r="J200" s="8">
        <v>7</v>
      </c>
      <c r="K200" s="8">
        <v>20</v>
      </c>
      <c r="L200" s="8">
        <v>1</v>
      </c>
      <c r="M200" s="8">
        <v>1</v>
      </c>
      <c r="N200" s="9">
        <f>VLOOKUP(VLOOKUP($A200,跑环关卡配置!$O:$P,2,FALSE),怪物属性偏向!$E:$O,怪物属性偏向!J$1-1,FALSE)</f>
        <v>20002001</v>
      </c>
      <c r="O200" s="9">
        <f>VLOOKUP(VLOOKUP($A200,跑环关卡配置!$O:$P,2,FALSE),怪物属性偏向!$E:$O,怪物属性偏向!K$1-1,FALSE)</f>
        <v>20002002</v>
      </c>
      <c r="P200" s="9" t="str">
        <f>VLOOKUP(VLOOKUP($A200,跑环关卡配置!$O:$P,2,FALSE),怪物属性偏向!$E:$O,怪物属性偏向!L$1-1,FALSE)</f>
        <v/>
      </c>
      <c r="Q200" s="9" t="str">
        <f>VLOOKUP(VLOOKUP($A200,跑环关卡配置!$O:$P,2,FALSE),怪物属性偏向!$E:$O,怪物属性偏向!M$1-1,FALSE)</f>
        <v/>
      </c>
      <c r="R200" s="9" t="str">
        <f>VLOOKUP(VLOOKUP($A200,跑环关卡配置!$O:$P,2,FALSE),怪物属性偏向!$E:$O,怪物属性偏向!N$1-1,FALSE)</f>
        <v/>
      </c>
      <c r="S200" s="9" t="str">
        <f>VLOOKUP(VLOOKUP($A200,跑环关卡配置!$O:$P,2,FALSE),怪物属性偏向!$E:$O,怪物属性偏向!O$1-1,FALSE)</f>
        <v/>
      </c>
    </row>
    <row r="201" spans="1:19" x14ac:dyDescent="0.15">
      <c r="A201" s="7">
        <f t="shared" si="3"/>
        <v>2000198</v>
      </c>
      <c r="B201" s="5" t="str">
        <f>VLOOKUP(A201,跑环关卡配置!G:I,3,FALSE)</f>
        <v>小蘑菇</v>
      </c>
      <c r="C201" s="6"/>
      <c r="D201" s="2" t="str">
        <f>VLOOKUP(B201,怪物属性偏向!F:P,11,FALSE)</f>
        <v>m1008</v>
      </c>
      <c r="E201" s="8">
        <v>1</v>
      </c>
      <c r="F201" s="8">
        <v>0</v>
      </c>
      <c r="G201" s="6" t="s">
        <v>143</v>
      </c>
      <c r="H201" s="8">
        <v>122</v>
      </c>
      <c r="I201" s="8">
        <v>1</v>
      </c>
      <c r="J201" s="8">
        <v>7</v>
      </c>
      <c r="K201" s="8">
        <v>20</v>
      </c>
      <c r="L201" s="8">
        <v>1</v>
      </c>
      <c r="M201" s="8">
        <v>1</v>
      </c>
      <c r="N201" s="9">
        <f>VLOOKUP(VLOOKUP($A201,跑环关卡配置!$O:$P,2,FALSE),怪物属性偏向!$E:$O,怪物属性偏向!J$1-1,FALSE)</f>
        <v>20001001</v>
      </c>
      <c r="O201" s="9" t="str">
        <f>VLOOKUP(VLOOKUP($A201,跑环关卡配置!$O:$P,2,FALSE),怪物属性偏向!$E:$O,怪物属性偏向!K$1-1,FALSE)</f>
        <v/>
      </c>
      <c r="P201" s="9" t="str">
        <f>VLOOKUP(VLOOKUP($A201,跑环关卡配置!$O:$P,2,FALSE),怪物属性偏向!$E:$O,怪物属性偏向!L$1-1,FALSE)</f>
        <v/>
      </c>
      <c r="Q201" s="9" t="str">
        <f>VLOOKUP(VLOOKUP($A201,跑环关卡配置!$O:$P,2,FALSE),怪物属性偏向!$E:$O,怪物属性偏向!M$1-1,FALSE)</f>
        <v/>
      </c>
      <c r="R201" s="9" t="str">
        <f>VLOOKUP(VLOOKUP($A201,跑环关卡配置!$O:$P,2,FALSE),怪物属性偏向!$E:$O,怪物属性偏向!N$1-1,FALSE)</f>
        <v/>
      </c>
      <c r="S201" s="9" t="str">
        <f>VLOOKUP(VLOOKUP($A201,跑环关卡配置!$O:$P,2,FALSE),怪物属性偏向!$E:$O,怪物属性偏向!O$1-1,FALSE)</f>
        <v/>
      </c>
    </row>
    <row r="202" spans="1:19" x14ac:dyDescent="0.15">
      <c r="A202" s="7">
        <f t="shared" si="3"/>
        <v>2000199</v>
      </c>
      <c r="B202" s="5" t="str">
        <f>VLOOKUP(A202,跑环关卡配置!G:I,3,FALSE)</f>
        <v>小蘑菇</v>
      </c>
      <c r="C202" s="6"/>
      <c r="D202" s="2" t="str">
        <f>VLOOKUP(B202,怪物属性偏向!F:P,11,FALSE)</f>
        <v>m1008</v>
      </c>
      <c r="E202" s="8">
        <v>1</v>
      </c>
      <c r="F202" s="8">
        <v>0</v>
      </c>
      <c r="G202" s="6" t="s">
        <v>143</v>
      </c>
      <c r="H202" s="8">
        <v>122</v>
      </c>
      <c r="I202" s="8">
        <v>1</v>
      </c>
      <c r="J202" s="8">
        <v>7</v>
      </c>
      <c r="K202" s="8">
        <v>20</v>
      </c>
      <c r="L202" s="8">
        <v>1</v>
      </c>
      <c r="M202" s="8">
        <v>1</v>
      </c>
      <c r="N202" s="9">
        <f>VLOOKUP(VLOOKUP($A202,跑环关卡配置!$O:$P,2,FALSE),怪物属性偏向!$E:$O,怪物属性偏向!J$1-1,FALSE)</f>
        <v>20001001</v>
      </c>
      <c r="O202" s="9" t="str">
        <f>VLOOKUP(VLOOKUP($A202,跑环关卡配置!$O:$P,2,FALSE),怪物属性偏向!$E:$O,怪物属性偏向!K$1-1,FALSE)</f>
        <v/>
      </c>
      <c r="P202" s="9" t="str">
        <f>VLOOKUP(VLOOKUP($A202,跑环关卡配置!$O:$P,2,FALSE),怪物属性偏向!$E:$O,怪物属性偏向!L$1-1,FALSE)</f>
        <v/>
      </c>
      <c r="Q202" s="9" t="str">
        <f>VLOOKUP(VLOOKUP($A202,跑环关卡配置!$O:$P,2,FALSE),怪物属性偏向!$E:$O,怪物属性偏向!M$1-1,FALSE)</f>
        <v/>
      </c>
      <c r="R202" s="9" t="str">
        <f>VLOOKUP(VLOOKUP($A202,跑环关卡配置!$O:$P,2,FALSE),怪物属性偏向!$E:$O,怪物属性偏向!N$1-1,FALSE)</f>
        <v/>
      </c>
      <c r="S202" s="9" t="str">
        <f>VLOOKUP(VLOOKUP($A202,跑环关卡配置!$O:$P,2,FALSE),怪物属性偏向!$E:$O,怪物属性偏向!O$1-1,FALSE)</f>
        <v/>
      </c>
    </row>
    <row r="203" spans="1:19" x14ac:dyDescent="0.15">
      <c r="A203" s="7">
        <f t="shared" si="3"/>
        <v>2000200</v>
      </c>
      <c r="B203" s="5" t="str">
        <f>VLOOKUP(A203,跑环关卡配置!G:I,3,FALSE)</f>
        <v>食人花</v>
      </c>
      <c r="C203" s="6"/>
      <c r="D203" s="2" t="str">
        <f>VLOOKUP(B203,怪物属性偏向!F:P,11,FALSE)</f>
        <v>m1004</v>
      </c>
      <c r="E203" s="8">
        <v>1</v>
      </c>
      <c r="F203" s="8">
        <v>0</v>
      </c>
      <c r="G203" s="6" t="s">
        <v>143</v>
      </c>
      <c r="H203" s="8">
        <v>122</v>
      </c>
      <c r="I203" s="8">
        <v>1</v>
      </c>
      <c r="J203" s="8">
        <v>7</v>
      </c>
      <c r="K203" s="8">
        <v>20</v>
      </c>
      <c r="L203" s="8">
        <v>1</v>
      </c>
      <c r="M203" s="8">
        <v>1</v>
      </c>
      <c r="N203" s="9">
        <f>VLOOKUP(VLOOKUP($A203,跑环关卡配置!$O:$P,2,FALSE),怪物属性偏向!$E:$O,怪物属性偏向!J$1-1,FALSE)</f>
        <v>20002001</v>
      </c>
      <c r="O203" s="9">
        <f>VLOOKUP(VLOOKUP($A203,跑环关卡配置!$O:$P,2,FALSE),怪物属性偏向!$E:$O,怪物属性偏向!K$1-1,FALSE)</f>
        <v>20002002</v>
      </c>
      <c r="P203" s="9" t="str">
        <f>VLOOKUP(VLOOKUP($A203,跑环关卡配置!$O:$P,2,FALSE),怪物属性偏向!$E:$O,怪物属性偏向!L$1-1,FALSE)</f>
        <v/>
      </c>
      <c r="Q203" s="9" t="str">
        <f>VLOOKUP(VLOOKUP($A203,跑环关卡配置!$O:$P,2,FALSE),怪物属性偏向!$E:$O,怪物属性偏向!M$1-1,FALSE)</f>
        <v/>
      </c>
      <c r="R203" s="9" t="str">
        <f>VLOOKUP(VLOOKUP($A203,跑环关卡配置!$O:$P,2,FALSE),怪物属性偏向!$E:$O,怪物属性偏向!N$1-1,FALSE)</f>
        <v/>
      </c>
      <c r="S203" s="9" t="str">
        <f>VLOOKUP(VLOOKUP($A203,跑环关卡配置!$O:$P,2,FALSE),怪物属性偏向!$E:$O,怪物属性偏向!O$1-1,FALSE)</f>
        <v/>
      </c>
    </row>
    <row r="204" spans="1:19" x14ac:dyDescent="0.15">
      <c r="A204" s="7">
        <f t="shared" si="3"/>
        <v>2000201</v>
      </c>
      <c r="B204" s="5" t="str">
        <f>VLOOKUP(A204,跑环关卡配置!G:I,3,FALSE)</f>
        <v>食人花</v>
      </c>
      <c r="C204" s="6"/>
      <c r="D204" s="2" t="str">
        <f>VLOOKUP(B204,怪物属性偏向!F:P,11,FALSE)</f>
        <v>m1004</v>
      </c>
      <c r="E204" s="8">
        <v>1</v>
      </c>
      <c r="F204" s="8">
        <v>0</v>
      </c>
      <c r="G204" s="6" t="s">
        <v>143</v>
      </c>
      <c r="H204" s="8">
        <v>122</v>
      </c>
      <c r="I204" s="8">
        <v>1</v>
      </c>
      <c r="J204" s="8">
        <v>7</v>
      </c>
      <c r="K204" s="8">
        <v>20</v>
      </c>
      <c r="L204" s="8">
        <v>1</v>
      </c>
      <c r="M204" s="8">
        <v>1</v>
      </c>
      <c r="N204" s="9">
        <f>VLOOKUP(VLOOKUP($A204,跑环关卡配置!$O:$P,2,FALSE),怪物属性偏向!$E:$O,怪物属性偏向!J$1-1,FALSE)</f>
        <v>20002001</v>
      </c>
      <c r="O204" s="9">
        <f>VLOOKUP(VLOOKUP($A204,跑环关卡配置!$O:$P,2,FALSE),怪物属性偏向!$E:$O,怪物属性偏向!K$1-1,FALSE)</f>
        <v>20002002</v>
      </c>
      <c r="P204" s="9" t="str">
        <f>VLOOKUP(VLOOKUP($A204,跑环关卡配置!$O:$P,2,FALSE),怪物属性偏向!$E:$O,怪物属性偏向!L$1-1,FALSE)</f>
        <v/>
      </c>
      <c r="Q204" s="9" t="str">
        <f>VLOOKUP(VLOOKUP($A204,跑环关卡配置!$O:$P,2,FALSE),怪物属性偏向!$E:$O,怪物属性偏向!M$1-1,FALSE)</f>
        <v/>
      </c>
      <c r="R204" s="9" t="str">
        <f>VLOOKUP(VLOOKUP($A204,跑环关卡配置!$O:$P,2,FALSE),怪物属性偏向!$E:$O,怪物属性偏向!N$1-1,FALSE)</f>
        <v/>
      </c>
      <c r="S204" s="9" t="str">
        <f>VLOOKUP(VLOOKUP($A204,跑环关卡配置!$O:$P,2,FALSE),怪物属性偏向!$E:$O,怪物属性偏向!O$1-1,FALSE)</f>
        <v/>
      </c>
    </row>
    <row r="205" spans="1:19" x14ac:dyDescent="0.15">
      <c r="A205" s="7">
        <f t="shared" si="3"/>
        <v>2000202</v>
      </c>
      <c r="B205" s="5" t="str">
        <f>VLOOKUP(A205,跑环关卡配置!G:I,3,FALSE)</f>
        <v>食人花</v>
      </c>
      <c r="C205" s="6"/>
      <c r="D205" s="2" t="str">
        <f>VLOOKUP(B205,怪物属性偏向!F:P,11,FALSE)</f>
        <v>m1004</v>
      </c>
      <c r="E205" s="8">
        <v>1</v>
      </c>
      <c r="F205" s="8">
        <v>0</v>
      </c>
      <c r="G205" s="6" t="s">
        <v>143</v>
      </c>
      <c r="H205" s="8">
        <v>122</v>
      </c>
      <c r="I205" s="8">
        <v>1</v>
      </c>
      <c r="J205" s="8">
        <v>7</v>
      </c>
      <c r="K205" s="8">
        <v>20</v>
      </c>
      <c r="L205" s="8">
        <v>1</v>
      </c>
      <c r="M205" s="8">
        <v>1</v>
      </c>
      <c r="N205" s="9">
        <f>VLOOKUP(VLOOKUP($A205,跑环关卡配置!$O:$P,2,FALSE),怪物属性偏向!$E:$O,怪物属性偏向!J$1-1,FALSE)</f>
        <v>20002001</v>
      </c>
      <c r="O205" s="9">
        <f>VLOOKUP(VLOOKUP($A205,跑环关卡配置!$O:$P,2,FALSE),怪物属性偏向!$E:$O,怪物属性偏向!K$1-1,FALSE)</f>
        <v>20002002</v>
      </c>
      <c r="P205" s="9" t="str">
        <f>VLOOKUP(VLOOKUP($A205,跑环关卡配置!$O:$P,2,FALSE),怪物属性偏向!$E:$O,怪物属性偏向!L$1-1,FALSE)</f>
        <v/>
      </c>
      <c r="Q205" s="9" t="str">
        <f>VLOOKUP(VLOOKUP($A205,跑环关卡配置!$O:$P,2,FALSE),怪物属性偏向!$E:$O,怪物属性偏向!M$1-1,FALSE)</f>
        <v/>
      </c>
      <c r="R205" s="9" t="str">
        <f>VLOOKUP(VLOOKUP($A205,跑环关卡配置!$O:$P,2,FALSE),怪物属性偏向!$E:$O,怪物属性偏向!N$1-1,FALSE)</f>
        <v/>
      </c>
      <c r="S205" s="9" t="str">
        <f>VLOOKUP(VLOOKUP($A205,跑环关卡配置!$O:$P,2,FALSE),怪物属性偏向!$E:$O,怪物属性偏向!O$1-1,FALSE)</f>
        <v/>
      </c>
    </row>
    <row r="206" spans="1:19" x14ac:dyDescent="0.15">
      <c r="A206" s="7">
        <f t="shared" si="3"/>
        <v>2000203</v>
      </c>
      <c r="B206" s="5" t="str">
        <f>VLOOKUP(A206,跑环关卡配置!G:I,3,FALSE)</f>
        <v>食人花</v>
      </c>
      <c r="C206" s="6"/>
      <c r="D206" s="2" t="str">
        <f>VLOOKUP(B206,怪物属性偏向!F:P,11,FALSE)</f>
        <v>m1004</v>
      </c>
      <c r="E206" s="8">
        <v>1</v>
      </c>
      <c r="F206" s="8">
        <v>0</v>
      </c>
      <c r="G206" s="6" t="s">
        <v>143</v>
      </c>
      <c r="H206" s="8">
        <v>122</v>
      </c>
      <c r="I206" s="8">
        <v>1</v>
      </c>
      <c r="J206" s="8">
        <v>7</v>
      </c>
      <c r="K206" s="8">
        <v>20</v>
      </c>
      <c r="L206" s="8">
        <v>1</v>
      </c>
      <c r="M206" s="8">
        <v>1</v>
      </c>
      <c r="N206" s="9">
        <f>VLOOKUP(VLOOKUP($A206,跑环关卡配置!$O:$P,2,FALSE),怪物属性偏向!$E:$O,怪物属性偏向!J$1-1,FALSE)</f>
        <v>20002001</v>
      </c>
      <c r="O206" s="9">
        <f>VLOOKUP(VLOOKUP($A206,跑环关卡配置!$O:$P,2,FALSE),怪物属性偏向!$E:$O,怪物属性偏向!K$1-1,FALSE)</f>
        <v>20002002</v>
      </c>
      <c r="P206" s="9" t="str">
        <f>VLOOKUP(VLOOKUP($A206,跑环关卡配置!$O:$P,2,FALSE),怪物属性偏向!$E:$O,怪物属性偏向!L$1-1,FALSE)</f>
        <v/>
      </c>
      <c r="Q206" s="9" t="str">
        <f>VLOOKUP(VLOOKUP($A206,跑环关卡配置!$O:$P,2,FALSE),怪物属性偏向!$E:$O,怪物属性偏向!M$1-1,FALSE)</f>
        <v/>
      </c>
      <c r="R206" s="9" t="str">
        <f>VLOOKUP(VLOOKUP($A206,跑环关卡配置!$O:$P,2,FALSE),怪物属性偏向!$E:$O,怪物属性偏向!N$1-1,FALSE)</f>
        <v/>
      </c>
      <c r="S206" s="9" t="str">
        <f>VLOOKUP(VLOOKUP($A206,跑环关卡配置!$O:$P,2,FALSE),怪物属性偏向!$E:$O,怪物属性偏向!O$1-1,FALSE)</f>
        <v/>
      </c>
    </row>
    <row r="207" spans="1:19" x14ac:dyDescent="0.15">
      <c r="A207" s="7">
        <f t="shared" si="3"/>
        <v>2000204</v>
      </c>
      <c r="B207" s="5" t="str">
        <f>VLOOKUP(A207,跑环关卡配置!G:I,3,FALSE)</f>
        <v>树妖</v>
      </c>
      <c r="C207" s="6"/>
      <c r="D207" s="2" t="str">
        <f>VLOOKUP(B207,怪物属性偏向!F:P,11,FALSE)</f>
        <v>m10000</v>
      </c>
      <c r="E207" s="8">
        <v>1</v>
      </c>
      <c r="F207" s="8">
        <v>0</v>
      </c>
      <c r="G207" s="6" t="s">
        <v>143</v>
      </c>
      <c r="H207" s="8">
        <v>122</v>
      </c>
      <c r="I207" s="8">
        <v>1</v>
      </c>
      <c r="J207" s="8">
        <v>7</v>
      </c>
      <c r="K207" s="8">
        <v>20</v>
      </c>
      <c r="L207" s="8">
        <v>1</v>
      </c>
      <c r="M207" s="8">
        <v>1</v>
      </c>
      <c r="N207" s="9">
        <f>VLOOKUP(VLOOKUP($A207,跑环关卡配置!$O:$P,2,FALSE),怪物属性偏向!$E:$O,怪物属性偏向!J$1-1,FALSE)</f>
        <v>20003001</v>
      </c>
      <c r="O207" s="9" t="str">
        <f>VLOOKUP(VLOOKUP($A207,跑环关卡配置!$O:$P,2,FALSE),怪物属性偏向!$E:$O,怪物属性偏向!K$1-1,FALSE)</f>
        <v/>
      </c>
      <c r="P207" s="9" t="str">
        <f>VLOOKUP(VLOOKUP($A207,跑环关卡配置!$O:$P,2,FALSE),怪物属性偏向!$E:$O,怪物属性偏向!L$1-1,FALSE)</f>
        <v/>
      </c>
      <c r="Q207" s="9" t="str">
        <f>VLOOKUP(VLOOKUP($A207,跑环关卡配置!$O:$P,2,FALSE),怪物属性偏向!$E:$O,怪物属性偏向!M$1-1,FALSE)</f>
        <v/>
      </c>
      <c r="R207" s="9" t="str">
        <f>VLOOKUP(VLOOKUP($A207,跑环关卡配置!$O:$P,2,FALSE),怪物属性偏向!$E:$O,怪物属性偏向!N$1-1,FALSE)</f>
        <v/>
      </c>
      <c r="S207" s="9" t="str">
        <f>VLOOKUP(VLOOKUP($A207,跑环关卡配置!$O:$P,2,FALSE),怪物属性偏向!$E:$O,怪物属性偏向!O$1-1,FALSE)</f>
        <v/>
      </c>
    </row>
    <row r="208" spans="1:19" x14ac:dyDescent="0.15">
      <c r="A208" s="7">
        <f t="shared" si="3"/>
        <v>2000205</v>
      </c>
      <c r="B208" s="5" t="str">
        <f>VLOOKUP(A208,跑环关卡配置!G:I,3,FALSE)</f>
        <v>小蘑菇</v>
      </c>
      <c r="C208" s="6"/>
      <c r="D208" s="2" t="str">
        <f>VLOOKUP(B208,怪物属性偏向!F:P,11,FALSE)</f>
        <v>m1008</v>
      </c>
      <c r="E208" s="8">
        <v>1</v>
      </c>
      <c r="F208" s="8">
        <v>0</v>
      </c>
      <c r="G208" s="6" t="s">
        <v>143</v>
      </c>
      <c r="H208" s="8">
        <v>122</v>
      </c>
      <c r="I208" s="8">
        <v>1</v>
      </c>
      <c r="J208" s="8">
        <v>7</v>
      </c>
      <c r="K208" s="8">
        <v>20</v>
      </c>
      <c r="L208" s="8">
        <v>1</v>
      </c>
      <c r="M208" s="8">
        <v>1</v>
      </c>
      <c r="N208" s="9">
        <f>VLOOKUP(VLOOKUP($A208,跑环关卡配置!$O:$P,2,FALSE),怪物属性偏向!$E:$O,怪物属性偏向!J$1-1,FALSE)</f>
        <v>20001001</v>
      </c>
      <c r="O208" s="9" t="str">
        <f>VLOOKUP(VLOOKUP($A208,跑环关卡配置!$O:$P,2,FALSE),怪物属性偏向!$E:$O,怪物属性偏向!K$1-1,FALSE)</f>
        <v/>
      </c>
      <c r="P208" s="9" t="str">
        <f>VLOOKUP(VLOOKUP($A208,跑环关卡配置!$O:$P,2,FALSE),怪物属性偏向!$E:$O,怪物属性偏向!L$1-1,FALSE)</f>
        <v/>
      </c>
      <c r="Q208" s="9" t="str">
        <f>VLOOKUP(VLOOKUP($A208,跑环关卡配置!$O:$P,2,FALSE),怪物属性偏向!$E:$O,怪物属性偏向!M$1-1,FALSE)</f>
        <v/>
      </c>
      <c r="R208" s="9" t="str">
        <f>VLOOKUP(VLOOKUP($A208,跑环关卡配置!$O:$P,2,FALSE),怪物属性偏向!$E:$O,怪物属性偏向!N$1-1,FALSE)</f>
        <v/>
      </c>
      <c r="S208" s="9" t="str">
        <f>VLOOKUP(VLOOKUP($A208,跑环关卡配置!$O:$P,2,FALSE),怪物属性偏向!$E:$O,怪物属性偏向!O$1-1,FALSE)</f>
        <v/>
      </c>
    </row>
    <row r="209" spans="1:19" x14ac:dyDescent="0.15">
      <c r="A209" s="7">
        <f t="shared" si="3"/>
        <v>2000206</v>
      </c>
      <c r="B209" s="5" t="str">
        <f>VLOOKUP(A209,跑环关卡配置!G:I,3,FALSE)</f>
        <v>树妖</v>
      </c>
      <c r="C209" s="6"/>
      <c r="D209" s="2" t="str">
        <f>VLOOKUP(B209,怪物属性偏向!F:P,11,FALSE)</f>
        <v>m10000</v>
      </c>
      <c r="E209" s="8">
        <v>1</v>
      </c>
      <c r="F209" s="8">
        <v>0</v>
      </c>
      <c r="G209" s="6" t="s">
        <v>143</v>
      </c>
      <c r="H209" s="8">
        <v>122</v>
      </c>
      <c r="I209" s="8">
        <v>1</v>
      </c>
      <c r="J209" s="8">
        <v>7</v>
      </c>
      <c r="K209" s="8">
        <v>20</v>
      </c>
      <c r="L209" s="8">
        <v>1</v>
      </c>
      <c r="M209" s="8">
        <v>1</v>
      </c>
      <c r="N209" s="9">
        <f>VLOOKUP(VLOOKUP($A209,跑环关卡配置!$O:$P,2,FALSE),怪物属性偏向!$E:$O,怪物属性偏向!J$1-1,FALSE)</f>
        <v>20003001</v>
      </c>
      <c r="O209" s="9" t="str">
        <f>VLOOKUP(VLOOKUP($A209,跑环关卡配置!$O:$P,2,FALSE),怪物属性偏向!$E:$O,怪物属性偏向!K$1-1,FALSE)</f>
        <v/>
      </c>
      <c r="P209" s="9" t="str">
        <f>VLOOKUP(VLOOKUP($A209,跑环关卡配置!$O:$P,2,FALSE),怪物属性偏向!$E:$O,怪物属性偏向!L$1-1,FALSE)</f>
        <v/>
      </c>
      <c r="Q209" s="9" t="str">
        <f>VLOOKUP(VLOOKUP($A209,跑环关卡配置!$O:$P,2,FALSE),怪物属性偏向!$E:$O,怪物属性偏向!M$1-1,FALSE)</f>
        <v/>
      </c>
      <c r="R209" s="9" t="str">
        <f>VLOOKUP(VLOOKUP($A209,跑环关卡配置!$O:$P,2,FALSE),怪物属性偏向!$E:$O,怪物属性偏向!N$1-1,FALSE)</f>
        <v/>
      </c>
      <c r="S209" s="9" t="str">
        <f>VLOOKUP(VLOOKUP($A209,跑环关卡配置!$O:$P,2,FALSE),怪物属性偏向!$E:$O,怪物属性偏向!O$1-1,FALSE)</f>
        <v/>
      </c>
    </row>
    <row r="210" spans="1:19" x14ac:dyDescent="0.15">
      <c r="A210" s="7">
        <f t="shared" si="3"/>
        <v>2000207</v>
      </c>
      <c r="B210" s="5" t="str">
        <f>VLOOKUP(A210,跑环关卡配置!G:I,3,FALSE)</f>
        <v>小蘑菇</v>
      </c>
      <c r="C210" s="6"/>
      <c r="D210" s="2" t="str">
        <f>VLOOKUP(B210,怪物属性偏向!F:P,11,FALSE)</f>
        <v>m1008</v>
      </c>
      <c r="E210" s="8">
        <v>1</v>
      </c>
      <c r="F210" s="8">
        <v>0</v>
      </c>
      <c r="G210" s="6" t="s">
        <v>143</v>
      </c>
      <c r="H210" s="8">
        <v>122</v>
      </c>
      <c r="I210" s="8">
        <v>1</v>
      </c>
      <c r="J210" s="8">
        <v>7</v>
      </c>
      <c r="K210" s="8">
        <v>20</v>
      </c>
      <c r="L210" s="8">
        <v>1</v>
      </c>
      <c r="M210" s="8">
        <v>1</v>
      </c>
      <c r="N210" s="9">
        <f>VLOOKUP(VLOOKUP($A210,跑环关卡配置!$O:$P,2,FALSE),怪物属性偏向!$E:$O,怪物属性偏向!J$1-1,FALSE)</f>
        <v>20001001</v>
      </c>
      <c r="O210" s="9" t="str">
        <f>VLOOKUP(VLOOKUP($A210,跑环关卡配置!$O:$P,2,FALSE),怪物属性偏向!$E:$O,怪物属性偏向!K$1-1,FALSE)</f>
        <v/>
      </c>
      <c r="P210" s="9" t="str">
        <f>VLOOKUP(VLOOKUP($A210,跑环关卡配置!$O:$P,2,FALSE),怪物属性偏向!$E:$O,怪物属性偏向!L$1-1,FALSE)</f>
        <v/>
      </c>
      <c r="Q210" s="9" t="str">
        <f>VLOOKUP(VLOOKUP($A210,跑环关卡配置!$O:$P,2,FALSE),怪物属性偏向!$E:$O,怪物属性偏向!M$1-1,FALSE)</f>
        <v/>
      </c>
      <c r="R210" s="9" t="str">
        <f>VLOOKUP(VLOOKUP($A210,跑环关卡配置!$O:$P,2,FALSE),怪物属性偏向!$E:$O,怪物属性偏向!N$1-1,FALSE)</f>
        <v/>
      </c>
      <c r="S210" s="9" t="str">
        <f>VLOOKUP(VLOOKUP($A210,跑环关卡配置!$O:$P,2,FALSE),怪物属性偏向!$E:$O,怪物属性偏向!O$1-1,FALSE)</f>
        <v/>
      </c>
    </row>
    <row r="211" spans="1:19" x14ac:dyDescent="0.15">
      <c r="A211" s="7">
        <f t="shared" si="3"/>
        <v>2000208</v>
      </c>
      <c r="B211" s="5" t="str">
        <f>VLOOKUP(A211,跑环关卡配置!G:I,3,FALSE)</f>
        <v>小蘑菇</v>
      </c>
      <c r="C211" s="6"/>
      <c r="D211" s="2" t="str">
        <f>VLOOKUP(B211,怪物属性偏向!F:P,11,FALSE)</f>
        <v>m1008</v>
      </c>
      <c r="E211" s="8">
        <v>1</v>
      </c>
      <c r="F211" s="8">
        <v>0</v>
      </c>
      <c r="G211" s="6" t="s">
        <v>143</v>
      </c>
      <c r="H211" s="8">
        <v>122</v>
      </c>
      <c r="I211" s="8">
        <v>1</v>
      </c>
      <c r="J211" s="8">
        <v>7</v>
      </c>
      <c r="K211" s="8">
        <v>20</v>
      </c>
      <c r="L211" s="8">
        <v>1</v>
      </c>
      <c r="M211" s="8">
        <v>1</v>
      </c>
      <c r="N211" s="9">
        <f>VLOOKUP(VLOOKUP($A211,跑环关卡配置!$O:$P,2,FALSE),怪物属性偏向!$E:$O,怪物属性偏向!J$1-1,FALSE)</f>
        <v>20001001</v>
      </c>
      <c r="O211" s="9" t="str">
        <f>VLOOKUP(VLOOKUP($A211,跑环关卡配置!$O:$P,2,FALSE),怪物属性偏向!$E:$O,怪物属性偏向!K$1-1,FALSE)</f>
        <v/>
      </c>
      <c r="P211" s="9" t="str">
        <f>VLOOKUP(VLOOKUP($A211,跑环关卡配置!$O:$P,2,FALSE),怪物属性偏向!$E:$O,怪物属性偏向!L$1-1,FALSE)</f>
        <v/>
      </c>
      <c r="Q211" s="9" t="str">
        <f>VLOOKUP(VLOOKUP($A211,跑环关卡配置!$O:$P,2,FALSE),怪物属性偏向!$E:$O,怪物属性偏向!M$1-1,FALSE)</f>
        <v/>
      </c>
      <c r="R211" s="9" t="str">
        <f>VLOOKUP(VLOOKUP($A211,跑环关卡配置!$O:$P,2,FALSE),怪物属性偏向!$E:$O,怪物属性偏向!N$1-1,FALSE)</f>
        <v/>
      </c>
      <c r="S211" s="9" t="str">
        <f>VLOOKUP(VLOOKUP($A211,跑环关卡配置!$O:$P,2,FALSE),怪物属性偏向!$E:$O,怪物属性偏向!O$1-1,FALSE)</f>
        <v/>
      </c>
    </row>
  </sheetData>
  <phoneticPr fontId="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1"/>
  <sheetViews>
    <sheetView tabSelected="1" topLeftCell="A185" workbookViewId="0">
      <selection activeCell="A212" sqref="A5:XFD212"/>
    </sheetView>
  </sheetViews>
  <sheetFormatPr baseColWidth="10" defaultColWidth="9" defaultRowHeight="15" x14ac:dyDescent="0.15"/>
  <cols>
    <col min="1" max="1" width="11.5" customWidth="1"/>
    <col min="25" max="25" width="20.5" customWidth="1"/>
  </cols>
  <sheetData>
    <row r="1" spans="1:26" x14ac:dyDescent="0.15">
      <c r="B1" t="s">
        <v>144</v>
      </c>
      <c r="C1" t="s">
        <v>145</v>
      </c>
      <c r="D1" t="s">
        <v>146</v>
      </c>
      <c r="E1" t="s">
        <v>147</v>
      </c>
      <c r="F1" t="s">
        <v>7</v>
      </c>
      <c r="G1" t="s">
        <v>5</v>
      </c>
      <c r="H1" t="s">
        <v>148</v>
      </c>
      <c r="I1" t="s">
        <v>6</v>
      </c>
      <c r="J1" t="s">
        <v>33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</row>
    <row r="2" spans="1:26" x14ac:dyDescent="0.15">
      <c r="A2" t="s">
        <v>46</v>
      </c>
      <c r="B2" t="s">
        <v>161</v>
      </c>
      <c r="C2" t="s">
        <v>162</v>
      </c>
      <c r="D2" t="s">
        <v>163</v>
      </c>
      <c r="E2" t="s">
        <v>164</v>
      </c>
      <c r="F2" t="s">
        <v>165</v>
      </c>
      <c r="G2" t="s">
        <v>166</v>
      </c>
      <c r="H2" t="s">
        <v>167</v>
      </c>
      <c r="I2" t="s">
        <v>168</v>
      </c>
      <c r="J2" t="s">
        <v>169</v>
      </c>
      <c r="K2" t="s">
        <v>170</v>
      </c>
      <c r="L2" t="s">
        <v>171</v>
      </c>
      <c r="M2" t="s">
        <v>172</v>
      </c>
      <c r="N2" t="s">
        <v>173</v>
      </c>
      <c r="O2" t="s">
        <v>174</v>
      </c>
      <c r="P2" t="s">
        <v>175</v>
      </c>
      <c r="Q2" t="s">
        <v>176</v>
      </c>
      <c r="R2" t="s">
        <v>177</v>
      </c>
      <c r="S2" t="s">
        <v>178</v>
      </c>
      <c r="T2" t="s">
        <v>179</v>
      </c>
      <c r="U2" t="s">
        <v>180</v>
      </c>
      <c r="V2" t="s">
        <v>181</v>
      </c>
      <c r="W2" t="s">
        <v>182</v>
      </c>
      <c r="X2" t="s">
        <v>183</v>
      </c>
      <c r="Y2" t="s">
        <v>47</v>
      </c>
    </row>
    <row r="3" spans="1:26" x14ac:dyDescent="0.15">
      <c r="A3" t="s">
        <v>67</v>
      </c>
      <c r="B3" t="s">
        <v>67</v>
      </c>
      <c r="C3" t="s">
        <v>67</v>
      </c>
      <c r="D3" t="s">
        <v>67</v>
      </c>
      <c r="E3" t="s">
        <v>67</v>
      </c>
      <c r="F3" t="s">
        <v>67</v>
      </c>
      <c r="G3" t="s">
        <v>67</v>
      </c>
      <c r="H3" t="s">
        <v>67</v>
      </c>
      <c r="I3" t="s">
        <v>67</v>
      </c>
      <c r="J3" t="s">
        <v>67</v>
      </c>
      <c r="K3" t="s">
        <v>67</v>
      </c>
      <c r="L3" t="s">
        <v>67</v>
      </c>
      <c r="M3" t="s">
        <v>67</v>
      </c>
      <c r="N3" t="s">
        <v>67</v>
      </c>
      <c r="O3" t="s">
        <v>67</v>
      </c>
      <c r="P3" t="s">
        <v>67</v>
      </c>
      <c r="Q3" t="s">
        <v>67</v>
      </c>
      <c r="R3" t="s">
        <v>67</v>
      </c>
      <c r="S3" t="s">
        <v>67</v>
      </c>
      <c r="T3" t="s">
        <v>67</v>
      </c>
      <c r="U3" t="s">
        <v>67</v>
      </c>
      <c r="V3" t="s">
        <v>67</v>
      </c>
      <c r="W3" t="s">
        <v>67</v>
      </c>
      <c r="X3" t="s">
        <v>67</v>
      </c>
      <c r="Y3" t="s">
        <v>68</v>
      </c>
    </row>
    <row r="4" spans="1:26" x14ac:dyDescent="0.15">
      <c r="A4" t="s">
        <v>69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  <c r="G4" t="s">
        <v>166</v>
      </c>
      <c r="H4" t="s">
        <v>167</v>
      </c>
      <c r="I4" t="s">
        <v>168</v>
      </c>
      <c r="J4" t="s">
        <v>169</v>
      </c>
      <c r="K4" t="s">
        <v>170</v>
      </c>
      <c r="L4" t="s">
        <v>171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  <c r="T4" t="s">
        <v>179</v>
      </c>
      <c r="U4" t="s">
        <v>180</v>
      </c>
      <c r="V4" t="s">
        <v>181</v>
      </c>
      <c r="W4" t="s">
        <v>182</v>
      </c>
      <c r="X4" t="s">
        <v>183</v>
      </c>
      <c r="Y4" t="s">
        <v>47</v>
      </c>
      <c r="Z4" t="s">
        <v>184</v>
      </c>
    </row>
    <row r="5" spans="1:26" x14ac:dyDescent="0.15">
      <c r="A5" s="4">
        <f>W5</f>
        <v>2000001</v>
      </c>
      <c r="B5" s="4">
        <v>0</v>
      </c>
      <c r="C5" s="4">
        <v>0</v>
      </c>
      <c r="D5" s="4">
        <v>0</v>
      </c>
      <c r="E5" s="4">
        <v>0</v>
      </c>
      <c r="F5" s="4">
        <f>VLOOKUP(Z5,跑环关卡配置!H:N,6,FALSE)</f>
        <v>120</v>
      </c>
      <c r="G5" s="4">
        <f>VLOOKUP(Z5,跑环关卡配置!H:N,4,FALSE)</f>
        <v>240</v>
      </c>
      <c r="H5" s="4">
        <v>0</v>
      </c>
      <c r="I5" s="4">
        <f>VLOOKUP(Z5,跑环关卡配置!H:N,5,FALSE)</f>
        <v>400</v>
      </c>
      <c r="J5" s="4">
        <f>VLOOKUP(Z5,跑环关卡配置!H:N,7,FALSE)</f>
        <v>0</v>
      </c>
      <c r="K5" s="4">
        <v>100</v>
      </c>
      <c r="L5" s="4">
        <v>0</v>
      </c>
      <c r="M5" s="4">
        <v>0</v>
      </c>
      <c r="N5" s="4">
        <v>95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f>VLOOKUP(Z5,跑环关卡配置!F:G,2,FALSE)</f>
        <v>2000001</v>
      </c>
      <c r="X5" s="4">
        <f>VLOOKUP(Z5,跑环关卡配置!H:J,3,FALSE)</f>
        <v>10</v>
      </c>
      <c r="Y5" t="str">
        <f>VLOOKUP(Z5,跑环关卡配置!H:I,2,FALSE)</f>
        <v>小蘑菇</v>
      </c>
      <c r="Z5">
        <v>1</v>
      </c>
    </row>
    <row r="6" spans="1:26" x14ac:dyDescent="0.15">
      <c r="A6" s="4">
        <f t="shared" ref="A6:A31" si="0">W6</f>
        <v>2000002</v>
      </c>
      <c r="B6" s="4">
        <v>0</v>
      </c>
      <c r="C6" s="4">
        <v>0</v>
      </c>
      <c r="D6" s="4">
        <v>0</v>
      </c>
      <c r="E6" s="4">
        <v>0</v>
      </c>
      <c r="F6" s="4">
        <f>VLOOKUP(Z6,跑环关卡配置!H:N,6,FALSE)</f>
        <v>120</v>
      </c>
      <c r="G6" s="4">
        <f>VLOOKUP(Z6,跑环关卡配置!H:N,4,FALSE)</f>
        <v>240</v>
      </c>
      <c r="H6" s="4">
        <v>0</v>
      </c>
      <c r="I6" s="4">
        <f>VLOOKUP(Z6,跑环关卡配置!H:N,5,FALSE)</f>
        <v>400</v>
      </c>
      <c r="J6" s="4">
        <f>VLOOKUP(Z6,跑环关卡配置!H:N,7,FALSE)</f>
        <v>0</v>
      </c>
      <c r="K6" s="4">
        <v>100</v>
      </c>
      <c r="L6" s="4">
        <v>0</v>
      </c>
      <c r="M6" s="4">
        <v>0</v>
      </c>
      <c r="N6" s="4">
        <v>95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f>VLOOKUP(Z6,跑环关卡配置!F:G,2,FALSE)</f>
        <v>2000002</v>
      </c>
      <c r="X6" s="4">
        <f>VLOOKUP(Z6,跑环关卡配置!H:J,3,FALSE)</f>
        <v>10</v>
      </c>
      <c r="Y6" t="str">
        <f>VLOOKUP(Z6,跑环关卡配置!H:I,2,FALSE)</f>
        <v>小蘑菇</v>
      </c>
      <c r="Z6">
        <f>Z5+1</f>
        <v>2</v>
      </c>
    </row>
    <row r="7" spans="1:26" x14ac:dyDescent="0.15">
      <c r="A7" s="4">
        <f t="shared" si="0"/>
        <v>2000003</v>
      </c>
      <c r="B7" s="4">
        <v>0</v>
      </c>
      <c r="C7" s="4">
        <v>0</v>
      </c>
      <c r="D7" s="4">
        <v>0</v>
      </c>
      <c r="E7" s="4">
        <v>0</v>
      </c>
      <c r="F7" s="4">
        <f>VLOOKUP(Z7,跑环关卡配置!H:N,6,FALSE)</f>
        <v>120</v>
      </c>
      <c r="G7" s="4">
        <f>VLOOKUP(Z7,跑环关卡配置!H:N,4,FALSE)</f>
        <v>240</v>
      </c>
      <c r="H7" s="4">
        <v>0</v>
      </c>
      <c r="I7" s="4">
        <f>VLOOKUP(Z7,跑环关卡配置!H:N,5,FALSE)</f>
        <v>400</v>
      </c>
      <c r="J7" s="4">
        <f>VLOOKUP(Z7,跑环关卡配置!H:N,7,FALSE)</f>
        <v>0</v>
      </c>
      <c r="K7" s="4">
        <v>100</v>
      </c>
      <c r="L7" s="4">
        <v>0</v>
      </c>
      <c r="M7" s="4">
        <v>0</v>
      </c>
      <c r="N7" s="4">
        <v>95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f>VLOOKUP(Z7,跑环关卡配置!F:G,2,FALSE)</f>
        <v>2000003</v>
      </c>
      <c r="X7" s="4">
        <f>VLOOKUP(Z7,跑环关卡配置!H:J,3,FALSE)</f>
        <v>10</v>
      </c>
      <c r="Y7" t="str">
        <f>VLOOKUP(Z7,跑环关卡配置!H:I,2,FALSE)</f>
        <v>小蘑菇</v>
      </c>
      <c r="Z7">
        <f t="shared" ref="Z7:Z70" si="1">Z6+1</f>
        <v>3</v>
      </c>
    </row>
    <row r="8" spans="1:26" x14ac:dyDescent="0.15">
      <c r="A8" s="4">
        <f t="shared" si="0"/>
        <v>2000004</v>
      </c>
      <c r="B8" s="4">
        <v>0</v>
      </c>
      <c r="C8" s="4">
        <v>0</v>
      </c>
      <c r="D8" s="4">
        <v>0</v>
      </c>
      <c r="E8" s="4">
        <v>0</v>
      </c>
      <c r="F8" s="4">
        <f>VLOOKUP(Z8,跑环关卡配置!H:N,6,FALSE)</f>
        <v>120</v>
      </c>
      <c r="G8" s="4">
        <f>VLOOKUP(Z8,跑环关卡配置!H:N,4,FALSE)</f>
        <v>240</v>
      </c>
      <c r="H8" s="4">
        <v>0</v>
      </c>
      <c r="I8" s="4">
        <f>VLOOKUP(Z8,跑环关卡配置!H:N,5,FALSE)</f>
        <v>400</v>
      </c>
      <c r="J8" s="4">
        <f>VLOOKUP(Z8,跑环关卡配置!H:N,7,FALSE)</f>
        <v>0</v>
      </c>
      <c r="K8" s="4">
        <v>100</v>
      </c>
      <c r="L8" s="4">
        <v>0</v>
      </c>
      <c r="M8" s="4">
        <v>0</v>
      </c>
      <c r="N8" s="4">
        <v>95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f>VLOOKUP(Z8,跑环关卡配置!F:G,2,FALSE)</f>
        <v>2000004</v>
      </c>
      <c r="X8" s="4">
        <f>VLOOKUP(Z8,跑环关卡配置!H:J,3,FALSE)</f>
        <v>10</v>
      </c>
      <c r="Y8" t="str">
        <f>VLOOKUP(Z8,跑环关卡配置!H:I,2,FALSE)</f>
        <v>小蘑菇</v>
      </c>
      <c r="Z8">
        <f t="shared" si="1"/>
        <v>4</v>
      </c>
    </row>
    <row r="9" spans="1:26" x14ac:dyDescent="0.15">
      <c r="A9" s="4">
        <f t="shared" si="0"/>
        <v>2000005</v>
      </c>
      <c r="B9" s="4">
        <v>0</v>
      </c>
      <c r="C9" s="4">
        <v>0</v>
      </c>
      <c r="D9" s="4">
        <v>0</v>
      </c>
      <c r="E9" s="4">
        <v>0</v>
      </c>
      <c r="F9" s="4">
        <f>VLOOKUP(Z9,跑环关卡配置!H:N,6,FALSE)</f>
        <v>120</v>
      </c>
      <c r="G9" s="4">
        <f>VLOOKUP(Z9,跑环关卡配置!H:N,4,FALSE)</f>
        <v>240</v>
      </c>
      <c r="H9" s="4">
        <v>0</v>
      </c>
      <c r="I9" s="4">
        <f>VLOOKUP(Z9,跑环关卡配置!H:N,5,FALSE)</f>
        <v>400</v>
      </c>
      <c r="J9" s="4">
        <f>VLOOKUP(Z9,跑环关卡配置!H:N,7,FALSE)</f>
        <v>0</v>
      </c>
      <c r="K9" s="4">
        <v>100</v>
      </c>
      <c r="L9" s="4">
        <v>0</v>
      </c>
      <c r="M9" s="4">
        <v>0</v>
      </c>
      <c r="N9" s="4">
        <v>95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f>VLOOKUP(Z9,跑环关卡配置!F:G,2,FALSE)</f>
        <v>2000005</v>
      </c>
      <c r="X9" s="4">
        <f>VLOOKUP(Z9,跑环关卡配置!H:J,3,FALSE)</f>
        <v>10</v>
      </c>
      <c r="Y9" t="str">
        <f>VLOOKUP(Z9,跑环关卡配置!H:I,2,FALSE)</f>
        <v>小蘑菇</v>
      </c>
      <c r="Z9">
        <f t="shared" si="1"/>
        <v>5</v>
      </c>
    </row>
    <row r="10" spans="1:26" x14ac:dyDescent="0.15">
      <c r="A10" s="4">
        <f t="shared" si="0"/>
        <v>2000006</v>
      </c>
      <c r="B10" s="4">
        <v>0</v>
      </c>
      <c r="C10" s="4">
        <v>0</v>
      </c>
      <c r="D10" s="4">
        <v>0</v>
      </c>
      <c r="E10" s="4">
        <v>0</v>
      </c>
      <c r="F10" s="4">
        <f>VLOOKUP(Z10,跑环关卡配置!H:N,6,FALSE)</f>
        <v>67</v>
      </c>
      <c r="G10" s="4">
        <f>VLOOKUP(Z10,跑环关卡配置!H:N,4,FALSE)</f>
        <v>360</v>
      </c>
      <c r="H10" s="4">
        <v>0</v>
      </c>
      <c r="I10" s="4">
        <f>VLOOKUP(Z10,跑环关卡配置!H:N,5,FALSE)</f>
        <v>200</v>
      </c>
      <c r="J10" s="4">
        <f>VLOOKUP(Z10,跑环关卡配置!H:N,7,FALSE)</f>
        <v>0</v>
      </c>
      <c r="K10" s="4">
        <v>100</v>
      </c>
      <c r="L10" s="4">
        <v>0</v>
      </c>
      <c r="M10" s="4">
        <v>0</v>
      </c>
      <c r="N10" s="4">
        <v>95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f>VLOOKUP(Z10,跑环关卡配置!F:G,2,FALSE)</f>
        <v>2000006</v>
      </c>
      <c r="X10" s="4">
        <f>VLOOKUP(Z10,跑环关卡配置!H:J,3,FALSE)</f>
        <v>10</v>
      </c>
      <c r="Y10" t="str">
        <f>VLOOKUP(Z10,跑环关卡配置!H:I,2,FALSE)</f>
        <v>食人花</v>
      </c>
      <c r="Z10">
        <f t="shared" si="1"/>
        <v>6</v>
      </c>
    </row>
    <row r="11" spans="1:26" x14ac:dyDescent="0.15">
      <c r="A11" s="4">
        <f t="shared" si="0"/>
        <v>2000007</v>
      </c>
      <c r="B11" s="4">
        <v>0</v>
      </c>
      <c r="C11" s="4">
        <v>0</v>
      </c>
      <c r="D11" s="4">
        <v>0</v>
      </c>
      <c r="E11" s="4">
        <v>0</v>
      </c>
      <c r="F11" s="4">
        <f>VLOOKUP(Z11,跑环关卡配置!H:N,6,FALSE)</f>
        <v>120</v>
      </c>
      <c r="G11" s="4">
        <f>VLOOKUP(Z11,跑环关卡配置!H:N,4,FALSE)</f>
        <v>240</v>
      </c>
      <c r="H11" s="4">
        <v>0</v>
      </c>
      <c r="I11" s="4">
        <f>VLOOKUP(Z11,跑环关卡配置!H:N,5,FALSE)</f>
        <v>400</v>
      </c>
      <c r="J11" s="4">
        <f>VLOOKUP(Z11,跑环关卡配置!H:N,7,FALSE)</f>
        <v>0</v>
      </c>
      <c r="K11" s="4">
        <v>100</v>
      </c>
      <c r="L11" s="4">
        <v>0</v>
      </c>
      <c r="M11" s="4">
        <v>0</v>
      </c>
      <c r="N11" s="4">
        <v>95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f>VLOOKUP(Z11,跑环关卡配置!F:G,2,FALSE)</f>
        <v>2000007</v>
      </c>
      <c r="X11" s="4">
        <f>VLOOKUP(Z11,跑环关卡配置!H:J,3,FALSE)</f>
        <v>10</v>
      </c>
      <c r="Y11" t="str">
        <f>VLOOKUP(Z11,跑环关卡配置!H:I,2,FALSE)</f>
        <v>小蘑菇</v>
      </c>
      <c r="Z11">
        <f t="shared" si="1"/>
        <v>7</v>
      </c>
    </row>
    <row r="12" spans="1:26" x14ac:dyDescent="0.15">
      <c r="A12" s="4">
        <f t="shared" si="0"/>
        <v>2000008</v>
      </c>
      <c r="B12" s="4">
        <v>0</v>
      </c>
      <c r="C12" s="4">
        <v>0</v>
      </c>
      <c r="D12" s="4">
        <v>0</v>
      </c>
      <c r="E12" s="4">
        <v>0</v>
      </c>
      <c r="F12" s="4">
        <f>VLOOKUP(Z12,跑环关卡配置!H:N,6,FALSE)</f>
        <v>67</v>
      </c>
      <c r="G12" s="4">
        <f>VLOOKUP(Z12,跑环关卡配置!H:N,4,FALSE)</f>
        <v>360</v>
      </c>
      <c r="H12" s="4">
        <v>0</v>
      </c>
      <c r="I12" s="4">
        <f>VLOOKUP(Z12,跑环关卡配置!H:N,5,FALSE)</f>
        <v>200</v>
      </c>
      <c r="J12" s="4">
        <f>VLOOKUP(Z12,跑环关卡配置!H:N,7,FALSE)</f>
        <v>0</v>
      </c>
      <c r="K12" s="4">
        <v>100</v>
      </c>
      <c r="L12" s="4">
        <v>0</v>
      </c>
      <c r="M12" s="4">
        <v>0</v>
      </c>
      <c r="N12" s="4">
        <v>95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f>VLOOKUP(Z12,跑环关卡配置!F:G,2,FALSE)</f>
        <v>2000008</v>
      </c>
      <c r="X12" s="4">
        <f>VLOOKUP(Z12,跑环关卡配置!H:J,3,FALSE)</f>
        <v>10</v>
      </c>
      <c r="Y12" t="str">
        <f>VLOOKUP(Z12,跑环关卡配置!H:I,2,FALSE)</f>
        <v>食人花</v>
      </c>
      <c r="Z12">
        <f t="shared" si="1"/>
        <v>8</v>
      </c>
    </row>
    <row r="13" spans="1:26" x14ac:dyDescent="0.15">
      <c r="A13" s="4">
        <f t="shared" si="0"/>
        <v>2000009</v>
      </c>
      <c r="B13" s="4">
        <v>0</v>
      </c>
      <c r="C13" s="4">
        <v>0</v>
      </c>
      <c r="D13" s="4">
        <v>0</v>
      </c>
      <c r="E13" s="4">
        <v>0</v>
      </c>
      <c r="F13" s="4">
        <f>VLOOKUP(Z13,跑环关卡配置!H:N,6,FALSE)</f>
        <v>200</v>
      </c>
      <c r="G13" s="4">
        <f>VLOOKUP(Z13,跑环关卡配置!H:N,4,FALSE)</f>
        <v>168</v>
      </c>
      <c r="H13" s="4">
        <v>0</v>
      </c>
      <c r="I13" s="4">
        <f>VLOOKUP(Z13,跑环关卡配置!H:N,5,FALSE)</f>
        <v>400</v>
      </c>
      <c r="J13" s="4">
        <f>VLOOKUP(Z13,跑环关卡配置!H:N,7,FALSE)</f>
        <v>0</v>
      </c>
      <c r="K13" s="4">
        <v>100</v>
      </c>
      <c r="L13" s="4">
        <v>0</v>
      </c>
      <c r="M13" s="4">
        <v>0</v>
      </c>
      <c r="N13" s="4">
        <v>95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f>VLOOKUP(Z13,跑环关卡配置!F:G,2,FALSE)</f>
        <v>2000009</v>
      </c>
      <c r="X13" s="4">
        <f>VLOOKUP(Z13,跑环关卡配置!H:J,3,FALSE)</f>
        <v>10</v>
      </c>
      <c r="Y13" t="str">
        <f>VLOOKUP(Z13,跑环关卡配置!H:I,2,FALSE)</f>
        <v>树妖</v>
      </c>
      <c r="Z13">
        <f t="shared" si="1"/>
        <v>9</v>
      </c>
    </row>
    <row r="14" spans="1:26" x14ac:dyDescent="0.15">
      <c r="A14" s="4">
        <f t="shared" si="0"/>
        <v>2000010</v>
      </c>
      <c r="B14" s="4">
        <v>0</v>
      </c>
      <c r="C14" s="4">
        <v>0</v>
      </c>
      <c r="D14" s="4">
        <v>0</v>
      </c>
      <c r="E14" s="4">
        <v>0</v>
      </c>
      <c r="F14" s="4">
        <f>VLOOKUP(Z14,跑环关卡配置!H:N,6,FALSE)</f>
        <v>200</v>
      </c>
      <c r="G14" s="4">
        <f>VLOOKUP(Z14,跑环关卡配置!H:N,4,FALSE)</f>
        <v>168</v>
      </c>
      <c r="H14" s="4">
        <v>0</v>
      </c>
      <c r="I14" s="4">
        <f>VLOOKUP(Z14,跑环关卡配置!H:N,5,FALSE)</f>
        <v>400</v>
      </c>
      <c r="J14" s="4">
        <f>VLOOKUP(Z14,跑环关卡配置!H:N,7,FALSE)</f>
        <v>0</v>
      </c>
      <c r="K14" s="4">
        <v>100</v>
      </c>
      <c r="L14" s="4">
        <v>0</v>
      </c>
      <c r="M14" s="4">
        <v>0</v>
      </c>
      <c r="N14" s="4">
        <v>95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f>VLOOKUP(Z14,跑环关卡配置!F:G,2,FALSE)</f>
        <v>2000010</v>
      </c>
      <c r="X14" s="4">
        <f>VLOOKUP(Z14,跑环关卡配置!H:J,3,FALSE)</f>
        <v>10</v>
      </c>
      <c r="Y14" t="str">
        <f>VLOOKUP(Z14,跑环关卡配置!H:I,2,FALSE)</f>
        <v>树妖</v>
      </c>
      <c r="Z14">
        <f t="shared" si="1"/>
        <v>10</v>
      </c>
    </row>
    <row r="15" spans="1:26" x14ac:dyDescent="0.15">
      <c r="A15" s="4">
        <f t="shared" si="0"/>
        <v>2000011</v>
      </c>
      <c r="B15" s="4">
        <v>0</v>
      </c>
      <c r="C15" s="4">
        <v>0</v>
      </c>
      <c r="D15" s="4">
        <v>0</v>
      </c>
      <c r="E15" s="4">
        <v>0</v>
      </c>
      <c r="F15" s="4">
        <f>VLOOKUP(Z15,跑环关卡配置!H:N,6,FALSE)</f>
        <v>67</v>
      </c>
      <c r="G15" s="4">
        <f>VLOOKUP(Z15,跑环关卡配置!H:N,4,FALSE)</f>
        <v>360</v>
      </c>
      <c r="H15" s="4">
        <v>0</v>
      </c>
      <c r="I15" s="4">
        <f>VLOOKUP(Z15,跑环关卡配置!H:N,5,FALSE)</f>
        <v>200</v>
      </c>
      <c r="J15" s="4">
        <f>VLOOKUP(Z15,跑环关卡配置!H:N,7,FALSE)</f>
        <v>0</v>
      </c>
      <c r="K15" s="4">
        <v>100</v>
      </c>
      <c r="L15" s="4">
        <v>0</v>
      </c>
      <c r="M15" s="4">
        <v>0</v>
      </c>
      <c r="N15" s="4">
        <v>95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f>VLOOKUP(Z15,跑环关卡配置!F:G,2,FALSE)</f>
        <v>2000011</v>
      </c>
      <c r="X15" s="4">
        <f>VLOOKUP(Z15,跑环关卡配置!H:J,3,FALSE)</f>
        <v>10</v>
      </c>
      <c r="Y15" t="str">
        <f>VLOOKUP(Z15,跑环关卡配置!H:I,2,FALSE)</f>
        <v>食人花</v>
      </c>
      <c r="Z15">
        <f t="shared" si="1"/>
        <v>11</v>
      </c>
    </row>
    <row r="16" spans="1:26" x14ac:dyDescent="0.15">
      <c r="A16" s="4">
        <f t="shared" si="0"/>
        <v>2000012</v>
      </c>
      <c r="B16" s="4">
        <v>0</v>
      </c>
      <c r="C16" s="4">
        <v>0</v>
      </c>
      <c r="D16" s="4">
        <v>0</v>
      </c>
      <c r="E16" s="4">
        <v>0</v>
      </c>
      <c r="F16" s="4">
        <f>VLOOKUP(Z16,跑环关卡配置!H:N,6,FALSE)</f>
        <v>67</v>
      </c>
      <c r="G16" s="4">
        <f>VLOOKUP(Z16,跑环关卡配置!H:N,4,FALSE)</f>
        <v>360</v>
      </c>
      <c r="H16" s="4">
        <v>0</v>
      </c>
      <c r="I16" s="4">
        <f>VLOOKUP(Z16,跑环关卡配置!H:N,5,FALSE)</f>
        <v>200</v>
      </c>
      <c r="J16" s="4">
        <f>VLOOKUP(Z16,跑环关卡配置!H:N,7,FALSE)</f>
        <v>0</v>
      </c>
      <c r="K16" s="4">
        <v>100</v>
      </c>
      <c r="L16" s="4">
        <v>0</v>
      </c>
      <c r="M16" s="4">
        <v>0</v>
      </c>
      <c r="N16" s="4">
        <v>95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f>VLOOKUP(Z16,跑环关卡配置!F:G,2,FALSE)</f>
        <v>2000012</v>
      </c>
      <c r="X16" s="4">
        <f>VLOOKUP(Z16,跑环关卡配置!H:J,3,FALSE)</f>
        <v>10</v>
      </c>
      <c r="Y16" t="str">
        <f>VLOOKUP(Z16,跑环关卡配置!H:I,2,FALSE)</f>
        <v>食人花</v>
      </c>
      <c r="Z16">
        <f t="shared" si="1"/>
        <v>12</v>
      </c>
    </row>
    <row r="17" spans="1:26" x14ac:dyDescent="0.15">
      <c r="A17" s="4">
        <f t="shared" si="0"/>
        <v>2000013</v>
      </c>
      <c r="B17" s="4">
        <v>0</v>
      </c>
      <c r="C17" s="4">
        <v>0</v>
      </c>
      <c r="D17" s="4">
        <v>0</v>
      </c>
      <c r="E17" s="4">
        <v>0</v>
      </c>
      <c r="F17" s="4">
        <f>VLOOKUP(Z17,跑环关卡配置!H:N,6,FALSE)</f>
        <v>200</v>
      </c>
      <c r="G17" s="4">
        <f>VLOOKUP(Z17,跑环关卡配置!H:N,4,FALSE)</f>
        <v>168</v>
      </c>
      <c r="H17" s="4">
        <v>0</v>
      </c>
      <c r="I17" s="4">
        <f>VLOOKUP(Z17,跑环关卡配置!H:N,5,FALSE)</f>
        <v>400</v>
      </c>
      <c r="J17" s="4">
        <f>VLOOKUP(Z17,跑环关卡配置!H:N,7,FALSE)</f>
        <v>0</v>
      </c>
      <c r="K17" s="4">
        <v>100</v>
      </c>
      <c r="L17" s="4">
        <v>0</v>
      </c>
      <c r="M17" s="4">
        <v>0</v>
      </c>
      <c r="N17" s="4">
        <v>95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f>VLOOKUP(Z17,跑环关卡配置!F:G,2,FALSE)</f>
        <v>2000013</v>
      </c>
      <c r="X17" s="4">
        <f>VLOOKUP(Z17,跑环关卡配置!H:J,3,FALSE)</f>
        <v>10</v>
      </c>
      <c r="Y17" t="str">
        <f>VLOOKUP(Z17,跑环关卡配置!H:I,2,FALSE)</f>
        <v>树妖</v>
      </c>
      <c r="Z17">
        <f t="shared" si="1"/>
        <v>13</v>
      </c>
    </row>
    <row r="18" spans="1:26" x14ac:dyDescent="0.15">
      <c r="A18" s="4">
        <f t="shared" si="0"/>
        <v>2000014</v>
      </c>
      <c r="B18" s="4">
        <v>0</v>
      </c>
      <c r="C18" s="4">
        <v>0</v>
      </c>
      <c r="D18" s="4">
        <v>0</v>
      </c>
      <c r="E18" s="4">
        <v>0</v>
      </c>
      <c r="F18" s="4">
        <f>VLOOKUP(Z18,跑环关卡配置!H:N,6,FALSE)</f>
        <v>120</v>
      </c>
      <c r="G18" s="4">
        <f>VLOOKUP(Z18,跑环关卡配置!H:N,4,FALSE)</f>
        <v>240</v>
      </c>
      <c r="H18" s="4">
        <v>0</v>
      </c>
      <c r="I18" s="4">
        <f>VLOOKUP(Z18,跑环关卡配置!H:N,5,FALSE)</f>
        <v>400</v>
      </c>
      <c r="J18" s="4">
        <f>VLOOKUP(Z18,跑环关卡配置!H:N,7,FALSE)</f>
        <v>0</v>
      </c>
      <c r="K18" s="4">
        <v>100</v>
      </c>
      <c r="L18" s="4">
        <v>0</v>
      </c>
      <c r="M18" s="4">
        <v>0</v>
      </c>
      <c r="N18" s="4">
        <v>95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f>VLOOKUP(Z18,跑环关卡配置!F:G,2,FALSE)</f>
        <v>2000014</v>
      </c>
      <c r="X18" s="4">
        <f>VLOOKUP(Z18,跑环关卡配置!H:J,3,FALSE)</f>
        <v>10</v>
      </c>
      <c r="Y18" t="str">
        <f>VLOOKUP(Z18,跑环关卡配置!H:I,2,FALSE)</f>
        <v>小蘑菇</v>
      </c>
      <c r="Z18">
        <f t="shared" si="1"/>
        <v>14</v>
      </c>
    </row>
    <row r="19" spans="1:26" x14ac:dyDescent="0.15">
      <c r="A19" s="4">
        <f t="shared" si="0"/>
        <v>2000015</v>
      </c>
      <c r="B19" s="4">
        <v>0</v>
      </c>
      <c r="C19" s="4">
        <v>0</v>
      </c>
      <c r="D19" s="4">
        <v>0</v>
      </c>
      <c r="E19" s="4">
        <v>0</v>
      </c>
      <c r="F19" s="4">
        <f>VLOOKUP(Z19,跑环关卡配置!H:N,6,FALSE)</f>
        <v>120</v>
      </c>
      <c r="G19" s="4">
        <f>VLOOKUP(Z19,跑环关卡配置!H:N,4,FALSE)</f>
        <v>240</v>
      </c>
      <c r="H19" s="4">
        <v>0</v>
      </c>
      <c r="I19" s="4">
        <f>VLOOKUP(Z19,跑环关卡配置!H:N,5,FALSE)</f>
        <v>400</v>
      </c>
      <c r="J19" s="4">
        <f>VLOOKUP(Z19,跑环关卡配置!H:N,7,FALSE)</f>
        <v>0</v>
      </c>
      <c r="K19" s="4">
        <v>100</v>
      </c>
      <c r="L19" s="4">
        <v>0</v>
      </c>
      <c r="M19" s="4">
        <v>0</v>
      </c>
      <c r="N19" s="4">
        <v>95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f>VLOOKUP(Z19,跑环关卡配置!F:G,2,FALSE)</f>
        <v>2000015</v>
      </c>
      <c r="X19" s="4">
        <f>VLOOKUP(Z19,跑环关卡配置!H:J,3,FALSE)</f>
        <v>10</v>
      </c>
      <c r="Y19" t="str">
        <f>VLOOKUP(Z19,跑环关卡配置!H:I,2,FALSE)</f>
        <v>小蘑菇</v>
      </c>
      <c r="Z19">
        <f t="shared" si="1"/>
        <v>15</v>
      </c>
    </row>
    <row r="20" spans="1:26" x14ac:dyDescent="0.15">
      <c r="A20" s="4">
        <f t="shared" si="0"/>
        <v>2000016</v>
      </c>
      <c r="B20" s="4">
        <v>0</v>
      </c>
      <c r="C20" s="4">
        <v>0</v>
      </c>
      <c r="D20" s="4">
        <v>0</v>
      </c>
      <c r="E20" s="4">
        <v>0</v>
      </c>
      <c r="F20" s="4">
        <f>VLOOKUP(Z20,跑环关卡配置!H:N,6,FALSE)</f>
        <v>67</v>
      </c>
      <c r="G20" s="4">
        <f>VLOOKUP(Z20,跑环关卡配置!H:N,4,FALSE)</f>
        <v>360</v>
      </c>
      <c r="H20" s="4">
        <v>0</v>
      </c>
      <c r="I20" s="4">
        <f>VLOOKUP(Z20,跑环关卡配置!H:N,5,FALSE)</f>
        <v>200</v>
      </c>
      <c r="J20" s="4">
        <f>VLOOKUP(Z20,跑环关卡配置!H:N,7,FALSE)</f>
        <v>0</v>
      </c>
      <c r="K20" s="4">
        <v>100</v>
      </c>
      <c r="L20" s="4">
        <v>0</v>
      </c>
      <c r="M20" s="4">
        <v>0</v>
      </c>
      <c r="N20" s="4">
        <v>95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f>VLOOKUP(Z20,跑环关卡配置!F:G,2,FALSE)</f>
        <v>2000016</v>
      </c>
      <c r="X20" s="4">
        <f>VLOOKUP(Z20,跑环关卡配置!H:J,3,FALSE)</f>
        <v>10</v>
      </c>
      <c r="Y20" t="str">
        <f>VLOOKUP(Z20,跑环关卡配置!H:I,2,FALSE)</f>
        <v>食人花</v>
      </c>
      <c r="Z20">
        <f t="shared" si="1"/>
        <v>16</v>
      </c>
    </row>
    <row r="21" spans="1:26" x14ac:dyDescent="0.15">
      <c r="A21" s="4">
        <f t="shared" si="0"/>
        <v>2000017</v>
      </c>
      <c r="B21" s="4">
        <v>0</v>
      </c>
      <c r="C21" s="4">
        <v>0</v>
      </c>
      <c r="D21" s="4">
        <v>0</v>
      </c>
      <c r="E21" s="4">
        <v>0</v>
      </c>
      <c r="F21" s="4">
        <f>VLOOKUP(Z21,跑环关卡配置!H:N,6,FALSE)</f>
        <v>120</v>
      </c>
      <c r="G21" s="4">
        <f>VLOOKUP(Z21,跑环关卡配置!H:N,4,FALSE)</f>
        <v>240</v>
      </c>
      <c r="H21" s="4">
        <v>0</v>
      </c>
      <c r="I21" s="4">
        <f>VLOOKUP(Z21,跑环关卡配置!H:N,5,FALSE)</f>
        <v>400</v>
      </c>
      <c r="J21" s="4">
        <f>VLOOKUP(Z21,跑环关卡配置!H:N,7,FALSE)</f>
        <v>0</v>
      </c>
      <c r="K21" s="4">
        <v>100</v>
      </c>
      <c r="L21" s="4">
        <v>0</v>
      </c>
      <c r="M21" s="4">
        <v>0</v>
      </c>
      <c r="N21" s="4">
        <v>95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f>VLOOKUP(Z21,跑环关卡配置!F:G,2,FALSE)</f>
        <v>2000017</v>
      </c>
      <c r="X21" s="4">
        <f>VLOOKUP(Z21,跑环关卡配置!H:J,3,FALSE)</f>
        <v>10</v>
      </c>
      <c r="Y21" t="str">
        <f>VLOOKUP(Z21,跑环关卡配置!H:I,2,FALSE)</f>
        <v>小蘑菇</v>
      </c>
      <c r="Z21">
        <f t="shared" si="1"/>
        <v>17</v>
      </c>
    </row>
    <row r="22" spans="1:26" x14ac:dyDescent="0.15">
      <c r="A22" s="4">
        <f t="shared" si="0"/>
        <v>2000018</v>
      </c>
      <c r="B22" s="4">
        <v>0</v>
      </c>
      <c r="C22" s="4">
        <v>0</v>
      </c>
      <c r="D22" s="4">
        <v>0</v>
      </c>
      <c r="E22" s="4">
        <v>0</v>
      </c>
      <c r="F22" s="4">
        <f>VLOOKUP(Z22,跑环关卡配置!H:N,6,FALSE)</f>
        <v>120</v>
      </c>
      <c r="G22" s="4">
        <f>VLOOKUP(Z22,跑环关卡配置!H:N,4,FALSE)</f>
        <v>240</v>
      </c>
      <c r="H22" s="4">
        <v>0</v>
      </c>
      <c r="I22" s="4">
        <f>VLOOKUP(Z22,跑环关卡配置!H:N,5,FALSE)</f>
        <v>400</v>
      </c>
      <c r="J22" s="4">
        <f>VLOOKUP(Z22,跑环关卡配置!H:N,7,FALSE)</f>
        <v>0</v>
      </c>
      <c r="K22" s="4">
        <v>100</v>
      </c>
      <c r="L22" s="4">
        <v>0</v>
      </c>
      <c r="M22" s="4">
        <v>0</v>
      </c>
      <c r="N22" s="4">
        <v>95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f>VLOOKUP(Z22,跑环关卡配置!F:G,2,FALSE)</f>
        <v>2000018</v>
      </c>
      <c r="X22" s="4">
        <f>VLOOKUP(Z22,跑环关卡配置!H:J,3,FALSE)</f>
        <v>10</v>
      </c>
      <c r="Y22" t="str">
        <f>VLOOKUP(Z22,跑环关卡配置!H:I,2,FALSE)</f>
        <v>小蘑菇</v>
      </c>
      <c r="Z22">
        <f t="shared" si="1"/>
        <v>18</v>
      </c>
    </row>
    <row r="23" spans="1:26" x14ac:dyDescent="0.15">
      <c r="A23" s="4">
        <f t="shared" si="0"/>
        <v>2000019</v>
      </c>
      <c r="B23" s="4">
        <v>0</v>
      </c>
      <c r="C23" s="4">
        <v>0</v>
      </c>
      <c r="D23" s="4">
        <v>0</v>
      </c>
      <c r="E23" s="4">
        <v>0</v>
      </c>
      <c r="F23" s="4">
        <f>VLOOKUP(Z23,跑环关卡配置!H:N,6,FALSE)</f>
        <v>120</v>
      </c>
      <c r="G23" s="4">
        <f>VLOOKUP(Z23,跑环关卡配置!H:N,4,FALSE)</f>
        <v>240</v>
      </c>
      <c r="H23" s="4">
        <v>0</v>
      </c>
      <c r="I23" s="4">
        <f>VLOOKUP(Z23,跑环关卡配置!H:N,5,FALSE)</f>
        <v>400</v>
      </c>
      <c r="J23" s="4">
        <f>VLOOKUP(Z23,跑环关卡配置!H:N,7,FALSE)</f>
        <v>0</v>
      </c>
      <c r="K23" s="4">
        <v>100</v>
      </c>
      <c r="L23" s="4">
        <v>0</v>
      </c>
      <c r="M23" s="4">
        <v>0</v>
      </c>
      <c r="N23" s="4">
        <v>95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f>VLOOKUP(Z23,跑环关卡配置!F:G,2,FALSE)</f>
        <v>2000019</v>
      </c>
      <c r="X23" s="4">
        <f>VLOOKUP(Z23,跑环关卡配置!H:J,3,FALSE)</f>
        <v>10</v>
      </c>
      <c r="Y23" t="str">
        <f>VLOOKUP(Z23,跑环关卡配置!H:I,2,FALSE)</f>
        <v>小蘑菇</v>
      </c>
      <c r="Z23">
        <f t="shared" si="1"/>
        <v>19</v>
      </c>
    </row>
    <row r="24" spans="1:26" x14ac:dyDescent="0.15">
      <c r="A24" s="4">
        <f t="shared" si="0"/>
        <v>2000020</v>
      </c>
      <c r="B24" s="4">
        <v>0</v>
      </c>
      <c r="C24" s="4">
        <v>0</v>
      </c>
      <c r="D24" s="4">
        <v>0</v>
      </c>
      <c r="E24" s="4">
        <v>0</v>
      </c>
      <c r="F24" s="4">
        <f>VLOOKUP(Z24,跑环关卡配置!H:N,6,FALSE)</f>
        <v>120</v>
      </c>
      <c r="G24" s="4">
        <f>VLOOKUP(Z24,跑环关卡配置!H:N,4,FALSE)</f>
        <v>240</v>
      </c>
      <c r="H24" s="4">
        <v>0</v>
      </c>
      <c r="I24" s="4">
        <f>VLOOKUP(Z24,跑环关卡配置!H:N,5,FALSE)</f>
        <v>400</v>
      </c>
      <c r="J24" s="4">
        <f>VLOOKUP(Z24,跑环关卡配置!H:N,7,FALSE)</f>
        <v>0</v>
      </c>
      <c r="K24" s="4">
        <v>100</v>
      </c>
      <c r="L24" s="4">
        <v>0</v>
      </c>
      <c r="M24" s="4">
        <v>0</v>
      </c>
      <c r="N24" s="4">
        <v>95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f>VLOOKUP(Z24,跑环关卡配置!F:G,2,FALSE)</f>
        <v>2000020</v>
      </c>
      <c r="X24" s="4">
        <f>VLOOKUP(Z24,跑环关卡配置!H:J,3,FALSE)</f>
        <v>10</v>
      </c>
      <c r="Y24" t="str">
        <f>VLOOKUP(Z24,跑环关卡配置!H:I,2,FALSE)</f>
        <v>小蘑菇</v>
      </c>
      <c r="Z24">
        <f t="shared" si="1"/>
        <v>20</v>
      </c>
    </row>
    <row r="25" spans="1:26" x14ac:dyDescent="0.15">
      <c r="A25" s="4">
        <f t="shared" si="0"/>
        <v>2000021</v>
      </c>
      <c r="B25" s="4">
        <v>0</v>
      </c>
      <c r="C25" s="4">
        <v>0</v>
      </c>
      <c r="D25" s="4">
        <v>0</v>
      </c>
      <c r="E25" s="4">
        <v>0</v>
      </c>
      <c r="F25" s="4">
        <f>VLOOKUP(Z25,跑环关卡配置!H:N,6,FALSE)</f>
        <v>80</v>
      </c>
      <c r="G25" s="4">
        <f>VLOOKUP(Z25,跑环关卡配置!H:N,4,FALSE)</f>
        <v>240</v>
      </c>
      <c r="H25" s="4">
        <v>0</v>
      </c>
      <c r="I25" s="4">
        <f>VLOOKUP(Z25,跑环关卡配置!H:N,5,FALSE)</f>
        <v>400</v>
      </c>
      <c r="J25" s="4">
        <f>VLOOKUP(Z25,跑环关卡配置!H:N,7,FALSE)</f>
        <v>0</v>
      </c>
      <c r="K25" s="4">
        <v>100</v>
      </c>
      <c r="L25" s="4">
        <v>0</v>
      </c>
      <c r="M25" s="4">
        <v>0</v>
      </c>
      <c r="N25" s="4">
        <v>95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f>VLOOKUP(Z25,跑环关卡配置!F:G,2,FALSE)</f>
        <v>2000021</v>
      </c>
      <c r="X25" s="4">
        <f>VLOOKUP(Z25,跑环关卡配置!H:J,3,FALSE)</f>
        <v>10</v>
      </c>
      <c r="Y25" t="str">
        <f>VLOOKUP(Z25,跑环关卡配置!H:I,2,FALSE)</f>
        <v>小花精</v>
      </c>
      <c r="Z25">
        <f t="shared" si="1"/>
        <v>21</v>
      </c>
    </row>
    <row r="26" spans="1:26" x14ac:dyDescent="0.15">
      <c r="A26" s="4">
        <f t="shared" si="0"/>
        <v>2000022</v>
      </c>
      <c r="B26" s="4">
        <v>0</v>
      </c>
      <c r="C26" s="4">
        <v>0</v>
      </c>
      <c r="D26" s="4">
        <v>0</v>
      </c>
      <c r="E26" s="4">
        <v>0</v>
      </c>
      <c r="F26" s="4">
        <f>VLOOKUP(Z26,跑环关卡配置!H:N,6,FALSE)</f>
        <v>120</v>
      </c>
      <c r="G26" s="4">
        <f>VLOOKUP(Z26,跑环关卡配置!H:N,4,FALSE)</f>
        <v>240</v>
      </c>
      <c r="H26" s="4">
        <v>0</v>
      </c>
      <c r="I26" s="4">
        <f>VLOOKUP(Z26,跑环关卡配置!H:N,5,FALSE)</f>
        <v>400</v>
      </c>
      <c r="J26" s="4">
        <f>VLOOKUP(Z26,跑环关卡配置!H:N,7,FALSE)</f>
        <v>0</v>
      </c>
      <c r="K26" s="4">
        <v>100</v>
      </c>
      <c r="L26" s="4">
        <v>0</v>
      </c>
      <c r="M26" s="4">
        <v>0</v>
      </c>
      <c r="N26" s="4">
        <v>95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f>VLOOKUP(Z26,跑环关卡配置!F:G,2,FALSE)</f>
        <v>2000022</v>
      </c>
      <c r="X26" s="4">
        <f>VLOOKUP(Z26,跑环关卡配置!H:J,3,FALSE)</f>
        <v>10</v>
      </c>
      <c r="Y26" t="str">
        <f>VLOOKUP(Z26,跑环关卡配置!H:I,2,FALSE)</f>
        <v>小蘑菇</v>
      </c>
      <c r="Z26">
        <f t="shared" si="1"/>
        <v>22</v>
      </c>
    </row>
    <row r="27" spans="1:26" x14ac:dyDescent="0.15">
      <c r="A27" s="4">
        <f t="shared" si="0"/>
        <v>2000023</v>
      </c>
      <c r="B27" s="4">
        <v>0</v>
      </c>
      <c r="C27" s="4">
        <v>0</v>
      </c>
      <c r="D27" s="4">
        <v>0</v>
      </c>
      <c r="E27" s="4">
        <v>0</v>
      </c>
      <c r="F27" s="4">
        <f>VLOOKUP(Z27,跑环关卡配置!H:N,6,FALSE)</f>
        <v>200</v>
      </c>
      <c r="G27" s="4">
        <f>VLOOKUP(Z27,跑环关卡配置!H:N,4,FALSE)</f>
        <v>168</v>
      </c>
      <c r="H27" s="4">
        <v>0</v>
      </c>
      <c r="I27" s="4">
        <f>VLOOKUP(Z27,跑环关卡配置!H:N,5,FALSE)</f>
        <v>400</v>
      </c>
      <c r="J27" s="4">
        <f>VLOOKUP(Z27,跑环关卡配置!H:N,7,FALSE)</f>
        <v>0</v>
      </c>
      <c r="K27" s="4">
        <v>100</v>
      </c>
      <c r="L27" s="4">
        <v>0</v>
      </c>
      <c r="M27" s="4">
        <v>0</v>
      </c>
      <c r="N27" s="4">
        <v>95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f>VLOOKUP(Z27,跑环关卡配置!F:G,2,FALSE)</f>
        <v>2000023</v>
      </c>
      <c r="X27" s="4">
        <f>VLOOKUP(Z27,跑环关卡配置!H:J,3,FALSE)</f>
        <v>10</v>
      </c>
      <c r="Y27" t="str">
        <f>VLOOKUP(Z27,跑环关卡配置!H:I,2,FALSE)</f>
        <v>树妖</v>
      </c>
      <c r="Z27">
        <f t="shared" si="1"/>
        <v>23</v>
      </c>
    </row>
    <row r="28" spans="1:26" x14ac:dyDescent="0.15">
      <c r="A28" s="4">
        <f t="shared" si="0"/>
        <v>2000024</v>
      </c>
      <c r="B28" s="4">
        <v>0</v>
      </c>
      <c r="C28" s="4">
        <v>0</v>
      </c>
      <c r="D28" s="4">
        <v>0</v>
      </c>
      <c r="E28" s="4">
        <v>0</v>
      </c>
      <c r="F28" s="4">
        <f>VLOOKUP(Z28,跑环关卡配置!H:N,6,FALSE)</f>
        <v>200</v>
      </c>
      <c r="G28" s="4">
        <f>VLOOKUP(Z28,跑环关卡配置!H:N,4,FALSE)</f>
        <v>168</v>
      </c>
      <c r="H28" s="4">
        <v>0</v>
      </c>
      <c r="I28" s="4">
        <f>VLOOKUP(Z28,跑环关卡配置!H:N,5,FALSE)</f>
        <v>400</v>
      </c>
      <c r="J28" s="4">
        <f>VLOOKUP(Z28,跑环关卡配置!H:N,7,FALSE)</f>
        <v>0</v>
      </c>
      <c r="K28" s="4">
        <v>100</v>
      </c>
      <c r="L28" s="4">
        <v>0</v>
      </c>
      <c r="M28" s="4">
        <v>0</v>
      </c>
      <c r="N28" s="4">
        <v>95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f>VLOOKUP(Z28,跑环关卡配置!F:G,2,FALSE)</f>
        <v>2000024</v>
      </c>
      <c r="X28" s="4">
        <f>VLOOKUP(Z28,跑环关卡配置!H:J,3,FALSE)</f>
        <v>10</v>
      </c>
      <c r="Y28" t="str">
        <f>VLOOKUP(Z28,跑环关卡配置!H:I,2,FALSE)</f>
        <v>树妖</v>
      </c>
      <c r="Z28">
        <f t="shared" si="1"/>
        <v>24</v>
      </c>
    </row>
    <row r="29" spans="1:26" x14ac:dyDescent="0.15">
      <c r="A29" s="4">
        <f t="shared" si="0"/>
        <v>2000025</v>
      </c>
      <c r="B29" s="4">
        <v>0</v>
      </c>
      <c r="C29" s="4">
        <v>0</v>
      </c>
      <c r="D29" s="4">
        <v>0</v>
      </c>
      <c r="E29" s="4">
        <v>0</v>
      </c>
      <c r="F29" s="4">
        <f>VLOOKUP(Z29,跑环关卡配置!H:N,6,FALSE)</f>
        <v>120</v>
      </c>
      <c r="G29" s="4">
        <f>VLOOKUP(Z29,跑环关卡配置!H:N,4,FALSE)</f>
        <v>240</v>
      </c>
      <c r="H29" s="4">
        <v>0</v>
      </c>
      <c r="I29" s="4">
        <f>VLOOKUP(Z29,跑环关卡配置!H:N,5,FALSE)</f>
        <v>400</v>
      </c>
      <c r="J29" s="4">
        <f>VLOOKUP(Z29,跑环关卡配置!H:N,7,FALSE)</f>
        <v>0</v>
      </c>
      <c r="K29" s="4">
        <v>100</v>
      </c>
      <c r="L29" s="4">
        <v>0</v>
      </c>
      <c r="M29" s="4">
        <v>0</v>
      </c>
      <c r="N29" s="4">
        <v>95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f>VLOOKUP(Z29,跑环关卡配置!F:G,2,FALSE)</f>
        <v>2000025</v>
      </c>
      <c r="X29" s="4">
        <f>VLOOKUP(Z29,跑环关卡配置!H:J,3,FALSE)</f>
        <v>10</v>
      </c>
      <c r="Y29" t="str">
        <f>VLOOKUP(Z29,跑环关卡配置!H:I,2,FALSE)</f>
        <v>小蘑菇</v>
      </c>
      <c r="Z29">
        <f t="shared" si="1"/>
        <v>25</v>
      </c>
    </row>
    <row r="30" spans="1:26" x14ac:dyDescent="0.15">
      <c r="A30" s="4">
        <f t="shared" si="0"/>
        <v>2000026</v>
      </c>
      <c r="B30" s="4">
        <v>0</v>
      </c>
      <c r="C30" s="4">
        <v>0</v>
      </c>
      <c r="D30" s="4">
        <v>0</v>
      </c>
      <c r="E30" s="4">
        <v>0</v>
      </c>
      <c r="F30" s="4">
        <f>VLOOKUP(Z30,跑环关卡配置!H:N,6,FALSE)</f>
        <v>120</v>
      </c>
      <c r="G30" s="4">
        <f>VLOOKUP(Z30,跑环关卡配置!H:N,4,FALSE)</f>
        <v>240</v>
      </c>
      <c r="H30" s="4">
        <v>0</v>
      </c>
      <c r="I30" s="4">
        <f>VLOOKUP(Z30,跑环关卡配置!H:N,5,FALSE)</f>
        <v>400</v>
      </c>
      <c r="J30" s="4">
        <f>VLOOKUP(Z30,跑环关卡配置!H:N,7,FALSE)</f>
        <v>0</v>
      </c>
      <c r="K30" s="4">
        <v>100</v>
      </c>
      <c r="L30" s="4">
        <v>0</v>
      </c>
      <c r="M30" s="4">
        <v>0</v>
      </c>
      <c r="N30" s="4">
        <v>95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f>VLOOKUP(Z30,跑环关卡配置!F:G,2,FALSE)</f>
        <v>2000026</v>
      </c>
      <c r="X30" s="4">
        <f>VLOOKUP(Z30,跑环关卡配置!H:J,3,FALSE)</f>
        <v>10</v>
      </c>
      <c r="Y30" t="str">
        <f>VLOOKUP(Z30,跑环关卡配置!H:I,2,FALSE)</f>
        <v>小蘑菇</v>
      </c>
      <c r="Z30">
        <f t="shared" si="1"/>
        <v>26</v>
      </c>
    </row>
    <row r="31" spans="1:26" x14ac:dyDescent="0.15">
      <c r="A31" s="4">
        <f t="shared" si="0"/>
        <v>2000027</v>
      </c>
      <c r="B31" s="4">
        <v>0</v>
      </c>
      <c r="C31" s="4">
        <v>0</v>
      </c>
      <c r="D31" s="4">
        <v>0</v>
      </c>
      <c r="E31" s="4">
        <v>0</v>
      </c>
      <c r="F31" s="4">
        <f>VLOOKUP(Z31,跑环关卡配置!H:N,6,FALSE)</f>
        <v>67</v>
      </c>
      <c r="G31" s="4">
        <f>VLOOKUP(Z31,跑环关卡配置!H:N,4,FALSE)</f>
        <v>360</v>
      </c>
      <c r="H31" s="4">
        <v>0</v>
      </c>
      <c r="I31" s="4">
        <f>VLOOKUP(Z31,跑环关卡配置!H:N,5,FALSE)</f>
        <v>200</v>
      </c>
      <c r="J31" s="4">
        <f>VLOOKUP(Z31,跑环关卡配置!H:N,7,FALSE)</f>
        <v>0</v>
      </c>
      <c r="K31" s="4">
        <v>100</v>
      </c>
      <c r="L31" s="4">
        <v>0</v>
      </c>
      <c r="M31" s="4">
        <v>0</v>
      </c>
      <c r="N31" s="4">
        <v>95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f>VLOOKUP(Z31,跑环关卡配置!F:G,2,FALSE)</f>
        <v>2000027</v>
      </c>
      <c r="X31" s="4">
        <f>VLOOKUP(Z31,跑环关卡配置!H:J,3,FALSE)</f>
        <v>10</v>
      </c>
      <c r="Y31" t="str">
        <f>VLOOKUP(Z31,跑环关卡配置!H:I,2,FALSE)</f>
        <v>食人花</v>
      </c>
      <c r="Z31">
        <f t="shared" si="1"/>
        <v>27</v>
      </c>
    </row>
    <row r="32" spans="1:26" x14ac:dyDescent="0.15">
      <c r="A32" s="4">
        <f t="shared" ref="A32:A61" si="2">W32</f>
        <v>2000028</v>
      </c>
      <c r="B32" s="4">
        <v>0</v>
      </c>
      <c r="C32" s="4">
        <v>0</v>
      </c>
      <c r="D32" s="4">
        <v>0</v>
      </c>
      <c r="E32" s="4">
        <v>0</v>
      </c>
      <c r="F32" s="4">
        <f>VLOOKUP(Z32,跑环关卡配置!H:N,6,FALSE)</f>
        <v>67</v>
      </c>
      <c r="G32" s="4">
        <f>VLOOKUP(Z32,跑环关卡配置!H:N,4,FALSE)</f>
        <v>360</v>
      </c>
      <c r="H32" s="4">
        <v>0</v>
      </c>
      <c r="I32" s="4">
        <f>VLOOKUP(Z32,跑环关卡配置!H:N,5,FALSE)</f>
        <v>200</v>
      </c>
      <c r="J32" s="4">
        <f>VLOOKUP(Z32,跑环关卡配置!H:N,7,FALSE)</f>
        <v>0</v>
      </c>
      <c r="K32" s="4">
        <v>100</v>
      </c>
      <c r="L32" s="4">
        <v>0</v>
      </c>
      <c r="M32" s="4">
        <v>0</v>
      </c>
      <c r="N32" s="4">
        <v>95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f>VLOOKUP(Z32,跑环关卡配置!F:G,2,FALSE)</f>
        <v>2000028</v>
      </c>
      <c r="X32" s="4">
        <f>VLOOKUP(Z32,跑环关卡配置!H:J,3,FALSE)</f>
        <v>10</v>
      </c>
      <c r="Y32" t="str">
        <f>VLOOKUP(Z32,跑环关卡配置!H:I,2,FALSE)</f>
        <v>食人花</v>
      </c>
      <c r="Z32">
        <f t="shared" si="1"/>
        <v>28</v>
      </c>
    </row>
    <row r="33" spans="1:26" x14ac:dyDescent="0.15">
      <c r="A33" s="4">
        <f t="shared" si="2"/>
        <v>2000029</v>
      </c>
      <c r="B33" s="4">
        <v>0</v>
      </c>
      <c r="C33" s="4">
        <v>0</v>
      </c>
      <c r="D33" s="4">
        <v>0</v>
      </c>
      <c r="E33" s="4">
        <v>0</v>
      </c>
      <c r="F33" s="4">
        <f>VLOOKUP(Z33,跑环关卡配置!H:N,6,FALSE)</f>
        <v>67</v>
      </c>
      <c r="G33" s="4">
        <f>VLOOKUP(Z33,跑环关卡配置!H:N,4,FALSE)</f>
        <v>360</v>
      </c>
      <c r="H33" s="4">
        <v>0</v>
      </c>
      <c r="I33" s="4">
        <f>VLOOKUP(Z33,跑环关卡配置!H:N,5,FALSE)</f>
        <v>200</v>
      </c>
      <c r="J33" s="4">
        <f>VLOOKUP(Z33,跑环关卡配置!H:N,7,FALSE)</f>
        <v>0</v>
      </c>
      <c r="K33" s="4">
        <v>100</v>
      </c>
      <c r="L33" s="4">
        <v>0</v>
      </c>
      <c r="M33" s="4">
        <v>0</v>
      </c>
      <c r="N33" s="4">
        <v>95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f>VLOOKUP(Z33,跑环关卡配置!F:G,2,FALSE)</f>
        <v>2000029</v>
      </c>
      <c r="X33" s="4">
        <f>VLOOKUP(Z33,跑环关卡配置!H:J,3,FALSE)</f>
        <v>10</v>
      </c>
      <c r="Y33" t="str">
        <f>VLOOKUP(Z33,跑环关卡配置!H:I,2,FALSE)</f>
        <v>食人花</v>
      </c>
      <c r="Z33">
        <f t="shared" si="1"/>
        <v>29</v>
      </c>
    </row>
    <row r="34" spans="1:26" x14ac:dyDescent="0.15">
      <c r="A34" s="4">
        <f t="shared" si="2"/>
        <v>2000030</v>
      </c>
      <c r="B34" s="4">
        <v>0</v>
      </c>
      <c r="C34" s="4">
        <v>0</v>
      </c>
      <c r="D34" s="4">
        <v>0</v>
      </c>
      <c r="E34" s="4">
        <v>0</v>
      </c>
      <c r="F34" s="4">
        <f>VLOOKUP(Z34,跑环关卡配置!H:N,6,FALSE)</f>
        <v>80</v>
      </c>
      <c r="G34" s="4">
        <f>VLOOKUP(Z34,跑环关卡配置!H:N,4,FALSE)</f>
        <v>240</v>
      </c>
      <c r="H34" s="4">
        <v>0</v>
      </c>
      <c r="I34" s="4">
        <f>VLOOKUP(Z34,跑环关卡配置!H:N,5,FALSE)</f>
        <v>400</v>
      </c>
      <c r="J34" s="4">
        <f>VLOOKUP(Z34,跑环关卡配置!H:N,7,FALSE)</f>
        <v>0</v>
      </c>
      <c r="K34" s="4">
        <v>100</v>
      </c>
      <c r="L34" s="4">
        <v>0</v>
      </c>
      <c r="M34" s="4">
        <v>0</v>
      </c>
      <c r="N34" s="4">
        <v>95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f>VLOOKUP(Z34,跑环关卡配置!F:G,2,FALSE)</f>
        <v>2000030</v>
      </c>
      <c r="X34" s="4">
        <f>VLOOKUP(Z34,跑环关卡配置!H:J,3,FALSE)</f>
        <v>10</v>
      </c>
      <c r="Y34" t="str">
        <f>VLOOKUP(Z34,跑环关卡配置!H:I,2,FALSE)</f>
        <v>小花精</v>
      </c>
      <c r="Z34">
        <f t="shared" si="1"/>
        <v>30</v>
      </c>
    </row>
    <row r="35" spans="1:26" x14ac:dyDescent="0.15">
      <c r="A35" s="4">
        <f t="shared" si="2"/>
        <v>2000031</v>
      </c>
      <c r="B35" s="4">
        <v>0</v>
      </c>
      <c r="C35" s="4">
        <v>0</v>
      </c>
      <c r="D35" s="4">
        <v>0</v>
      </c>
      <c r="E35" s="4">
        <v>0</v>
      </c>
      <c r="F35" s="4">
        <f>VLOOKUP(Z35,跑环关卡配置!H:N,6,FALSE)</f>
        <v>67</v>
      </c>
      <c r="G35" s="4">
        <f>VLOOKUP(Z35,跑环关卡配置!H:N,4,FALSE)</f>
        <v>360</v>
      </c>
      <c r="H35" s="4">
        <v>0</v>
      </c>
      <c r="I35" s="4">
        <f>VLOOKUP(Z35,跑环关卡配置!H:N,5,FALSE)</f>
        <v>200</v>
      </c>
      <c r="J35" s="4">
        <f>VLOOKUP(Z35,跑环关卡配置!H:N,7,FALSE)</f>
        <v>0</v>
      </c>
      <c r="K35" s="4">
        <v>100</v>
      </c>
      <c r="L35" s="4">
        <v>0</v>
      </c>
      <c r="M35" s="4">
        <v>0</v>
      </c>
      <c r="N35" s="4">
        <v>95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f>VLOOKUP(Z35,跑环关卡配置!F:G,2,FALSE)</f>
        <v>2000031</v>
      </c>
      <c r="X35" s="4">
        <f>VLOOKUP(Z35,跑环关卡配置!H:J,3,FALSE)</f>
        <v>10</v>
      </c>
      <c r="Y35" t="str">
        <f>VLOOKUP(Z35,跑环关卡配置!H:I,2,FALSE)</f>
        <v>食人花</v>
      </c>
      <c r="Z35">
        <f t="shared" si="1"/>
        <v>31</v>
      </c>
    </row>
    <row r="36" spans="1:26" x14ac:dyDescent="0.15">
      <c r="A36" s="4">
        <f t="shared" si="2"/>
        <v>2000032</v>
      </c>
      <c r="B36" s="4">
        <v>0</v>
      </c>
      <c r="C36" s="4">
        <v>0</v>
      </c>
      <c r="D36" s="4">
        <v>0</v>
      </c>
      <c r="E36" s="4">
        <v>0</v>
      </c>
      <c r="F36" s="4">
        <f>VLOOKUP(Z36,跑环关卡配置!H:N,6,FALSE)</f>
        <v>120</v>
      </c>
      <c r="G36" s="4">
        <f>VLOOKUP(Z36,跑环关卡配置!H:N,4,FALSE)</f>
        <v>240</v>
      </c>
      <c r="H36" s="4">
        <v>0</v>
      </c>
      <c r="I36" s="4">
        <f>VLOOKUP(Z36,跑环关卡配置!H:N,5,FALSE)</f>
        <v>400</v>
      </c>
      <c r="J36" s="4">
        <f>VLOOKUP(Z36,跑环关卡配置!H:N,7,FALSE)</f>
        <v>0</v>
      </c>
      <c r="K36" s="4">
        <v>100</v>
      </c>
      <c r="L36" s="4">
        <v>0</v>
      </c>
      <c r="M36" s="4">
        <v>0</v>
      </c>
      <c r="N36" s="4">
        <v>95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f>VLOOKUP(Z36,跑环关卡配置!F:G,2,FALSE)</f>
        <v>2000032</v>
      </c>
      <c r="X36" s="4">
        <f>VLOOKUP(Z36,跑环关卡配置!H:J,3,FALSE)</f>
        <v>10</v>
      </c>
      <c r="Y36" t="str">
        <f>VLOOKUP(Z36,跑环关卡配置!H:I,2,FALSE)</f>
        <v>小蘑菇</v>
      </c>
      <c r="Z36">
        <f t="shared" si="1"/>
        <v>32</v>
      </c>
    </row>
    <row r="37" spans="1:26" x14ac:dyDescent="0.15">
      <c r="A37" s="4">
        <f t="shared" si="2"/>
        <v>2000033</v>
      </c>
      <c r="B37" s="4">
        <v>0</v>
      </c>
      <c r="C37" s="4">
        <v>0</v>
      </c>
      <c r="D37" s="4">
        <v>0</v>
      </c>
      <c r="E37" s="4">
        <v>0</v>
      </c>
      <c r="F37" s="4">
        <f>VLOOKUP(Z37,跑环关卡配置!H:N,6,FALSE)</f>
        <v>120</v>
      </c>
      <c r="G37" s="4">
        <f>VLOOKUP(Z37,跑环关卡配置!H:N,4,FALSE)</f>
        <v>240</v>
      </c>
      <c r="H37" s="4">
        <v>0</v>
      </c>
      <c r="I37" s="4">
        <f>VLOOKUP(Z37,跑环关卡配置!H:N,5,FALSE)</f>
        <v>400</v>
      </c>
      <c r="J37" s="4">
        <f>VLOOKUP(Z37,跑环关卡配置!H:N,7,FALSE)</f>
        <v>0</v>
      </c>
      <c r="K37" s="4">
        <v>100</v>
      </c>
      <c r="L37" s="4">
        <v>0</v>
      </c>
      <c r="M37" s="4">
        <v>0</v>
      </c>
      <c r="N37" s="4">
        <v>95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f>VLOOKUP(Z37,跑环关卡配置!F:G,2,FALSE)</f>
        <v>2000033</v>
      </c>
      <c r="X37" s="4">
        <f>VLOOKUP(Z37,跑环关卡配置!H:J,3,FALSE)</f>
        <v>10</v>
      </c>
      <c r="Y37" t="str">
        <f>VLOOKUP(Z37,跑环关卡配置!H:I,2,FALSE)</f>
        <v>小蘑菇</v>
      </c>
      <c r="Z37">
        <f t="shared" si="1"/>
        <v>33</v>
      </c>
    </row>
    <row r="38" spans="1:26" x14ac:dyDescent="0.15">
      <c r="A38" s="4">
        <f t="shared" si="2"/>
        <v>2000034</v>
      </c>
      <c r="B38" s="4">
        <v>0</v>
      </c>
      <c r="C38" s="4">
        <v>0</v>
      </c>
      <c r="D38" s="4">
        <v>0</v>
      </c>
      <c r="E38" s="4">
        <v>0</v>
      </c>
      <c r="F38" s="4">
        <f>VLOOKUP(Z38,跑环关卡配置!H:N,6,FALSE)</f>
        <v>67</v>
      </c>
      <c r="G38" s="4">
        <f>VLOOKUP(Z38,跑环关卡配置!H:N,4,FALSE)</f>
        <v>360</v>
      </c>
      <c r="H38" s="4">
        <v>0</v>
      </c>
      <c r="I38" s="4">
        <f>VLOOKUP(Z38,跑环关卡配置!H:N,5,FALSE)</f>
        <v>200</v>
      </c>
      <c r="J38" s="4">
        <f>VLOOKUP(Z38,跑环关卡配置!H:N,7,FALSE)</f>
        <v>0</v>
      </c>
      <c r="K38" s="4">
        <v>100</v>
      </c>
      <c r="L38" s="4">
        <v>0</v>
      </c>
      <c r="M38" s="4">
        <v>0</v>
      </c>
      <c r="N38" s="4">
        <v>95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f>VLOOKUP(Z38,跑环关卡配置!F:G,2,FALSE)</f>
        <v>2000034</v>
      </c>
      <c r="X38" s="4">
        <f>VLOOKUP(Z38,跑环关卡配置!H:J,3,FALSE)</f>
        <v>10</v>
      </c>
      <c r="Y38" t="str">
        <f>VLOOKUP(Z38,跑环关卡配置!H:I,2,FALSE)</f>
        <v>食人花</v>
      </c>
      <c r="Z38">
        <f t="shared" si="1"/>
        <v>34</v>
      </c>
    </row>
    <row r="39" spans="1:26" x14ac:dyDescent="0.15">
      <c r="A39" s="4">
        <f t="shared" si="2"/>
        <v>2000035</v>
      </c>
      <c r="B39" s="4">
        <v>0</v>
      </c>
      <c r="C39" s="4">
        <v>0</v>
      </c>
      <c r="D39" s="4">
        <v>0</v>
      </c>
      <c r="E39" s="4">
        <v>0</v>
      </c>
      <c r="F39" s="4">
        <f>VLOOKUP(Z39,跑环关卡配置!H:N,6,FALSE)</f>
        <v>120</v>
      </c>
      <c r="G39" s="4">
        <f>VLOOKUP(Z39,跑环关卡配置!H:N,4,FALSE)</f>
        <v>240</v>
      </c>
      <c r="H39" s="4">
        <v>0</v>
      </c>
      <c r="I39" s="4">
        <f>VLOOKUP(Z39,跑环关卡配置!H:N,5,FALSE)</f>
        <v>400</v>
      </c>
      <c r="J39" s="4">
        <f>VLOOKUP(Z39,跑环关卡配置!H:N,7,FALSE)</f>
        <v>0</v>
      </c>
      <c r="K39" s="4">
        <v>100</v>
      </c>
      <c r="L39" s="4">
        <v>0</v>
      </c>
      <c r="M39" s="4">
        <v>0</v>
      </c>
      <c r="N39" s="4">
        <v>95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f>VLOOKUP(Z39,跑环关卡配置!F:G,2,FALSE)</f>
        <v>2000035</v>
      </c>
      <c r="X39" s="4">
        <f>VLOOKUP(Z39,跑环关卡配置!H:J,3,FALSE)</f>
        <v>10</v>
      </c>
      <c r="Y39" t="str">
        <f>VLOOKUP(Z39,跑环关卡配置!H:I,2,FALSE)</f>
        <v>小蘑菇</v>
      </c>
      <c r="Z39">
        <f t="shared" si="1"/>
        <v>35</v>
      </c>
    </row>
    <row r="40" spans="1:26" x14ac:dyDescent="0.15">
      <c r="A40" s="4">
        <f t="shared" si="2"/>
        <v>2000036</v>
      </c>
      <c r="B40" s="4">
        <v>0</v>
      </c>
      <c r="C40" s="4">
        <v>0</v>
      </c>
      <c r="D40" s="4">
        <v>0</v>
      </c>
      <c r="E40" s="4">
        <v>0</v>
      </c>
      <c r="F40" s="4">
        <f>VLOOKUP(Z40,跑环关卡配置!H:N,6,FALSE)</f>
        <v>120</v>
      </c>
      <c r="G40" s="4">
        <f>VLOOKUP(Z40,跑环关卡配置!H:N,4,FALSE)</f>
        <v>240</v>
      </c>
      <c r="H40" s="4">
        <v>0</v>
      </c>
      <c r="I40" s="4">
        <f>VLOOKUP(Z40,跑环关卡配置!H:N,5,FALSE)</f>
        <v>400</v>
      </c>
      <c r="J40" s="4">
        <f>VLOOKUP(Z40,跑环关卡配置!H:N,7,FALSE)</f>
        <v>0</v>
      </c>
      <c r="K40" s="4">
        <v>100</v>
      </c>
      <c r="L40" s="4">
        <v>0</v>
      </c>
      <c r="M40" s="4">
        <v>0</v>
      </c>
      <c r="N40" s="4">
        <v>95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f>VLOOKUP(Z40,跑环关卡配置!F:G,2,FALSE)</f>
        <v>2000036</v>
      </c>
      <c r="X40" s="4">
        <f>VLOOKUP(Z40,跑环关卡配置!H:J,3,FALSE)</f>
        <v>10</v>
      </c>
      <c r="Y40" t="str">
        <f>VLOOKUP(Z40,跑环关卡配置!H:I,2,FALSE)</f>
        <v>小蘑菇</v>
      </c>
      <c r="Z40">
        <f t="shared" si="1"/>
        <v>36</v>
      </c>
    </row>
    <row r="41" spans="1:26" x14ac:dyDescent="0.15">
      <c r="A41" s="4">
        <f t="shared" si="2"/>
        <v>2000037</v>
      </c>
      <c r="B41" s="4">
        <v>0</v>
      </c>
      <c r="C41" s="4">
        <v>0</v>
      </c>
      <c r="D41" s="4">
        <v>0</v>
      </c>
      <c r="E41" s="4">
        <v>0</v>
      </c>
      <c r="F41" s="4">
        <f>VLOOKUP(Z41,跑环关卡配置!H:N,6,FALSE)</f>
        <v>200</v>
      </c>
      <c r="G41" s="4">
        <f>VLOOKUP(Z41,跑环关卡配置!H:N,4,FALSE)</f>
        <v>168</v>
      </c>
      <c r="H41" s="4">
        <v>0</v>
      </c>
      <c r="I41" s="4">
        <f>VLOOKUP(Z41,跑环关卡配置!H:N,5,FALSE)</f>
        <v>400</v>
      </c>
      <c r="J41" s="4">
        <f>VLOOKUP(Z41,跑环关卡配置!H:N,7,FALSE)</f>
        <v>0</v>
      </c>
      <c r="K41" s="4">
        <v>100</v>
      </c>
      <c r="L41" s="4">
        <v>0</v>
      </c>
      <c r="M41" s="4">
        <v>0</v>
      </c>
      <c r="N41" s="4">
        <v>95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f>VLOOKUP(Z41,跑环关卡配置!F:G,2,FALSE)</f>
        <v>2000037</v>
      </c>
      <c r="X41" s="4">
        <f>VLOOKUP(Z41,跑环关卡配置!H:J,3,FALSE)</f>
        <v>10</v>
      </c>
      <c r="Y41" t="str">
        <f>VLOOKUP(Z41,跑环关卡配置!H:I,2,FALSE)</f>
        <v>树妖</v>
      </c>
      <c r="Z41">
        <f t="shared" si="1"/>
        <v>37</v>
      </c>
    </row>
    <row r="42" spans="1:26" x14ac:dyDescent="0.15">
      <c r="A42" s="4">
        <f t="shared" si="2"/>
        <v>2000038</v>
      </c>
      <c r="B42" s="4">
        <v>0</v>
      </c>
      <c r="C42" s="4">
        <v>0</v>
      </c>
      <c r="D42" s="4">
        <v>0</v>
      </c>
      <c r="E42" s="4">
        <v>0</v>
      </c>
      <c r="F42" s="4">
        <f>VLOOKUP(Z42,跑环关卡配置!H:N,6,FALSE)</f>
        <v>120</v>
      </c>
      <c r="G42" s="4">
        <f>VLOOKUP(Z42,跑环关卡配置!H:N,4,FALSE)</f>
        <v>240</v>
      </c>
      <c r="H42" s="4">
        <v>0</v>
      </c>
      <c r="I42" s="4">
        <f>VLOOKUP(Z42,跑环关卡配置!H:N,5,FALSE)</f>
        <v>400</v>
      </c>
      <c r="J42" s="4">
        <f>VLOOKUP(Z42,跑环关卡配置!H:N,7,FALSE)</f>
        <v>0</v>
      </c>
      <c r="K42" s="4">
        <v>100</v>
      </c>
      <c r="L42" s="4">
        <v>0</v>
      </c>
      <c r="M42" s="4">
        <v>0</v>
      </c>
      <c r="N42" s="4">
        <v>95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f>VLOOKUP(Z42,跑环关卡配置!F:G,2,FALSE)</f>
        <v>2000038</v>
      </c>
      <c r="X42" s="4">
        <f>VLOOKUP(Z42,跑环关卡配置!H:J,3,FALSE)</f>
        <v>10</v>
      </c>
      <c r="Y42" t="str">
        <f>VLOOKUP(Z42,跑环关卡配置!H:I,2,FALSE)</f>
        <v>小蘑菇</v>
      </c>
      <c r="Z42">
        <f t="shared" si="1"/>
        <v>38</v>
      </c>
    </row>
    <row r="43" spans="1:26" x14ac:dyDescent="0.15">
      <c r="A43" s="4">
        <f t="shared" si="2"/>
        <v>2000039</v>
      </c>
      <c r="B43" s="4">
        <v>0</v>
      </c>
      <c r="C43" s="4">
        <v>0</v>
      </c>
      <c r="D43" s="4">
        <v>0</v>
      </c>
      <c r="E43" s="4">
        <v>0</v>
      </c>
      <c r="F43" s="4">
        <f>VLOOKUP(Z43,跑环关卡配置!H:N,6,FALSE)</f>
        <v>120</v>
      </c>
      <c r="G43" s="4">
        <f>VLOOKUP(Z43,跑环关卡配置!H:N,4,FALSE)</f>
        <v>240</v>
      </c>
      <c r="H43" s="4">
        <v>0</v>
      </c>
      <c r="I43" s="4">
        <f>VLOOKUP(Z43,跑环关卡配置!H:N,5,FALSE)</f>
        <v>400</v>
      </c>
      <c r="J43" s="4">
        <f>VLOOKUP(Z43,跑环关卡配置!H:N,7,FALSE)</f>
        <v>0</v>
      </c>
      <c r="K43" s="4">
        <v>100</v>
      </c>
      <c r="L43" s="4">
        <v>0</v>
      </c>
      <c r="M43" s="4">
        <v>0</v>
      </c>
      <c r="N43" s="4">
        <v>95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f>VLOOKUP(Z43,跑环关卡配置!F:G,2,FALSE)</f>
        <v>2000039</v>
      </c>
      <c r="X43" s="4">
        <f>VLOOKUP(Z43,跑环关卡配置!H:J,3,FALSE)</f>
        <v>10</v>
      </c>
      <c r="Y43" t="str">
        <f>VLOOKUP(Z43,跑环关卡配置!H:I,2,FALSE)</f>
        <v>小蘑菇</v>
      </c>
      <c r="Z43">
        <f t="shared" si="1"/>
        <v>39</v>
      </c>
    </row>
    <row r="44" spans="1:26" x14ac:dyDescent="0.15">
      <c r="A44" s="4">
        <f t="shared" si="2"/>
        <v>2000040</v>
      </c>
      <c r="B44" s="4">
        <v>0</v>
      </c>
      <c r="C44" s="4">
        <v>0</v>
      </c>
      <c r="D44" s="4">
        <v>0</v>
      </c>
      <c r="E44" s="4">
        <v>0</v>
      </c>
      <c r="F44" s="4">
        <f>VLOOKUP(Z44,跑环关卡配置!H:N,6,FALSE)</f>
        <v>200</v>
      </c>
      <c r="G44" s="4">
        <f>VLOOKUP(Z44,跑环关卡配置!H:N,4,FALSE)</f>
        <v>168</v>
      </c>
      <c r="H44" s="4">
        <v>0</v>
      </c>
      <c r="I44" s="4">
        <f>VLOOKUP(Z44,跑环关卡配置!H:N,5,FALSE)</f>
        <v>400</v>
      </c>
      <c r="J44" s="4">
        <f>VLOOKUP(Z44,跑环关卡配置!H:N,7,FALSE)</f>
        <v>0</v>
      </c>
      <c r="K44" s="4">
        <v>100</v>
      </c>
      <c r="L44" s="4">
        <v>0</v>
      </c>
      <c r="M44" s="4">
        <v>0</v>
      </c>
      <c r="N44" s="4">
        <v>95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f>VLOOKUP(Z44,跑环关卡配置!F:G,2,FALSE)</f>
        <v>2000040</v>
      </c>
      <c r="X44" s="4">
        <f>VLOOKUP(Z44,跑环关卡配置!H:J,3,FALSE)</f>
        <v>10</v>
      </c>
      <c r="Y44" t="str">
        <f>VLOOKUP(Z44,跑环关卡配置!H:I,2,FALSE)</f>
        <v>树妖</v>
      </c>
      <c r="Z44">
        <f t="shared" si="1"/>
        <v>40</v>
      </c>
    </row>
    <row r="45" spans="1:26" x14ac:dyDescent="0.15">
      <c r="A45" s="4">
        <f t="shared" si="2"/>
        <v>2000041</v>
      </c>
      <c r="B45" s="4">
        <v>0</v>
      </c>
      <c r="C45" s="4">
        <v>0</v>
      </c>
      <c r="D45" s="4">
        <v>0</v>
      </c>
      <c r="E45" s="4">
        <v>0</v>
      </c>
      <c r="F45" s="4">
        <f>VLOOKUP(Z45,跑环关卡配置!H:N,6,FALSE)</f>
        <v>80</v>
      </c>
      <c r="G45" s="4">
        <f>VLOOKUP(Z45,跑环关卡配置!H:N,4,FALSE)</f>
        <v>240</v>
      </c>
      <c r="H45" s="4">
        <v>0</v>
      </c>
      <c r="I45" s="4">
        <f>VLOOKUP(Z45,跑环关卡配置!H:N,5,FALSE)</f>
        <v>400</v>
      </c>
      <c r="J45" s="4">
        <f>VLOOKUP(Z45,跑环关卡配置!H:N,7,FALSE)</f>
        <v>0</v>
      </c>
      <c r="K45" s="4">
        <v>100</v>
      </c>
      <c r="L45" s="4">
        <v>0</v>
      </c>
      <c r="M45" s="4">
        <v>0</v>
      </c>
      <c r="N45" s="4">
        <v>95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f>VLOOKUP(Z45,跑环关卡配置!F:G,2,FALSE)</f>
        <v>2000041</v>
      </c>
      <c r="X45" s="4">
        <f>VLOOKUP(Z45,跑环关卡配置!H:J,3,FALSE)</f>
        <v>10</v>
      </c>
      <c r="Y45" t="str">
        <f>VLOOKUP(Z45,跑环关卡配置!H:I,2,FALSE)</f>
        <v>小花精</v>
      </c>
      <c r="Z45">
        <f t="shared" si="1"/>
        <v>41</v>
      </c>
    </row>
    <row r="46" spans="1:26" x14ac:dyDescent="0.15">
      <c r="A46" s="4">
        <f t="shared" si="2"/>
        <v>2000042</v>
      </c>
      <c r="B46" s="4">
        <v>0</v>
      </c>
      <c r="C46" s="4">
        <v>0</v>
      </c>
      <c r="D46" s="4">
        <v>0</v>
      </c>
      <c r="E46" s="4">
        <v>0</v>
      </c>
      <c r="F46" s="4">
        <f>VLOOKUP(Z46,跑环关卡配置!H:N,6,FALSE)</f>
        <v>67</v>
      </c>
      <c r="G46" s="4">
        <f>VLOOKUP(Z46,跑环关卡配置!H:N,4,FALSE)</f>
        <v>360</v>
      </c>
      <c r="H46" s="4">
        <v>0</v>
      </c>
      <c r="I46" s="4">
        <f>VLOOKUP(Z46,跑环关卡配置!H:N,5,FALSE)</f>
        <v>200</v>
      </c>
      <c r="J46" s="4">
        <f>VLOOKUP(Z46,跑环关卡配置!H:N,7,FALSE)</f>
        <v>0</v>
      </c>
      <c r="K46" s="4">
        <v>100</v>
      </c>
      <c r="L46" s="4">
        <v>0</v>
      </c>
      <c r="M46" s="4">
        <v>0</v>
      </c>
      <c r="N46" s="4">
        <v>95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f>VLOOKUP(Z46,跑环关卡配置!F:G,2,FALSE)</f>
        <v>2000042</v>
      </c>
      <c r="X46" s="4">
        <f>VLOOKUP(Z46,跑环关卡配置!H:J,3,FALSE)</f>
        <v>10</v>
      </c>
      <c r="Y46" t="str">
        <f>VLOOKUP(Z46,跑环关卡配置!H:I,2,FALSE)</f>
        <v>食人花</v>
      </c>
      <c r="Z46">
        <f t="shared" si="1"/>
        <v>42</v>
      </c>
    </row>
    <row r="47" spans="1:26" x14ac:dyDescent="0.15">
      <c r="A47" s="4">
        <f t="shared" si="2"/>
        <v>2000043</v>
      </c>
      <c r="B47" s="4">
        <v>0</v>
      </c>
      <c r="C47" s="4">
        <v>0</v>
      </c>
      <c r="D47" s="4">
        <v>0</v>
      </c>
      <c r="E47" s="4">
        <v>0</v>
      </c>
      <c r="F47" s="4">
        <f>VLOOKUP(Z47,跑环关卡配置!H:N,6,FALSE)</f>
        <v>200</v>
      </c>
      <c r="G47" s="4">
        <f>VLOOKUP(Z47,跑环关卡配置!H:N,4,FALSE)</f>
        <v>168</v>
      </c>
      <c r="H47" s="4">
        <v>0</v>
      </c>
      <c r="I47" s="4">
        <f>VLOOKUP(Z47,跑环关卡配置!H:N,5,FALSE)</f>
        <v>400</v>
      </c>
      <c r="J47" s="4">
        <f>VLOOKUP(Z47,跑环关卡配置!H:N,7,FALSE)</f>
        <v>0</v>
      </c>
      <c r="K47" s="4">
        <v>100</v>
      </c>
      <c r="L47" s="4">
        <v>0</v>
      </c>
      <c r="M47" s="4">
        <v>0</v>
      </c>
      <c r="N47" s="4">
        <v>95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f>VLOOKUP(Z47,跑环关卡配置!F:G,2,FALSE)</f>
        <v>2000043</v>
      </c>
      <c r="X47" s="4">
        <f>VLOOKUP(Z47,跑环关卡配置!H:J,3,FALSE)</f>
        <v>10</v>
      </c>
      <c r="Y47" t="str">
        <f>VLOOKUP(Z47,跑环关卡配置!H:I,2,FALSE)</f>
        <v>树妖</v>
      </c>
      <c r="Z47">
        <f t="shared" si="1"/>
        <v>43</v>
      </c>
    </row>
    <row r="48" spans="1:26" x14ac:dyDescent="0.15">
      <c r="A48" s="4">
        <f t="shared" si="2"/>
        <v>2000044</v>
      </c>
      <c r="B48" s="4">
        <v>0</v>
      </c>
      <c r="C48" s="4">
        <v>0</v>
      </c>
      <c r="D48" s="4">
        <v>0</v>
      </c>
      <c r="E48" s="4">
        <v>0</v>
      </c>
      <c r="F48" s="4">
        <f>VLOOKUP(Z48,跑环关卡配置!H:N,6,FALSE)</f>
        <v>80</v>
      </c>
      <c r="G48" s="4">
        <f>VLOOKUP(Z48,跑环关卡配置!H:N,4,FALSE)</f>
        <v>240</v>
      </c>
      <c r="H48" s="4">
        <v>0</v>
      </c>
      <c r="I48" s="4">
        <f>VLOOKUP(Z48,跑环关卡配置!H:N,5,FALSE)</f>
        <v>400</v>
      </c>
      <c r="J48" s="4">
        <f>VLOOKUP(Z48,跑环关卡配置!H:N,7,FALSE)</f>
        <v>0</v>
      </c>
      <c r="K48" s="4">
        <v>100</v>
      </c>
      <c r="L48" s="4">
        <v>0</v>
      </c>
      <c r="M48" s="4">
        <v>0</v>
      </c>
      <c r="N48" s="4">
        <v>95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f>VLOOKUP(Z48,跑环关卡配置!F:G,2,FALSE)</f>
        <v>2000044</v>
      </c>
      <c r="X48" s="4">
        <f>VLOOKUP(Z48,跑环关卡配置!H:J,3,FALSE)</f>
        <v>10</v>
      </c>
      <c r="Y48" t="str">
        <f>VLOOKUP(Z48,跑环关卡配置!H:I,2,FALSE)</f>
        <v>小花精</v>
      </c>
      <c r="Z48">
        <f t="shared" si="1"/>
        <v>44</v>
      </c>
    </row>
    <row r="49" spans="1:26" x14ac:dyDescent="0.15">
      <c r="A49" s="4">
        <f t="shared" si="2"/>
        <v>2000045</v>
      </c>
      <c r="B49" s="4">
        <v>0</v>
      </c>
      <c r="C49" s="4">
        <v>0</v>
      </c>
      <c r="D49" s="4">
        <v>0</v>
      </c>
      <c r="E49" s="4">
        <v>0</v>
      </c>
      <c r="F49" s="4">
        <f>VLOOKUP(Z49,跑环关卡配置!H:N,6,FALSE)</f>
        <v>120</v>
      </c>
      <c r="G49" s="4">
        <f>VLOOKUP(Z49,跑环关卡配置!H:N,4,FALSE)</f>
        <v>240</v>
      </c>
      <c r="H49" s="4">
        <v>0</v>
      </c>
      <c r="I49" s="4">
        <f>VLOOKUP(Z49,跑环关卡配置!H:N,5,FALSE)</f>
        <v>400</v>
      </c>
      <c r="J49" s="4">
        <f>VLOOKUP(Z49,跑环关卡配置!H:N,7,FALSE)</f>
        <v>0</v>
      </c>
      <c r="K49" s="4">
        <v>100</v>
      </c>
      <c r="L49" s="4">
        <v>0</v>
      </c>
      <c r="M49" s="4">
        <v>0</v>
      </c>
      <c r="N49" s="4">
        <v>95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f>VLOOKUP(Z49,跑环关卡配置!F:G,2,FALSE)</f>
        <v>2000045</v>
      </c>
      <c r="X49" s="4">
        <f>VLOOKUP(Z49,跑环关卡配置!H:J,3,FALSE)</f>
        <v>10</v>
      </c>
      <c r="Y49" t="str">
        <f>VLOOKUP(Z49,跑环关卡配置!H:I,2,FALSE)</f>
        <v>小蘑菇</v>
      </c>
      <c r="Z49">
        <f t="shared" si="1"/>
        <v>45</v>
      </c>
    </row>
    <row r="50" spans="1:26" x14ac:dyDescent="0.15">
      <c r="A50" s="4">
        <f t="shared" si="2"/>
        <v>2000046</v>
      </c>
      <c r="B50" s="4">
        <v>0</v>
      </c>
      <c r="C50" s="4">
        <v>0</v>
      </c>
      <c r="D50" s="4">
        <v>0</v>
      </c>
      <c r="E50" s="4">
        <v>0</v>
      </c>
      <c r="F50" s="4">
        <f>VLOOKUP(Z50,跑环关卡配置!H:N,6,FALSE)</f>
        <v>120</v>
      </c>
      <c r="G50" s="4">
        <f>VLOOKUP(Z50,跑环关卡配置!H:N,4,FALSE)</f>
        <v>240</v>
      </c>
      <c r="H50" s="4">
        <v>0</v>
      </c>
      <c r="I50" s="4">
        <f>VLOOKUP(Z50,跑环关卡配置!H:N,5,FALSE)</f>
        <v>400</v>
      </c>
      <c r="J50" s="4">
        <f>VLOOKUP(Z50,跑环关卡配置!H:N,7,FALSE)</f>
        <v>0</v>
      </c>
      <c r="K50" s="4">
        <v>100</v>
      </c>
      <c r="L50" s="4">
        <v>0</v>
      </c>
      <c r="M50" s="4">
        <v>0</v>
      </c>
      <c r="N50" s="4">
        <v>95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f>VLOOKUP(Z50,跑环关卡配置!F:G,2,FALSE)</f>
        <v>2000046</v>
      </c>
      <c r="X50" s="4">
        <f>VLOOKUP(Z50,跑环关卡配置!H:J,3,FALSE)</f>
        <v>10</v>
      </c>
      <c r="Y50" t="str">
        <f>VLOOKUP(Z50,跑环关卡配置!H:I,2,FALSE)</f>
        <v>小蘑菇</v>
      </c>
      <c r="Z50">
        <f t="shared" si="1"/>
        <v>46</v>
      </c>
    </row>
    <row r="51" spans="1:26" x14ac:dyDescent="0.15">
      <c r="A51" s="4">
        <f t="shared" si="2"/>
        <v>2000047</v>
      </c>
      <c r="B51" s="4">
        <v>0</v>
      </c>
      <c r="C51" s="4">
        <v>0</v>
      </c>
      <c r="D51" s="4">
        <v>0</v>
      </c>
      <c r="E51" s="4">
        <v>0</v>
      </c>
      <c r="F51" s="4">
        <f>VLOOKUP(Z51,跑环关卡配置!H:N,6,FALSE)</f>
        <v>67</v>
      </c>
      <c r="G51" s="4">
        <f>VLOOKUP(Z51,跑环关卡配置!H:N,4,FALSE)</f>
        <v>360</v>
      </c>
      <c r="H51" s="4">
        <v>0</v>
      </c>
      <c r="I51" s="4">
        <f>VLOOKUP(Z51,跑环关卡配置!H:N,5,FALSE)</f>
        <v>200</v>
      </c>
      <c r="J51" s="4">
        <f>VLOOKUP(Z51,跑环关卡配置!H:N,7,FALSE)</f>
        <v>0</v>
      </c>
      <c r="K51" s="4">
        <v>100</v>
      </c>
      <c r="L51" s="4">
        <v>0</v>
      </c>
      <c r="M51" s="4">
        <v>0</v>
      </c>
      <c r="N51" s="4">
        <v>95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f>VLOOKUP(Z51,跑环关卡配置!F:G,2,FALSE)</f>
        <v>2000047</v>
      </c>
      <c r="X51" s="4">
        <f>VLOOKUP(Z51,跑环关卡配置!H:J,3,FALSE)</f>
        <v>10</v>
      </c>
      <c r="Y51" t="str">
        <f>VLOOKUP(Z51,跑环关卡配置!H:I,2,FALSE)</f>
        <v>食人花</v>
      </c>
      <c r="Z51">
        <f t="shared" si="1"/>
        <v>47</v>
      </c>
    </row>
    <row r="52" spans="1:26" x14ac:dyDescent="0.15">
      <c r="A52" s="4">
        <f t="shared" si="2"/>
        <v>2000048</v>
      </c>
      <c r="B52" s="4">
        <v>0</v>
      </c>
      <c r="C52" s="4">
        <v>0</v>
      </c>
      <c r="D52" s="4">
        <v>0</v>
      </c>
      <c r="E52" s="4">
        <v>0</v>
      </c>
      <c r="F52" s="4">
        <f>VLOOKUP(Z52,跑环关卡配置!H:N,6,FALSE)</f>
        <v>120</v>
      </c>
      <c r="G52" s="4">
        <f>VLOOKUP(Z52,跑环关卡配置!H:N,4,FALSE)</f>
        <v>240</v>
      </c>
      <c r="H52" s="4">
        <v>0</v>
      </c>
      <c r="I52" s="4">
        <f>VLOOKUP(Z52,跑环关卡配置!H:N,5,FALSE)</f>
        <v>400</v>
      </c>
      <c r="J52" s="4">
        <f>VLOOKUP(Z52,跑环关卡配置!H:N,7,FALSE)</f>
        <v>0</v>
      </c>
      <c r="K52" s="4">
        <v>100</v>
      </c>
      <c r="L52" s="4">
        <v>0</v>
      </c>
      <c r="M52" s="4">
        <v>0</v>
      </c>
      <c r="N52" s="4">
        <v>95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f>VLOOKUP(Z52,跑环关卡配置!F:G,2,FALSE)</f>
        <v>2000048</v>
      </c>
      <c r="X52" s="4">
        <f>VLOOKUP(Z52,跑环关卡配置!H:J,3,FALSE)</f>
        <v>10</v>
      </c>
      <c r="Y52" t="str">
        <f>VLOOKUP(Z52,跑环关卡配置!H:I,2,FALSE)</f>
        <v>小蘑菇</v>
      </c>
      <c r="Z52">
        <f t="shared" si="1"/>
        <v>48</v>
      </c>
    </row>
    <row r="53" spans="1:26" x14ac:dyDescent="0.15">
      <c r="A53" s="4">
        <f t="shared" si="2"/>
        <v>2000049</v>
      </c>
      <c r="B53" s="4">
        <v>0</v>
      </c>
      <c r="C53" s="4">
        <v>0</v>
      </c>
      <c r="D53" s="4">
        <v>0</v>
      </c>
      <c r="E53" s="4">
        <v>0</v>
      </c>
      <c r="F53" s="4">
        <f>VLOOKUP(Z53,跑环关卡配置!H:N,6,FALSE)</f>
        <v>120</v>
      </c>
      <c r="G53" s="4">
        <f>VLOOKUP(Z53,跑环关卡配置!H:N,4,FALSE)</f>
        <v>240</v>
      </c>
      <c r="H53" s="4">
        <v>0</v>
      </c>
      <c r="I53" s="4">
        <f>VLOOKUP(Z53,跑环关卡配置!H:N,5,FALSE)</f>
        <v>400</v>
      </c>
      <c r="J53" s="4">
        <f>VLOOKUP(Z53,跑环关卡配置!H:N,7,FALSE)</f>
        <v>0</v>
      </c>
      <c r="K53" s="4">
        <v>100</v>
      </c>
      <c r="L53" s="4">
        <v>0</v>
      </c>
      <c r="M53" s="4">
        <v>0</v>
      </c>
      <c r="N53" s="4">
        <v>95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f>VLOOKUP(Z53,跑环关卡配置!F:G,2,FALSE)</f>
        <v>2000049</v>
      </c>
      <c r="X53" s="4">
        <f>VLOOKUP(Z53,跑环关卡配置!H:J,3,FALSE)</f>
        <v>10</v>
      </c>
      <c r="Y53" t="str">
        <f>VLOOKUP(Z53,跑环关卡配置!H:I,2,FALSE)</f>
        <v>小蘑菇</v>
      </c>
      <c r="Z53">
        <f t="shared" si="1"/>
        <v>49</v>
      </c>
    </row>
    <row r="54" spans="1:26" x14ac:dyDescent="0.15">
      <c r="A54" s="4">
        <f t="shared" si="2"/>
        <v>2000050</v>
      </c>
      <c r="B54" s="4">
        <v>0</v>
      </c>
      <c r="C54" s="4">
        <v>0</v>
      </c>
      <c r="D54" s="4">
        <v>0</v>
      </c>
      <c r="E54" s="4">
        <v>0</v>
      </c>
      <c r="F54" s="4">
        <f>VLOOKUP(Z54,跑环关卡配置!H:N,6,FALSE)</f>
        <v>120</v>
      </c>
      <c r="G54" s="4">
        <f>VLOOKUP(Z54,跑环关卡配置!H:N,4,FALSE)</f>
        <v>240</v>
      </c>
      <c r="H54" s="4">
        <v>0</v>
      </c>
      <c r="I54" s="4">
        <f>VLOOKUP(Z54,跑环关卡配置!H:N,5,FALSE)</f>
        <v>400</v>
      </c>
      <c r="J54" s="4">
        <f>VLOOKUP(Z54,跑环关卡配置!H:N,7,FALSE)</f>
        <v>0</v>
      </c>
      <c r="K54" s="4">
        <v>100</v>
      </c>
      <c r="L54" s="4">
        <v>0</v>
      </c>
      <c r="M54" s="4">
        <v>0</v>
      </c>
      <c r="N54" s="4">
        <v>95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f>VLOOKUP(Z54,跑环关卡配置!F:G,2,FALSE)</f>
        <v>2000050</v>
      </c>
      <c r="X54" s="4">
        <f>VLOOKUP(Z54,跑环关卡配置!H:J,3,FALSE)</f>
        <v>10</v>
      </c>
      <c r="Y54" t="str">
        <f>VLOOKUP(Z54,跑环关卡配置!H:I,2,FALSE)</f>
        <v>小蘑菇</v>
      </c>
      <c r="Z54">
        <f t="shared" si="1"/>
        <v>50</v>
      </c>
    </row>
    <row r="55" spans="1:26" x14ac:dyDescent="0.15">
      <c r="A55" s="4">
        <f t="shared" si="2"/>
        <v>2000051</v>
      </c>
      <c r="B55" s="4">
        <v>0</v>
      </c>
      <c r="C55" s="4">
        <v>0</v>
      </c>
      <c r="D55" s="4">
        <v>0</v>
      </c>
      <c r="E55" s="4">
        <v>0</v>
      </c>
      <c r="F55" s="4">
        <f>VLOOKUP(Z55,跑环关卡配置!H:N,6,FALSE)</f>
        <v>80</v>
      </c>
      <c r="G55" s="4">
        <f>VLOOKUP(Z55,跑环关卡配置!H:N,4,FALSE)</f>
        <v>240</v>
      </c>
      <c r="H55" s="4">
        <v>0</v>
      </c>
      <c r="I55" s="4">
        <f>VLOOKUP(Z55,跑环关卡配置!H:N,5,FALSE)</f>
        <v>400</v>
      </c>
      <c r="J55" s="4">
        <f>VLOOKUP(Z55,跑环关卡配置!H:N,7,FALSE)</f>
        <v>0</v>
      </c>
      <c r="K55" s="4">
        <v>100</v>
      </c>
      <c r="L55" s="4">
        <v>0</v>
      </c>
      <c r="M55" s="4">
        <v>0</v>
      </c>
      <c r="N55" s="4">
        <v>95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f>VLOOKUP(Z55,跑环关卡配置!F:G,2,FALSE)</f>
        <v>2000051</v>
      </c>
      <c r="X55" s="4">
        <f>VLOOKUP(Z55,跑环关卡配置!H:J,3,FALSE)</f>
        <v>10</v>
      </c>
      <c r="Y55" t="str">
        <f>VLOOKUP(Z55,跑环关卡配置!H:I,2,FALSE)</f>
        <v>小花精</v>
      </c>
      <c r="Z55">
        <f t="shared" si="1"/>
        <v>51</v>
      </c>
    </row>
    <row r="56" spans="1:26" x14ac:dyDescent="0.15">
      <c r="A56" s="4">
        <f t="shared" si="2"/>
        <v>2000052</v>
      </c>
      <c r="B56" s="4">
        <v>0</v>
      </c>
      <c r="C56" s="4">
        <v>0</v>
      </c>
      <c r="D56" s="4">
        <v>0</v>
      </c>
      <c r="E56" s="4">
        <v>0</v>
      </c>
      <c r="F56" s="4">
        <f>VLOOKUP(Z56,跑环关卡配置!H:N,6,FALSE)</f>
        <v>120</v>
      </c>
      <c r="G56" s="4">
        <f>VLOOKUP(Z56,跑环关卡配置!H:N,4,FALSE)</f>
        <v>240</v>
      </c>
      <c r="H56" s="4">
        <v>0</v>
      </c>
      <c r="I56" s="4">
        <f>VLOOKUP(Z56,跑环关卡配置!H:N,5,FALSE)</f>
        <v>400</v>
      </c>
      <c r="J56" s="4">
        <f>VLOOKUP(Z56,跑环关卡配置!H:N,7,FALSE)</f>
        <v>0</v>
      </c>
      <c r="K56" s="4">
        <v>100</v>
      </c>
      <c r="L56" s="4">
        <v>0</v>
      </c>
      <c r="M56" s="4">
        <v>0</v>
      </c>
      <c r="N56" s="4">
        <v>95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f>VLOOKUP(Z56,跑环关卡配置!F:G,2,FALSE)</f>
        <v>2000052</v>
      </c>
      <c r="X56" s="4">
        <f>VLOOKUP(Z56,跑环关卡配置!H:J,3,FALSE)</f>
        <v>10</v>
      </c>
      <c r="Y56" t="str">
        <f>VLOOKUP(Z56,跑环关卡配置!H:I,2,FALSE)</f>
        <v>小蘑菇</v>
      </c>
      <c r="Z56">
        <f t="shared" si="1"/>
        <v>52</v>
      </c>
    </row>
    <row r="57" spans="1:26" x14ac:dyDescent="0.15">
      <c r="A57" s="4">
        <f t="shared" si="2"/>
        <v>2000053</v>
      </c>
      <c r="B57" s="4">
        <v>0</v>
      </c>
      <c r="C57" s="4">
        <v>0</v>
      </c>
      <c r="D57" s="4">
        <v>0</v>
      </c>
      <c r="E57" s="4">
        <v>0</v>
      </c>
      <c r="F57" s="4">
        <f>VLOOKUP(Z57,跑环关卡配置!H:N,6,FALSE)</f>
        <v>120</v>
      </c>
      <c r="G57" s="4">
        <f>VLOOKUP(Z57,跑环关卡配置!H:N,4,FALSE)</f>
        <v>240</v>
      </c>
      <c r="H57" s="4">
        <v>0</v>
      </c>
      <c r="I57" s="4">
        <f>VLOOKUP(Z57,跑环关卡配置!H:N,5,FALSE)</f>
        <v>400</v>
      </c>
      <c r="J57" s="4">
        <f>VLOOKUP(Z57,跑环关卡配置!H:N,7,FALSE)</f>
        <v>0</v>
      </c>
      <c r="K57" s="4">
        <v>100</v>
      </c>
      <c r="L57" s="4">
        <v>0</v>
      </c>
      <c r="M57" s="4">
        <v>0</v>
      </c>
      <c r="N57" s="4">
        <v>95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f>VLOOKUP(Z57,跑环关卡配置!F:G,2,FALSE)</f>
        <v>2000053</v>
      </c>
      <c r="X57" s="4">
        <f>VLOOKUP(Z57,跑环关卡配置!H:J,3,FALSE)</f>
        <v>10</v>
      </c>
      <c r="Y57" t="str">
        <f>VLOOKUP(Z57,跑环关卡配置!H:I,2,FALSE)</f>
        <v>小蘑菇</v>
      </c>
      <c r="Z57">
        <f t="shared" si="1"/>
        <v>53</v>
      </c>
    </row>
    <row r="58" spans="1:26" x14ac:dyDescent="0.15">
      <c r="A58" s="4">
        <f t="shared" si="2"/>
        <v>2000054</v>
      </c>
      <c r="B58" s="4">
        <v>0</v>
      </c>
      <c r="C58" s="4">
        <v>0</v>
      </c>
      <c r="D58" s="4">
        <v>0</v>
      </c>
      <c r="E58" s="4">
        <v>0</v>
      </c>
      <c r="F58" s="4">
        <f>VLOOKUP(Z58,跑环关卡配置!H:N,6,FALSE)</f>
        <v>120</v>
      </c>
      <c r="G58" s="4">
        <f>VLOOKUP(Z58,跑环关卡配置!H:N,4,FALSE)</f>
        <v>240</v>
      </c>
      <c r="H58" s="4">
        <v>0</v>
      </c>
      <c r="I58" s="4">
        <f>VLOOKUP(Z58,跑环关卡配置!H:N,5,FALSE)</f>
        <v>400</v>
      </c>
      <c r="J58" s="4">
        <f>VLOOKUP(Z58,跑环关卡配置!H:N,7,FALSE)</f>
        <v>0</v>
      </c>
      <c r="K58" s="4">
        <v>100</v>
      </c>
      <c r="L58" s="4">
        <v>0</v>
      </c>
      <c r="M58" s="4">
        <v>0</v>
      </c>
      <c r="N58" s="4">
        <v>95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f>VLOOKUP(Z58,跑环关卡配置!F:G,2,FALSE)</f>
        <v>2000054</v>
      </c>
      <c r="X58" s="4">
        <f>VLOOKUP(Z58,跑环关卡配置!H:J,3,FALSE)</f>
        <v>10</v>
      </c>
      <c r="Y58" t="str">
        <f>VLOOKUP(Z58,跑环关卡配置!H:I,2,FALSE)</f>
        <v>小蘑菇</v>
      </c>
      <c r="Z58">
        <f t="shared" si="1"/>
        <v>54</v>
      </c>
    </row>
    <row r="59" spans="1:26" x14ac:dyDescent="0.15">
      <c r="A59" s="4">
        <f t="shared" si="2"/>
        <v>2000055</v>
      </c>
      <c r="B59" s="4">
        <v>0</v>
      </c>
      <c r="C59" s="4">
        <v>0</v>
      </c>
      <c r="D59" s="4">
        <v>0</v>
      </c>
      <c r="E59" s="4">
        <v>0</v>
      </c>
      <c r="F59" s="4">
        <f>VLOOKUP(Z59,跑环关卡配置!H:N,6,FALSE)</f>
        <v>120</v>
      </c>
      <c r="G59" s="4">
        <f>VLOOKUP(Z59,跑环关卡配置!H:N,4,FALSE)</f>
        <v>240</v>
      </c>
      <c r="H59" s="4">
        <v>0</v>
      </c>
      <c r="I59" s="4">
        <f>VLOOKUP(Z59,跑环关卡配置!H:N,5,FALSE)</f>
        <v>400</v>
      </c>
      <c r="J59" s="4">
        <f>VLOOKUP(Z59,跑环关卡配置!H:N,7,FALSE)</f>
        <v>0</v>
      </c>
      <c r="K59" s="4">
        <v>100</v>
      </c>
      <c r="L59" s="4">
        <v>0</v>
      </c>
      <c r="M59" s="4">
        <v>0</v>
      </c>
      <c r="N59" s="4">
        <v>95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f>VLOOKUP(Z59,跑环关卡配置!F:G,2,FALSE)</f>
        <v>2000055</v>
      </c>
      <c r="X59" s="4">
        <f>VLOOKUP(Z59,跑环关卡配置!H:J,3,FALSE)</f>
        <v>10</v>
      </c>
      <c r="Y59" t="str">
        <f>VLOOKUP(Z59,跑环关卡配置!H:I,2,FALSE)</f>
        <v>小蘑菇</v>
      </c>
      <c r="Z59">
        <f t="shared" si="1"/>
        <v>55</v>
      </c>
    </row>
    <row r="60" spans="1:26" x14ac:dyDescent="0.15">
      <c r="A60" s="4">
        <f t="shared" si="2"/>
        <v>2000056</v>
      </c>
      <c r="B60" s="4">
        <v>0</v>
      </c>
      <c r="C60" s="4">
        <v>0</v>
      </c>
      <c r="D60" s="4">
        <v>0</v>
      </c>
      <c r="E60" s="4">
        <v>0</v>
      </c>
      <c r="F60" s="4">
        <f>VLOOKUP(Z60,跑环关卡配置!H:N,6,FALSE)</f>
        <v>67</v>
      </c>
      <c r="G60" s="4">
        <f>VLOOKUP(Z60,跑环关卡配置!H:N,4,FALSE)</f>
        <v>360</v>
      </c>
      <c r="H60" s="4">
        <v>0</v>
      </c>
      <c r="I60" s="4">
        <f>VLOOKUP(Z60,跑环关卡配置!H:N,5,FALSE)</f>
        <v>200</v>
      </c>
      <c r="J60" s="4">
        <f>VLOOKUP(Z60,跑环关卡配置!H:N,7,FALSE)</f>
        <v>0</v>
      </c>
      <c r="K60" s="4">
        <v>100</v>
      </c>
      <c r="L60" s="4">
        <v>0</v>
      </c>
      <c r="M60" s="4">
        <v>0</v>
      </c>
      <c r="N60" s="4">
        <v>95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f>VLOOKUP(Z60,跑环关卡配置!F:G,2,FALSE)</f>
        <v>2000056</v>
      </c>
      <c r="X60" s="4">
        <f>VLOOKUP(Z60,跑环关卡配置!H:J,3,FALSE)</f>
        <v>10</v>
      </c>
      <c r="Y60" t="str">
        <f>VLOOKUP(Z60,跑环关卡配置!H:I,2,FALSE)</f>
        <v>食人花</v>
      </c>
      <c r="Z60">
        <f t="shared" si="1"/>
        <v>56</v>
      </c>
    </row>
    <row r="61" spans="1:26" x14ac:dyDescent="0.15">
      <c r="A61" s="4">
        <f t="shared" si="2"/>
        <v>2000057</v>
      </c>
      <c r="B61" s="4">
        <v>0</v>
      </c>
      <c r="C61" s="4">
        <v>0</v>
      </c>
      <c r="D61" s="4">
        <v>0</v>
      </c>
      <c r="E61" s="4">
        <v>0</v>
      </c>
      <c r="F61" s="4">
        <f>VLOOKUP(Z61,跑环关卡配置!H:N,6,FALSE)</f>
        <v>120</v>
      </c>
      <c r="G61" s="4">
        <f>VLOOKUP(Z61,跑环关卡配置!H:N,4,FALSE)</f>
        <v>240</v>
      </c>
      <c r="H61" s="4">
        <v>0</v>
      </c>
      <c r="I61" s="4">
        <f>VLOOKUP(Z61,跑环关卡配置!H:N,5,FALSE)</f>
        <v>400</v>
      </c>
      <c r="J61" s="4">
        <f>VLOOKUP(Z61,跑环关卡配置!H:N,7,FALSE)</f>
        <v>0</v>
      </c>
      <c r="K61" s="4">
        <v>100</v>
      </c>
      <c r="L61" s="4">
        <v>0</v>
      </c>
      <c r="M61" s="4">
        <v>0</v>
      </c>
      <c r="N61" s="4">
        <v>95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f>VLOOKUP(Z61,跑环关卡配置!F:G,2,FALSE)</f>
        <v>2000057</v>
      </c>
      <c r="X61" s="4">
        <f>VLOOKUP(Z61,跑环关卡配置!H:J,3,FALSE)</f>
        <v>10</v>
      </c>
      <c r="Y61" t="str">
        <f>VLOOKUP(Z61,跑环关卡配置!H:I,2,FALSE)</f>
        <v>小蘑菇</v>
      </c>
      <c r="Z61">
        <f t="shared" si="1"/>
        <v>57</v>
      </c>
    </row>
    <row r="62" spans="1:26" x14ac:dyDescent="0.15">
      <c r="A62" s="4">
        <f t="shared" ref="A62:A75" si="3">W62</f>
        <v>2000058</v>
      </c>
      <c r="B62" s="4">
        <v>0</v>
      </c>
      <c r="C62" s="4">
        <v>0</v>
      </c>
      <c r="D62" s="4">
        <v>0</v>
      </c>
      <c r="E62" s="4">
        <v>0</v>
      </c>
      <c r="F62" s="4">
        <f>VLOOKUP(Z62,跑环关卡配置!H:N,6,FALSE)</f>
        <v>120</v>
      </c>
      <c r="G62" s="4">
        <f>VLOOKUP(Z62,跑环关卡配置!H:N,4,FALSE)</f>
        <v>240</v>
      </c>
      <c r="H62" s="4">
        <v>0</v>
      </c>
      <c r="I62" s="4">
        <f>VLOOKUP(Z62,跑环关卡配置!H:N,5,FALSE)</f>
        <v>400</v>
      </c>
      <c r="J62" s="4">
        <f>VLOOKUP(Z62,跑环关卡配置!H:N,7,FALSE)</f>
        <v>0</v>
      </c>
      <c r="K62" s="4">
        <v>100</v>
      </c>
      <c r="L62" s="4">
        <v>0</v>
      </c>
      <c r="M62" s="4">
        <v>0</v>
      </c>
      <c r="N62" s="4">
        <v>95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f>VLOOKUP(Z62,跑环关卡配置!F:G,2,FALSE)</f>
        <v>2000058</v>
      </c>
      <c r="X62" s="4">
        <f>VLOOKUP(Z62,跑环关卡配置!H:J,3,FALSE)</f>
        <v>10</v>
      </c>
      <c r="Y62" t="str">
        <f>VLOOKUP(Z62,跑环关卡配置!H:I,2,FALSE)</f>
        <v>小蘑菇</v>
      </c>
      <c r="Z62">
        <f t="shared" si="1"/>
        <v>58</v>
      </c>
    </row>
    <row r="63" spans="1:26" x14ac:dyDescent="0.15">
      <c r="A63" s="4">
        <f t="shared" si="3"/>
        <v>2000059</v>
      </c>
      <c r="B63" s="4">
        <v>0</v>
      </c>
      <c r="C63" s="4">
        <v>0</v>
      </c>
      <c r="D63" s="4">
        <v>0</v>
      </c>
      <c r="E63" s="4">
        <v>0</v>
      </c>
      <c r="F63" s="4">
        <f>VLOOKUP(Z63,跑环关卡配置!H:N,6,FALSE)</f>
        <v>67</v>
      </c>
      <c r="G63" s="4">
        <f>VLOOKUP(Z63,跑环关卡配置!H:N,4,FALSE)</f>
        <v>360</v>
      </c>
      <c r="H63" s="4">
        <v>0</v>
      </c>
      <c r="I63" s="4">
        <f>VLOOKUP(Z63,跑环关卡配置!H:N,5,FALSE)</f>
        <v>200</v>
      </c>
      <c r="J63" s="4">
        <f>VLOOKUP(Z63,跑环关卡配置!H:N,7,FALSE)</f>
        <v>0</v>
      </c>
      <c r="K63" s="4">
        <v>100</v>
      </c>
      <c r="L63" s="4">
        <v>0</v>
      </c>
      <c r="M63" s="4">
        <v>0</v>
      </c>
      <c r="N63" s="4">
        <v>95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f>VLOOKUP(Z63,跑环关卡配置!F:G,2,FALSE)</f>
        <v>2000059</v>
      </c>
      <c r="X63" s="4">
        <f>VLOOKUP(Z63,跑环关卡配置!H:J,3,FALSE)</f>
        <v>10</v>
      </c>
      <c r="Y63" t="str">
        <f>VLOOKUP(Z63,跑环关卡配置!H:I,2,FALSE)</f>
        <v>食人花</v>
      </c>
      <c r="Z63">
        <f t="shared" si="1"/>
        <v>59</v>
      </c>
    </row>
    <row r="64" spans="1:26" x14ac:dyDescent="0.15">
      <c r="A64" s="4">
        <f t="shared" si="3"/>
        <v>2000060</v>
      </c>
      <c r="B64" s="4">
        <v>0</v>
      </c>
      <c r="C64" s="4">
        <v>0</v>
      </c>
      <c r="D64" s="4">
        <v>0</v>
      </c>
      <c r="E64" s="4">
        <v>0</v>
      </c>
      <c r="F64" s="4">
        <f>VLOOKUP(Z64,跑环关卡配置!H:N,6,FALSE)</f>
        <v>67</v>
      </c>
      <c r="G64" s="4">
        <f>VLOOKUP(Z64,跑环关卡配置!H:N,4,FALSE)</f>
        <v>360</v>
      </c>
      <c r="H64" s="4">
        <v>0</v>
      </c>
      <c r="I64" s="4">
        <f>VLOOKUP(Z64,跑环关卡配置!H:N,5,FALSE)</f>
        <v>200</v>
      </c>
      <c r="J64" s="4">
        <f>VLOOKUP(Z64,跑环关卡配置!H:N,7,FALSE)</f>
        <v>0</v>
      </c>
      <c r="K64" s="4">
        <v>100</v>
      </c>
      <c r="L64" s="4">
        <v>0</v>
      </c>
      <c r="M64" s="4">
        <v>0</v>
      </c>
      <c r="N64" s="4">
        <v>95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f>VLOOKUP(Z64,跑环关卡配置!F:G,2,FALSE)</f>
        <v>2000060</v>
      </c>
      <c r="X64" s="4">
        <f>VLOOKUP(Z64,跑环关卡配置!H:J,3,FALSE)</f>
        <v>10</v>
      </c>
      <c r="Y64" t="str">
        <f>VLOOKUP(Z64,跑环关卡配置!H:I,2,FALSE)</f>
        <v>食人花</v>
      </c>
      <c r="Z64">
        <f t="shared" si="1"/>
        <v>60</v>
      </c>
    </row>
    <row r="65" spans="1:26" x14ac:dyDescent="0.15">
      <c r="A65" s="4">
        <f t="shared" si="3"/>
        <v>2000061</v>
      </c>
      <c r="B65" s="4">
        <v>0</v>
      </c>
      <c r="C65" s="4">
        <v>0</v>
      </c>
      <c r="D65" s="4">
        <v>0</v>
      </c>
      <c r="E65" s="4">
        <v>0</v>
      </c>
      <c r="F65" s="4">
        <f>VLOOKUP(Z65,跑环关卡配置!H:N,6,FALSE)</f>
        <v>67</v>
      </c>
      <c r="G65" s="4">
        <f>VLOOKUP(Z65,跑环关卡配置!H:N,4,FALSE)</f>
        <v>360</v>
      </c>
      <c r="H65" s="4">
        <v>0</v>
      </c>
      <c r="I65" s="4">
        <f>VLOOKUP(Z65,跑环关卡配置!H:N,5,FALSE)</f>
        <v>200</v>
      </c>
      <c r="J65" s="4">
        <f>VLOOKUP(Z65,跑环关卡配置!H:N,7,FALSE)</f>
        <v>0</v>
      </c>
      <c r="K65" s="4">
        <v>100</v>
      </c>
      <c r="L65" s="4">
        <v>0</v>
      </c>
      <c r="M65" s="4">
        <v>0</v>
      </c>
      <c r="N65" s="4">
        <v>95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f>VLOOKUP(Z65,跑环关卡配置!F:G,2,FALSE)</f>
        <v>2000061</v>
      </c>
      <c r="X65" s="4">
        <f>VLOOKUP(Z65,跑环关卡配置!H:J,3,FALSE)</f>
        <v>10</v>
      </c>
      <c r="Y65" t="str">
        <f>VLOOKUP(Z65,跑环关卡配置!H:I,2,FALSE)</f>
        <v>食人花</v>
      </c>
      <c r="Z65">
        <f t="shared" si="1"/>
        <v>61</v>
      </c>
    </row>
    <row r="66" spans="1:26" x14ac:dyDescent="0.15">
      <c r="A66" s="4">
        <f t="shared" si="3"/>
        <v>2000062</v>
      </c>
      <c r="B66" s="4">
        <v>0</v>
      </c>
      <c r="C66" s="4">
        <v>0</v>
      </c>
      <c r="D66" s="4">
        <v>0</v>
      </c>
      <c r="E66" s="4">
        <v>0</v>
      </c>
      <c r="F66" s="4">
        <f>VLOOKUP(Z66,跑环关卡配置!H:N,6,FALSE)</f>
        <v>67</v>
      </c>
      <c r="G66" s="4">
        <f>VLOOKUP(Z66,跑环关卡配置!H:N,4,FALSE)</f>
        <v>360</v>
      </c>
      <c r="H66" s="4">
        <v>0</v>
      </c>
      <c r="I66" s="4">
        <f>VLOOKUP(Z66,跑环关卡配置!H:N,5,FALSE)</f>
        <v>200</v>
      </c>
      <c r="J66" s="4">
        <f>VLOOKUP(Z66,跑环关卡配置!H:N,7,FALSE)</f>
        <v>0</v>
      </c>
      <c r="K66" s="4">
        <v>100</v>
      </c>
      <c r="L66" s="4">
        <v>0</v>
      </c>
      <c r="M66" s="4">
        <v>0</v>
      </c>
      <c r="N66" s="4">
        <v>95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f>VLOOKUP(Z66,跑环关卡配置!F:G,2,FALSE)</f>
        <v>2000062</v>
      </c>
      <c r="X66" s="4">
        <f>VLOOKUP(Z66,跑环关卡配置!H:J,3,FALSE)</f>
        <v>10</v>
      </c>
      <c r="Y66" t="str">
        <f>VLOOKUP(Z66,跑环关卡配置!H:I,2,FALSE)</f>
        <v>食人花</v>
      </c>
      <c r="Z66">
        <f t="shared" si="1"/>
        <v>62</v>
      </c>
    </row>
    <row r="67" spans="1:26" x14ac:dyDescent="0.15">
      <c r="A67" s="4">
        <f t="shared" si="3"/>
        <v>2000063</v>
      </c>
      <c r="B67" s="4">
        <v>0</v>
      </c>
      <c r="C67" s="4">
        <v>0</v>
      </c>
      <c r="D67" s="4">
        <v>0</v>
      </c>
      <c r="E67" s="4">
        <v>0</v>
      </c>
      <c r="F67" s="4">
        <f>VLOOKUP(Z67,跑环关卡配置!H:N,6,FALSE)</f>
        <v>200</v>
      </c>
      <c r="G67" s="4">
        <f>VLOOKUP(Z67,跑环关卡配置!H:N,4,FALSE)</f>
        <v>168</v>
      </c>
      <c r="H67" s="4">
        <v>0</v>
      </c>
      <c r="I67" s="4">
        <f>VLOOKUP(Z67,跑环关卡配置!H:N,5,FALSE)</f>
        <v>400</v>
      </c>
      <c r="J67" s="4">
        <f>VLOOKUP(Z67,跑环关卡配置!H:N,7,FALSE)</f>
        <v>0</v>
      </c>
      <c r="K67" s="4">
        <v>100</v>
      </c>
      <c r="L67" s="4">
        <v>0</v>
      </c>
      <c r="M67" s="4">
        <v>0</v>
      </c>
      <c r="N67" s="4">
        <v>95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f>VLOOKUP(Z67,跑环关卡配置!F:G,2,FALSE)</f>
        <v>2000063</v>
      </c>
      <c r="X67" s="4">
        <f>VLOOKUP(Z67,跑环关卡配置!H:J,3,FALSE)</f>
        <v>10</v>
      </c>
      <c r="Y67" t="str">
        <f>VLOOKUP(Z67,跑环关卡配置!H:I,2,FALSE)</f>
        <v>树妖</v>
      </c>
      <c r="Z67">
        <f t="shared" si="1"/>
        <v>63</v>
      </c>
    </row>
    <row r="68" spans="1:26" x14ac:dyDescent="0.15">
      <c r="A68" s="4">
        <f t="shared" si="3"/>
        <v>2000064</v>
      </c>
      <c r="B68" s="4">
        <v>0</v>
      </c>
      <c r="C68" s="4">
        <v>0</v>
      </c>
      <c r="D68" s="4">
        <v>0</v>
      </c>
      <c r="E68" s="4">
        <v>0</v>
      </c>
      <c r="F68" s="4">
        <f>VLOOKUP(Z68,跑环关卡配置!H:N,6,FALSE)</f>
        <v>80</v>
      </c>
      <c r="G68" s="4">
        <f>VLOOKUP(Z68,跑环关卡配置!H:N,4,FALSE)</f>
        <v>240</v>
      </c>
      <c r="H68" s="4">
        <v>0</v>
      </c>
      <c r="I68" s="4">
        <f>VLOOKUP(Z68,跑环关卡配置!H:N,5,FALSE)</f>
        <v>400</v>
      </c>
      <c r="J68" s="4">
        <f>VLOOKUP(Z68,跑环关卡配置!H:N,7,FALSE)</f>
        <v>0</v>
      </c>
      <c r="K68" s="4">
        <v>100</v>
      </c>
      <c r="L68" s="4">
        <v>0</v>
      </c>
      <c r="M68" s="4">
        <v>0</v>
      </c>
      <c r="N68" s="4">
        <v>95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f>VLOOKUP(Z68,跑环关卡配置!F:G,2,FALSE)</f>
        <v>2000064</v>
      </c>
      <c r="X68" s="4">
        <f>VLOOKUP(Z68,跑环关卡配置!H:J,3,FALSE)</f>
        <v>10</v>
      </c>
      <c r="Y68" t="str">
        <f>VLOOKUP(Z68,跑环关卡配置!H:I,2,FALSE)</f>
        <v>小花精</v>
      </c>
      <c r="Z68">
        <f t="shared" si="1"/>
        <v>64</v>
      </c>
    </row>
    <row r="69" spans="1:26" x14ac:dyDescent="0.15">
      <c r="A69" s="4">
        <f t="shared" si="3"/>
        <v>2000065</v>
      </c>
      <c r="B69" s="4">
        <v>0</v>
      </c>
      <c r="C69" s="4">
        <v>0</v>
      </c>
      <c r="D69" s="4">
        <v>0</v>
      </c>
      <c r="E69" s="4">
        <v>0</v>
      </c>
      <c r="F69" s="4">
        <f>VLOOKUP(Z69,跑环关卡配置!H:N,6,FALSE)</f>
        <v>200</v>
      </c>
      <c r="G69" s="4">
        <f>VLOOKUP(Z69,跑环关卡配置!H:N,4,FALSE)</f>
        <v>168</v>
      </c>
      <c r="H69" s="4">
        <v>0</v>
      </c>
      <c r="I69" s="4">
        <f>VLOOKUP(Z69,跑环关卡配置!H:N,5,FALSE)</f>
        <v>400</v>
      </c>
      <c r="J69" s="4">
        <f>VLOOKUP(Z69,跑环关卡配置!H:N,7,FALSE)</f>
        <v>0</v>
      </c>
      <c r="K69" s="4">
        <v>100</v>
      </c>
      <c r="L69" s="4">
        <v>0</v>
      </c>
      <c r="M69" s="4">
        <v>0</v>
      </c>
      <c r="N69" s="4">
        <v>95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f>VLOOKUP(Z69,跑环关卡配置!F:G,2,FALSE)</f>
        <v>2000065</v>
      </c>
      <c r="X69" s="4">
        <f>VLOOKUP(Z69,跑环关卡配置!H:J,3,FALSE)</f>
        <v>10</v>
      </c>
      <c r="Y69" t="str">
        <f>VLOOKUP(Z69,跑环关卡配置!H:I,2,FALSE)</f>
        <v>树妖</v>
      </c>
      <c r="Z69">
        <f t="shared" si="1"/>
        <v>65</v>
      </c>
    </row>
    <row r="70" spans="1:26" x14ac:dyDescent="0.15">
      <c r="A70" s="4">
        <f t="shared" si="3"/>
        <v>2000066</v>
      </c>
      <c r="B70" s="4">
        <v>0</v>
      </c>
      <c r="C70" s="4">
        <v>0</v>
      </c>
      <c r="D70" s="4">
        <v>0</v>
      </c>
      <c r="E70" s="4">
        <v>0</v>
      </c>
      <c r="F70" s="4">
        <f>VLOOKUP(Z70,跑环关卡配置!H:N,6,FALSE)</f>
        <v>120</v>
      </c>
      <c r="G70" s="4">
        <f>VLOOKUP(Z70,跑环关卡配置!H:N,4,FALSE)</f>
        <v>240</v>
      </c>
      <c r="H70" s="4">
        <v>0</v>
      </c>
      <c r="I70" s="4">
        <f>VLOOKUP(Z70,跑环关卡配置!H:N,5,FALSE)</f>
        <v>400</v>
      </c>
      <c r="J70" s="4">
        <f>VLOOKUP(Z70,跑环关卡配置!H:N,7,FALSE)</f>
        <v>0</v>
      </c>
      <c r="K70" s="4">
        <v>100</v>
      </c>
      <c r="L70" s="4">
        <v>0</v>
      </c>
      <c r="M70" s="4">
        <v>0</v>
      </c>
      <c r="N70" s="4">
        <v>95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f>VLOOKUP(Z70,跑环关卡配置!F:G,2,FALSE)</f>
        <v>2000066</v>
      </c>
      <c r="X70" s="4">
        <f>VLOOKUP(Z70,跑环关卡配置!H:J,3,FALSE)</f>
        <v>10</v>
      </c>
      <c r="Y70" t="str">
        <f>VLOOKUP(Z70,跑环关卡配置!H:I,2,FALSE)</f>
        <v>小蘑菇</v>
      </c>
      <c r="Z70">
        <f t="shared" si="1"/>
        <v>66</v>
      </c>
    </row>
    <row r="71" spans="1:26" x14ac:dyDescent="0.15">
      <c r="A71" s="4">
        <f t="shared" si="3"/>
        <v>2000067</v>
      </c>
      <c r="B71" s="4">
        <v>0</v>
      </c>
      <c r="C71" s="4">
        <v>0</v>
      </c>
      <c r="D71" s="4">
        <v>0</v>
      </c>
      <c r="E71" s="4">
        <v>0</v>
      </c>
      <c r="F71" s="4">
        <f>VLOOKUP(Z71,跑环关卡配置!H:N,6,FALSE)</f>
        <v>67</v>
      </c>
      <c r="G71" s="4">
        <f>VLOOKUP(Z71,跑环关卡配置!H:N,4,FALSE)</f>
        <v>360</v>
      </c>
      <c r="H71" s="4">
        <v>0</v>
      </c>
      <c r="I71" s="4">
        <f>VLOOKUP(Z71,跑环关卡配置!H:N,5,FALSE)</f>
        <v>200</v>
      </c>
      <c r="J71" s="4">
        <f>VLOOKUP(Z71,跑环关卡配置!H:N,7,FALSE)</f>
        <v>0</v>
      </c>
      <c r="K71" s="4">
        <v>100</v>
      </c>
      <c r="L71" s="4">
        <v>0</v>
      </c>
      <c r="M71" s="4">
        <v>0</v>
      </c>
      <c r="N71" s="4">
        <v>95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f>VLOOKUP(Z71,跑环关卡配置!F:G,2,FALSE)</f>
        <v>2000067</v>
      </c>
      <c r="X71" s="4">
        <f>VLOOKUP(Z71,跑环关卡配置!H:J,3,FALSE)</f>
        <v>10</v>
      </c>
      <c r="Y71" t="str">
        <f>VLOOKUP(Z71,跑环关卡配置!H:I,2,FALSE)</f>
        <v>食人花</v>
      </c>
      <c r="Z71">
        <f t="shared" ref="Z71:Z134" si="4">Z70+1</f>
        <v>67</v>
      </c>
    </row>
    <row r="72" spans="1:26" x14ac:dyDescent="0.15">
      <c r="A72" s="4">
        <f t="shared" si="3"/>
        <v>2000068</v>
      </c>
      <c r="B72" s="4">
        <v>0</v>
      </c>
      <c r="C72" s="4">
        <v>0</v>
      </c>
      <c r="D72" s="4">
        <v>0</v>
      </c>
      <c r="E72" s="4">
        <v>0</v>
      </c>
      <c r="F72" s="4">
        <f>VLOOKUP(Z72,跑环关卡配置!H:N,6,FALSE)</f>
        <v>67</v>
      </c>
      <c r="G72" s="4">
        <f>VLOOKUP(Z72,跑环关卡配置!H:N,4,FALSE)</f>
        <v>360</v>
      </c>
      <c r="H72" s="4">
        <v>0</v>
      </c>
      <c r="I72" s="4">
        <f>VLOOKUP(Z72,跑环关卡配置!H:N,5,FALSE)</f>
        <v>200</v>
      </c>
      <c r="J72" s="4">
        <f>VLOOKUP(Z72,跑环关卡配置!H:N,7,FALSE)</f>
        <v>0</v>
      </c>
      <c r="K72" s="4">
        <v>100</v>
      </c>
      <c r="L72" s="4">
        <v>0</v>
      </c>
      <c r="M72" s="4">
        <v>0</v>
      </c>
      <c r="N72" s="4">
        <v>95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f>VLOOKUP(Z72,跑环关卡配置!F:G,2,FALSE)</f>
        <v>2000068</v>
      </c>
      <c r="X72" s="4">
        <f>VLOOKUP(Z72,跑环关卡配置!H:J,3,FALSE)</f>
        <v>10</v>
      </c>
      <c r="Y72" t="str">
        <f>VLOOKUP(Z72,跑环关卡配置!H:I,2,FALSE)</f>
        <v>食人花</v>
      </c>
      <c r="Z72">
        <f t="shared" si="4"/>
        <v>68</v>
      </c>
    </row>
    <row r="73" spans="1:26" x14ac:dyDescent="0.15">
      <c r="A73" s="4">
        <f t="shared" si="3"/>
        <v>2000069</v>
      </c>
      <c r="B73" s="4">
        <v>0</v>
      </c>
      <c r="C73" s="4">
        <v>0</v>
      </c>
      <c r="D73" s="4">
        <v>0</v>
      </c>
      <c r="E73" s="4">
        <v>0</v>
      </c>
      <c r="F73" s="4">
        <f>VLOOKUP(Z73,跑环关卡配置!H:N,6,FALSE)</f>
        <v>67</v>
      </c>
      <c r="G73" s="4">
        <f>VLOOKUP(Z73,跑环关卡配置!H:N,4,FALSE)</f>
        <v>360</v>
      </c>
      <c r="H73" s="4">
        <v>0</v>
      </c>
      <c r="I73" s="4">
        <f>VLOOKUP(Z73,跑环关卡配置!H:N,5,FALSE)</f>
        <v>200</v>
      </c>
      <c r="J73" s="4">
        <f>VLOOKUP(Z73,跑环关卡配置!H:N,7,FALSE)</f>
        <v>0</v>
      </c>
      <c r="K73" s="4">
        <v>100</v>
      </c>
      <c r="L73" s="4">
        <v>0</v>
      </c>
      <c r="M73" s="4">
        <v>0</v>
      </c>
      <c r="N73" s="4">
        <v>95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f>VLOOKUP(Z73,跑环关卡配置!F:G,2,FALSE)</f>
        <v>2000069</v>
      </c>
      <c r="X73" s="4">
        <f>VLOOKUP(Z73,跑环关卡配置!H:J,3,FALSE)</f>
        <v>10</v>
      </c>
      <c r="Y73" t="str">
        <f>VLOOKUP(Z73,跑环关卡配置!H:I,2,FALSE)</f>
        <v>食人花</v>
      </c>
      <c r="Z73">
        <f t="shared" si="4"/>
        <v>69</v>
      </c>
    </row>
    <row r="74" spans="1:26" x14ac:dyDescent="0.15">
      <c r="A74" s="4">
        <f t="shared" si="3"/>
        <v>2000070</v>
      </c>
      <c r="B74" s="4">
        <v>0</v>
      </c>
      <c r="C74" s="4">
        <v>0</v>
      </c>
      <c r="D74" s="4">
        <v>0</v>
      </c>
      <c r="E74" s="4">
        <v>0</v>
      </c>
      <c r="F74" s="4">
        <f>VLOOKUP(Z74,跑环关卡配置!H:N,6,FALSE)</f>
        <v>67</v>
      </c>
      <c r="G74" s="4">
        <f>VLOOKUP(Z74,跑环关卡配置!H:N,4,FALSE)</f>
        <v>360</v>
      </c>
      <c r="H74" s="4">
        <v>0</v>
      </c>
      <c r="I74" s="4">
        <f>VLOOKUP(Z74,跑环关卡配置!H:N,5,FALSE)</f>
        <v>200</v>
      </c>
      <c r="J74" s="4">
        <f>VLOOKUP(Z74,跑环关卡配置!H:N,7,FALSE)</f>
        <v>0</v>
      </c>
      <c r="K74" s="4">
        <v>100</v>
      </c>
      <c r="L74" s="4">
        <v>0</v>
      </c>
      <c r="M74" s="4">
        <v>0</v>
      </c>
      <c r="N74" s="4">
        <v>95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f>VLOOKUP(Z74,跑环关卡配置!F:G,2,FALSE)</f>
        <v>2000070</v>
      </c>
      <c r="X74" s="4">
        <f>VLOOKUP(Z74,跑环关卡配置!H:J,3,FALSE)</f>
        <v>10</v>
      </c>
      <c r="Y74" t="str">
        <f>VLOOKUP(Z74,跑环关卡配置!H:I,2,FALSE)</f>
        <v>食人花</v>
      </c>
      <c r="Z74">
        <f t="shared" si="4"/>
        <v>70</v>
      </c>
    </row>
    <row r="75" spans="1:26" x14ac:dyDescent="0.15">
      <c r="A75" s="4">
        <f t="shared" si="3"/>
        <v>2000071</v>
      </c>
      <c r="B75" s="4">
        <v>0</v>
      </c>
      <c r="C75" s="4">
        <v>0</v>
      </c>
      <c r="D75" s="4">
        <v>0</v>
      </c>
      <c r="E75" s="4">
        <v>0</v>
      </c>
      <c r="F75" s="4">
        <f>VLOOKUP(Z75,跑环关卡配置!H:N,6,FALSE)</f>
        <v>120</v>
      </c>
      <c r="G75" s="4">
        <f>VLOOKUP(Z75,跑环关卡配置!H:N,4,FALSE)</f>
        <v>240</v>
      </c>
      <c r="H75" s="4">
        <v>0</v>
      </c>
      <c r="I75" s="4">
        <f>VLOOKUP(Z75,跑环关卡配置!H:N,5,FALSE)</f>
        <v>400</v>
      </c>
      <c r="J75" s="4">
        <f>VLOOKUP(Z75,跑环关卡配置!H:N,7,FALSE)</f>
        <v>0</v>
      </c>
      <c r="K75" s="4">
        <v>100</v>
      </c>
      <c r="L75" s="4">
        <v>0</v>
      </c>
      <c r="M75" s="4">
        <v>0</v>
      </c>
      <c r="N75" s="4">
        <v>95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f>VLOOKUP(Z75,跑环关卡配置!F:G,2,FALSE)</f>
        <v>2000071</v>
      </c>
      <c r="X75" s="4">
        <f>VLOOKUP(Z75,跑环关卡配置!H:J,3,FALSE)</f>
        <v>10</v>
      </c>
      <c r="Y75" t="str">
        <f>VLOOKUP(Z75,跑环关卡配置!H:I,2,FALSE)</f>
        <v>小蘑菇</v>
      </c>
      <c r="Z75">
        <f t="shared" si="4"/>
        <v>71</v>
      </c>
    </row>
    <row r="76" spans="1:26" x14ac:dyDescent="0.15">
      <c r="A76" s="4">
        <f t="shared" ref="A76:A139" si="5">W76</f>
        <v>2000072</v>
      </c>
      <c r="B76" s="4">
        <v>0</v>
      </c>
      <c r="C76" s="4">
        <v>0</v>
      </c>
      <c r="D76" s="4">
        <v>0</v>
      </c>
      <c r="E76" s="4">
        <v>0</v>
      </c>
      <c r="F76" s="4">
        <f>VLOOKUP(Z76,跑环关卡配置!H:N,6,FALSE)</f>
        <v>120</v>
      </c>
      <c r="G76" s="4">
        <f>VLOOKUP(Z76,跑环关卡配置!H:N,4,FALSE)</f>
        <v>240</v>
      </c>
      <c r="H76" s="4">
        <v>0</v>
      </c>
      <c r="I76" s="4">
        <f>VLOOKUP(Z76,跑环关卡配置!H:N,5,FALSE)</f>
        <v>400</v>
      </c>
      <c r="J76" s="4">
        <f>VLOOKUP(Z76,跑环关卡配置!H:N,7,FALSE)</f>
        <v>0</v>
      </c>
      <c r="K76" s="4">
        <v>100</v>
      </c>
      <c r="L76" s="4">
        <v>0</v>
      </c>
      <c r="M76" s="4">
        <v>0</v>
      </c>
      <c r="N76" s="4">
        <v>95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f>VLOOKUP(Z76,跑环关卡配置!F:G,2,FALSE)</f>
        <v>2000072</v>
      </c>
      <c r="X76" s="4">
        <f>VLOOKUP(Z76,跑环关卡配置!H:J,3,FALSE)</f>
        <v>10</v>
      </c>
      <c r="Y76" t="str">
        <f>VLOOKUP(Z76,跑环关卡配置!H:I,2,FALSE)</f>
        <v>小蘑菇</v>
      </c>
      <c r="Z76">
        <f t="shared" si="4"/>
        <v>72</v>
      </c>
    </row>
    <row r="77" spans="1:26" x14ac:dyDescent="0.15">
      <c r="A77" s="4">
        <f t="shared" si="5"/>
        <v>2000073</v>
      </c>
      <c r="B77" s="4">
        <v>0</v>
      </c>
      <c r="C77" s="4">
        <v>0</v>
      </c>
      <c r="D77" s="4">
        <v>0</v>
      </c>
      <c r="E77" s="4">
        <v>0</v>
      </c>
      <c r="F77" s="4">
        <f>VLOOKUP(Z77,跑环关卡配置!H:N,6,FALSE)</f>
        <v>67</v>
      </c>
      <c r="G77" s="4">
        <f>VLOOKUP(Z77,跑环关卡配置!H:N,4,FALSE)</f>
        <v>360</v>
      </c>
      <c r="H77" s="4">
        <v>0</v>
      </c>
      <c r="I77" s="4">
        <f>VLOOKUP(Z77,跑环关卡配置!H:N,5,FALSE)</f>
        <v>200</v>
      </c>
      <c r="J77" s="4">
        <f>VLOOKUP(Z77,跑环关卡配置!H:N,7,FALSE)</f>
        <v>0</v>
      </c>
      <c r="K77" s="4">
        <v>100</v>
      </c>
      <c r="L77" s="4">
        <v>0</v>
      </c>
      <c r="M77" s="4">
        <v>0</v>
      </c>
      <c r="N77" s="4">
        <v>95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f>VLOOKUP(Z77,跑环关卡配置!F:G,2,FALSE)</f>
        <v>2000073</v>
      </c>
      <c r="X77" s="4">
        <f>VLOOKUP(Z77,跑环关卡配置!H:J,3,FALSE)</f>
        <v>10</v>
      </c>
      <c r="Y77" t="str">
        <f>VLOOKUP(Z77,跑环关卡配置!H:I,2,FALSE)</f>
        <v>食人花</v>
      </c>
      <c r="Z77">
        <f t="shared" si="4"/>
        <v>73</v>
      </c>
    </row>
    <row r="78" spans="1:26" x14ac:dyDescent="0.15">
      <c r="A78" s="4">
        <f t="shared" si="5"/>
        <v>2000074</v>
      </c>
      <c r="B78" s="4">
        <v>0</v>
      </c>
      <c r="C78" s="4">
        <v>0</v>
      </c>
      <c r="D78" s="4">
        <v>0</v>
      </c>
      <c r="E78" s="4">
        <v>0</v>
      </c>
      <c r="F78" s="4">
        <f>VLOOKUP(Z78,跑环关卡配置!H:N,6,FALSE)</f>
        <v>120</v>
      </c>
      <c r="G78" s="4">
        <f>VLOOKUP(Z78,跑环关卡配置!H:N,4,FALSE)</f>
        <v>240</v>
      </c>
      <c r="H78" s="4">
        <v>0</v>
      </c>
      <c r="I78" s="4">
        <f>VLOOKUP(Z78,跑环关卡配置!H:N,5,FALSE)</f>
        <v>400</v>
      </c>
      <c r="J78" s="4">
        <f>VLOOKUP(Z78,跑环关卡配置!H:N,7,FALSE)</f>
        <v>0</v>
      </c>
      <c r="K78" s="4">
        <v>100</v>
      </c>
      <c r="L78" s="4">
        <v>0</v>
      </c>
      <c r="M78" s="4">
        <v>0</v>
      </c>
      <c r="N78" s="4">
        <v>95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f>VLOOKUP(Z78,跑环关卡配置!F:G,2,FALSE)</f>
        <v>2000074</v>
      </c>
      <c r="X78" s="4">
        <f>VLOOKUP(Z78,跑环关卡配置!H:J,3,FALSE)</f>
        <v>10</v>
      </c>
      <c r="Y78" t="str">
        <f>VLOOKUP(Z78,跑环关卡配置!H:I,2,FALSE)</f>
        <v>小蘑菇</v>
      </c>
      <c r="Z78">
        <f t="shared" si="4"/>
        <v>74</v>
      </c>
    </row>
    <row r="79" spans="1:26" x14ac:dyDescent="0.15">
      <c r="A79" s="4">
        <f t="shared" si="5"/>
        <v>2000075</v>
      </c>
      <c r="B79" s="4">
        <v>0</v>
      </c>
      <c r="C79" s="4">
        <v>0</v>
      </c>
      <c r="D79" s="4">
        <v>0</v>
      </c>
      <c r="E79" s="4">
        <v>0</v>
      </c>
      <c r="F79" s="4">
        <f>VLOOKUP(Z79,跑环关卡配置!H:N,6,FALSE)</f>
        <v>120</v>
      </c>
      <c r="G79" s="4">
        <f>VLOOKUP(Z79,跑环关卡配置!H:N,4,FALSE)</f>
        <v>240</v>
      </c>
      <c r="H79" s="4">
        <v>0</v>
      </c>
      <c r="I79" s="4">
        <f>VLOOKUP(Z79,跑环关卡配置!H:N,5,FALSE)</f>
        <v>400</v>
      </c>
      <c r="J79" s="4">
        <f>VLOOKUP(Z79,跑环关卡配置!H:N,7,FALSE)</f>
        <v>0</v>
      </c>
      <c r="K79" s="4">
        <v>100</v>
      </c>
      <c r="L79" s="4">
        <v>0</v>
      </c>
      <c r="M79" s="4">
        <v>0</v>
      </c>
      <c r="N79" s="4">
        <v>95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f>VLOOKUP(Z79,跑环关卡配置!F:G,2,FALSE)</f>
        <v>2000075</v>
      </c>
      <c r="X79" s="4">
        <f>VLOOKUP(Z79,跑环关卡配置!H:J,3,FALSE)</f>
        <v>10</v>
      </c>
      <c r="Y79" t="str">
        <f>VLOOKUP(Z79,跑环关卡配置!H:I,2,FALSE)</f>
        <v>小蘑菇</v>
      </c>
      <c r="Z79">
        <f t="shared" si="4"/>
        <v>75</v>
      </c>
    </row>
    <row r="80" spans="1:26" x14ac:dyDescent="0.15">
      <c r="A80" s="4">
        <f t="shared" si="5"/>
        <v>2000076</v>
      </c>
      <c r="B80" s="4">
        <v>0</v>
      </c>
      <c r="C80" s="4">
        <v>0</v>
      </c>
      <c r="D80" s="4">
        <v>0</v>
      </c>
      <c r="E80" s="4">
        <v>0</v>
      </c>
      <c r="F80" s="4">
        <f>VLOOKUP(Z80,跑环关卡配置!H:N,6,FALSE)</f>
        <v>120</v>
      </c>
      <c r="G80" s="4">
        <f>VLOOKUP(Z80,跑环关卡配置!H:N,4,FALSE)</f>
        <v>240</v>
      </c>
      <c r="H80" s="4">
        <v>0</v>
      </c>
      <c r="I80" s="4">
        <f>VLOOKUP(Z80,跑环关卡配置!H:N,5,FALSE)</f>
        <v>400</v>
      </c>
      <c r="J80" s="4">
        <f>VLOOKUP(Z80,跑环关卡配置!H:N,7,FALSE)</f>
        <v>0</v>
      </c>
      <c r="K80" s="4">
        <v>100</v>
      </c>
      <c r="L80" s="4">
        <v>0</v>
      </c>
      <c r="M80" s="4">
        <v>0</v>
      </c>
      <c r="N80" s="4">
        <v>95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f>VLOOKUP(Z80,跑环关卡配置!F:G,2,FALSE)</f>
        <v>2000076</v>
      </c>
      <c r="X80" s="4">
        <f>VLOOKUP(Z80,跑环关卡配置!H:J,3,FALSE)</f>
        <v>10</v>
      </c>
      <c r="Y80" t="str">
        <f>VLOOKUP(Z80,跑环关卡配置!H:I,2,FALSE)</f>
        <v>小蘑菇</v>
      </c>
      <c r="Z80">
        <f t="shared" si="4"/>
        <v>76</v>
      </c>
    </row>
    <row r="81" spans="1:26" x14ac:dyDescent="0.15">
      <c r="A81" s="4">
        <f t="shared" si="5"/>
        <v>2000077</v>
      </c>
      <c r="B81" s="4">
        <v>0</v>
      </c>
      <c r="C81" s="4">
        <v>0</v>
      </c>
      <c r="D81" s="4">
        <v>0</v>
      </c>
      <c r="E81" s="4">
        <v>0</v>
      </c>
      <c r="F81" s="4">
        <f>VLOOKUP(Z81,跑环关卡配置!H:N,6,FALSE)</f>
        <v>120</v>
      </c>
      <c r="G81" s="4">
        <f>VLOOKUP(Z81,跑环关卡配置!H:N,4,FALSE)</f>
        <v>240</v>
      </c>
      <c r="H81" s="4">
        <v>0</v>
      </c>
      <c r="I81" s="4">
        <f>VLOOKUP(Z81,跑环关卡配置!H:N,5,FALSE)</f>
        <v>400</v>
      </c>
      <c r="J81" s="4">
        <f>VLOOKUP(Z81,跑环关卡配置!H:N,7,FALSE)</f>
        <v>0</v>
      </c>
      <c r="K81" s="4">
        <v>100</v>
      </c>
      <c r="L81" s="4">
        <v>0</v>
      </c>
      <c r="M81" s="4">
        <v>0</v>
      </c>
      <c r="N81" s="4">
        <v>95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f>VLOOKUP(Z81,跑环关卡配置!F:G,2,FALSE)</f>
        <v>2000077</v>
      </c>
      <c r="X81" s="4">
        <f>VLOOKUP(Z81,跑环关卡配置!H:J,3,FALSE)</f>
        <v>10</v>
      </c>
      <c r="Y81" t="str">
        <f>VLOOKUP(Z81,跑环关卡配置!H:I,2,FALSE)</f>
        <v>小蘑菇</v>
      </c>
      <c r="Z81">
        <f t="shared" si="4"/>
        <v>77</v>
      </c>
    </row>
    <row r="82" spans="1:26" x14ac:dyDescent="0.15">
      <c r="A82" s="4">
        <f t="shared" si="5"/>
        <v>2000078</v>
      </c>
      <c r="B82" s="4">
        <v>0</v>
      </c>
      <c r="C82" s="4">
        <v>0</v>
      </c>
      <c r="D82" s="4">
        <v>0</v>
      </c>
      <c r="E82" s="4">
        <v>0</v>
      </c>
      <c r="F82" s="4">
        <f>VLOOKUP(Z82,跑环关卡配置!H:N,6,FALSE)</f>
        <v>67</v>
      </c>
      <c r="G82" s="4">
        <f>VLOOKUP(Z82,跑环关卡配置!H:N,4,FALSE)</f>
        <v>360</v>
      </c>
      <c r="H82" s="4">
        <v>0</v>
      </c>
      <c r="I82" s="4">
        <f>VLOOKUP(Z82,跑环关卡配置!H:N,5,FALSE)</f>
        <v>200</v>
      </c>
      <c r="J82" s="4">
        <f>VLOOKUP(Z82,跑环关卡配置!H:N,7,FALSE)</f>
        <v>0</v>
      </c>
      <c r="K82" s="4">
        <v>100</v>
      </c>
      <c r="L82" s="4">
        <v>0</v>
      </c>
      <c r="M82" s="4">
        <v>0</v>
      </c>
      <c r="N82" s="4">
        <v>95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f>VLOOKUP(Z82,跑环关卡配置!F:G,2,FALSE)</f>
        <v>2000078</v>
      </c>
      <c r="X82" s="4">
        <f>VLOOKUP(Z82,跑环关卡配置!H:J,3,FALSE)</f>
        <v>10</v>
      </c>
      <c r="Y82" t="str">
        <f>VLOOKUP(Z82,跑环关卡配置!H:I,2,FALSE)</f>
        <v>食人花</v>
      </c>
      <c r="Z82">
        <f t="shared" si="4"/>
        <v>78</v>
      </c>
    </row>
    <row r="83" spans="1:26" x14ac:dyDescent="0.15">
      <c r="A83" s="4">
        <f t="shared" si="5"/>
        <v>2000079</v>
      </c>
      <c r="B83" s="4">
        <v>0</v>
      </c>
      <c r="C83" s="4">
        <v>0</v>
      </c>
      <c r="D83" s="4">
        <v>0</v>
      </c>
      <c r="E83" s="4">
        <v>0</v>
      </c>
      <c r="F83" s="4">
        <f>VLOOKUP(Z83,跑环关卡配置!H:N,6,FALSE)</f>
        <v>120</v>
      </c>
      <c r="G83" s="4">
        <f>VLOOKUP(Z83,跑环关卡配置!H:N,4,FALSE)</f>
        <v>240</v>
      </c>
      <c r="H83" s="4">
        <v>0</v>
      </c>
      <c r="I83" s="4">
        <f>VLOOKUP(Z83,跑环关卡配置!H:N,5,FALSE)</f>
        <v>400</v>
      </c>
      <c r="J83" s="4">
        <f>VLOOKUP(Z83,跑环关卡配置!H:N,7,FALSE)</f>
        <v>0</v>
      </c>
      <c r="K83" s="4">
        <v>100</v>
      </c>
      <c r="L83" s="4">
        <v>0</v>
      </c>
      <c r="M83" s="4">
        <v>0</v>
      </c>
      <c r="N83" s="4">
        <v>95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f>VLOOKUP(Z83,跑环关卡配置!F:G,2,FALSE)</f>
        <v>2000079</v>
      </c>
      <c r="X83" s="4">
        <f>VLOOKUP(Z83,跑环关卡配置!H:J,3,FALSE)</f>
        <v>10</v>
      </c>
      <c r="Y83" t="str">
        <f>VLOOKUP(Z83,跑环关卡配置!H:I,2,FALSE)</f>
        <v>小蘑菇</v>
      </c>
      <c r="Z83">
        <f t="shared" si="4"/>
        <v>79</v>
      </c>
    </row>
    <row r="84" spans="1:26" x14ac:dyDescent="0.15">
      <c r="A84" s="4">
        <f t="shared" si="5"/>
        <v>2000080</v>
      </c>
      <c r="B84" s="4">
        <v>0</v>
      </c>
      <c r="C84" s="4">
        <v>0</v>
      </c>
      <c r="D84" s="4">
        <v>0</v>
      </c>
      <c r="E84" s="4">
        <v>0</v>
      </c>
      <c r="F84" s="4">
        <f>VLOOKUP(Z84,跑环关卡配置!H:N,6,FALSE)</f>
        <v>120</v>
      </c>
      <c r="G84" s="4">
        <f>VLOOKUP(Z84,跑环关卡配置!H:N,4,FALSE)</f>
        <v>240</v>
      </c>
      <c r="H84" s="4">
        <v>0</v>
      </c>
      <c r="I84" s="4">
        <f>VLOOKUP(Z84,跑环关卡配置!H:N,5,FALSE)</f>
        <v>400</v>
      </c>
      <c r="J84" s="4">
        <f>VLOOKUP(Z84,跑环关卡配置!H:N,7,FALSE)</f>
        <v>0</v>
      </c>
      <c r="K84" s="4">
        <v>100</v>
      </c>
      <c r="L84" s="4">
        <v>0</v>
      </c>
      <c r="M84" s="4">
        <v>0</v>
      </c>
      <c r="N84" s="4">
        <v>95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f>VLOOKUP(Z84,跑环关卡配置!F:G,2,FALSE)</f>
        <v>2000080</v>
      </c>
      <c r="X84" s="4">
        <f>VLOOKUP(Z84,跑环关卡配置!H:J,3,FALSE)</f>
        <v>10</v>
      </c>
      <c r="Y84" t="str">
        <f>VLOOKUP(Z84,跑环关卡配置!H:I,2,FALSE)</f>
        <v>小蘑菇</v>
      </c>
      <c r="Z84">
        <f t="shared" si="4"/>
        <v>80</v>
      </c>
    </row>
    <row r="85" spans="1:26" x14ac:dyDescent="0.15">
      <c r="A85" s="4">
        <f t="shared" si="5"/>
        <v>2000081</v>
      </c>
      <c r="B85" s="4">
        <v>0</v>
      </c>
      <c r="C85" s="4">
        <v>0</v>
      </c>
      <c r="D85" s="4">
        <v>0</v>
      </c>
      <c r="E85" s="4">
        <v>0</v>
      </c>
      <c r="F85" s="4">
        <f>VLOOKUP(Z85,跑环关卡配置!H:N,6,FALSE)</f>
        <v>67</v>
      </c>
      <c r="G85" s="4">
        <f>VLOOKUP(Z85,跑环关卡配置!H:N,4,FALSE)</f>
        <v>360</v>
      </c>
      <c r="H85" s="4">
        <v>0</v>
      </c>
      <c r="I85" s="4">
        <f>VLOOKUP(Z85,跑环关卡配置!H:N,5,FALSE)</f>
        <v>200</v>
      </c>
      <c r="J85" s="4">
        <f>VLOOKUP(Z85,跑环关卡配置!H:N,7,FALSE)</f>
        <v>0</v>
      </c>
      <c r="K85" s="4">
        <v>100</v>
      </c>
      <c r="L85" s="4">
        <v>0</v>
      </c>
      <c r="M85" s="4">
        <v>0</v>
      </c>
      <c r="N85" s="4">
        <v>95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f>VLOOKUP(Z85,跑环关卡配置!F:G,2,FALSE)</f>
        <v>2000081</v>
      </c>
      <c r="X85" s="4">
        <f>VLOOKUP(Z85,跑环关卡配置!H:J,3,FALSE)</f>
        <v>10</v>
      </c>
      <c r="Y85" t="str">
        <f>VLOOKUP(Z85,跑环关卡配置!H:I,2,FALSE)</f>
        <v>食人花</v>
      </c>
      <c r="Z85">
        <f t="shared" si="4"/>
        <v>81</v>
      </c>
    </row>
    <row r="86" spans="1:26" x14ac:dyDescent="0.15">
      <c r="A86" s="4">
        <f t="shared" si="5"/>
        <v>2000082</v>
      </c>
      <c r="B86" s="4">
        <v>0</v>
      </c>
      <c r="C86" s="4">
        <v>0</v>
      </c>
      <c r="D86" s="4">
        <v>0</v>
      </c>
      <c r="E86" s="4">
        <v>0</v>
      </c>
      <c r="F86" s="4">
        <f>VLOOKUP(Z86,跑环关卡配置!H:N,6,FALSE)</f>
        <v>67</v>
      </c>
      <c r="G86" s="4">
        <f>VLOOKUP(Z86,跑环关卡配置!H:N,4,FALSE)</f>
        <v>360</v>
      </c>
      <c r="H86" s="4">
        <v>0</v>
      </c>
      <c r="I86" s="4">
        <f>VLOOKUP(Z86,跑环关卡配置!H:N,5,FALSE)</f>
        <v>200</v>
      </c>
      <c r="J86" s="4">
        <f>VLOOKUP(Z86,跑环关卡配置!H:N,7,FALSE)</f>
        <v>0</v>
      </c>
      <c r="K86" s="4">
        <v>100</v>
      </c>
      <c r="L86" s="4">
        <v>0</v>
      </c>
      <c r="M86" s="4">
        <v>0</v>
      </c>
      <c r="N86" s="4">
        <v>95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f>VLOOKUP(Z86,跑环关卡配置!F:G,2,FALSE)</f>
        <v>2000082</v>
      </c>
      <c r="X86" s="4">
        <f>VLOOKUP(Z86,跑环关卡配置!H:J,3,FALSE)</f>
        <v>10</v>
      </c>
      <c r="Y86" t="str">
        <f>VLOOKUP(Z86,跑环关卡配置!H:I,2,FALSE)</f>
        <v>食人花</v>
      </c>
      <c r="Z86">
        <f t="shared" si="4"/>
        <v>82</v>
      </c>
    </row>
    <row r="87" spans="1:26" x14ac:dyDescent="0.15">
      <c r="A87" s="4">
        <f t="shared" si="5"/>
        <v>2000083</v>
      </c>
      <c r="B87" s="4">
        <v>0</v>
      </c>
      <c r="C87" s="4">
        <v>0</v>
      </c>
      <c r="D87" s="4">
        <v>0</v>
      </c>
      <c r="E87" s="4">
        <v>0</v>
      </c>
      <c r="F87" s="4">
        <f>VLOOKUP(Z87,跑环关卡配置!H:N,6,FALSE)</f>
        <v>67</v>
      </c>
      <c r="G87" s="4">
        <f>VLOOKUP(Z87,跑环关卡配置!H:N,4,FALSE)</f>
        <v>360</v>
      </c>
      <c r="H87" s="4">
        <v>0</v>
      </c>
      <c r="I87" s="4">
        <f>VLOOKUP(Z87,跑环关卡配置!H:N,5,FALSE)</f>
        <v>200</v>
      </c>
      <c r="J87" s="4">
        <f>VLOOKUP(Z87,跑环关卡配置!H:N,7,FALSE)</f>
        <v>0</v>
      </c>
      <c r="K87" s="4">
        <v>100</v>
      </c>
      <c r="L87" s="4">
        <v>0</v>
      </c>
      <c r="M87" s="4">
        <v>0</v>
      </c>
      <c r="N87" s="4">
        <v>95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f>VLOOKUP(Z87,跑环关卡配置!F:G,2,FALSE)</f>
        <v>2000083</v>
      </c>
      <c r="X87" s="4">
        <f>VLOOKUP(Z87,跑环关卡配置!H:J,3,FALSE)</f>
        <v>10</v>
      </c>
      <c r="Y87" t="str">
        <f>VLOOKUP(Z87,跑环关卡配置!H:I,2,FALSE)</f>
        <v>食人花</v>
      </c>
      <c r="Z87">
        <f t="shared" si="4"/>
        <v>83</v>
      </c>
    </row>
    <row r="88" spans="1:26" x14ac:dyDescent="0.15">
      <c r="A88" s="4">
        <f t="shared" si="5"/>
        <v>2000084</v>
      </c>
      <c r="B88" s="4">
        <v>0</v>
      </c>
      <c r="C88" s="4">
        <v>0</v>
      </c>
      <c r="D88" s="4">
        <v>0</v>
      </c>
      <c r="E88" s="4">
        <v>0</v>
      </c>
      <c r="F88" s="4">
        <f>VLOOKUP(Z88,跑环关卡配置!H:N,6,FALSE)</f>
        <v>67</v>
      </c>
      <c r="G88" s="4">
        <f>VLOOKUP(Z88,跑环关卡配置!H:N,4,FALSE)</f>
        <v>360</v>
      </c>
      <c r="H88" s="4">
        <v>0</v>
      </c>
      <c r="I88" s="4">
        <f>VLOOKUP(Z88,跑环关卡配置!H:N,5,FALSE)</f>
        <v>200</v>
      </c>
      <c r="J88" s="4">
        <f>VLOOKUP(Z88,跑环关卡配置!H:N,7,FALSE)</f>
        <v>0</v>
      </c>
      <c r="K88" s="4">
        <v>100</v>
      </c>
      <c r="L88" s="4">
        <v>0</v>
      </c>
      <c r="M88" s="4">
        <v>0</v>
      </c>
      <c r="N88" s="4">
        <v>95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f>VLOOKUP(Z88,跑环关卡配置!F:G,2,FALSE)</f>
        <v>2000084</v>
      </c>
      <c r="X88" s="4">
        <f>VLOOKUP(Z88,跑环关卡配置!H:J,3,FALSE)</f>
        <v>10</v>
      </c>
      <c r="Y88" t="str">
        <f>VLOOKUP(Z88,跑环关卡配置!H:I,2,FALSE)</f>
        <v>食人花</v>
      </c>
      <c r="Z88">
        <f t="shared" si="4"/>
        <v>84</v>
      </c>
    </row>
    <row r="89" spans="1:26" x14ac:dyDescent="0.15">
      <c r="A89" s="4">
        <f t="shared" si="5"/>
        <v>2000085</v>
      </c>
      <c r="B89" s="4">
        <v>0</v>
      </c>
      <c r="C89" s="4">
        <v>0</v>
      </c>
      <c r="D89" s="4">
        <v>0</v>
      </c>
      <c r="E89" s="4">
        <v>0</v>
      </c>
      <c r="F89" s="4">
        <f>VLOOKUP(Z89,跑环关卡配置!H:N,6,FALSE)</f>
        <v>200</v>
      </c>
      <c r="G89" s="4">
        <f>VLOOKUP(Z89,跑环关卡配置!H:N,4,FALSE)</f>
        <v>168</v>
      </c>
      <c r="H89" s="4">
        <v>0</v>
      </c>
      <c r="I89" s="4">
        <f>VLOOKUP(Z89,跑环关卡配置!H:N,5,FALSE)</f>
        <v>400</v>
      </c>
      <c r="J89" s="4">
        <f>VLOOKUP(Z89,跑环关卡配置!H:N,7,FALSE)</f>
        <v>0</v>
      </c>
      <c r="K89" s="4">
        <v>100</v>
      </c>
      <c r="L89" s="4">
        <v>0</v>
      </c>
      <c r="M89" s="4">
        <v>0</v>
      </c>
      <c r="N89" s="4">
        <v>95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f>VLOOKUP(Z89,跑环关卡配置!F:G,2,FALSE)</f>
        <v>2000085</v>
      </c>
      <c r="X89" s="4">
        <f>VLOOKUP(Z89,跑环关卡配置!H:J,3,FALSE)</f>
        <v>10</v>
      </c>
      <c r="Y89" t="str">
        <f>VLOOKUP(Z89,跑环关卡配置!H:I,2,FALSE)</f>
        <v>树妖</v>
      </c>
      <c r="Z89">
        <f t="shared" si="4"/>
        <v>85</v>
      </c>
    </row>
    <row r="90" spans="1:26" x14ac:dyDescent="0.15">
      <c r="A90" s="4">
        <f t="shared" si="5"/>
        <v>2000086</v>
      </c>
      <c r="B90" s="4">
        <v>0</v>
      </c>
      <c r="C90" s="4">
        <v>0</v>
      </c>
      <c r="D90" s="4">
        <v>0</v>
      </c>
      <c r="E90" s="4">
        <v>0</v>
      </c>
      <c r="F90" s="4">
        <f>VLOOKUP(Z90,跑环关卡配置!H:N,6,FALSE)</f>
        <v>120</v>
      </c>
      <c r="G90" s="4">
        <f>VLOOKUP(Z90,跑环关卡配置!H:N,4,FALSE)</f>
        <v>240</v>
      </c>
      <c r="H90" s="4">
        <v>0</v>
      </c>
      <c r="I90" s="4">
        <f>VLOOKUP(Z90,跑环关卡配置!H:N,5,FALSE)</f>
        <v>400</v>
      </c>
      <c r="J90" s="4">
        <f>VLOOKUP(Z90,跑环关卡配置!H:N,7,FALSE)</f>
        <v>0</v>
      </c>
      <c r="K90" s="4">
        <v>100</v>
      </c>
      <c r="L90" s="4">
        <v>0</v>
      </c>
      <c r="M90" s="4">
        <v>0</v>
      </c>
      <c r="N90" s="4">
        <v>95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f>VLOOKUP(Z90,跑环关卡配置!F:G,2,FALSE)</f>
        <v>2000086</v>
      </c>
      <c r="X90" s="4">
        <f>VLOOKUP(Z90,跑环关卡配置!H:J,3,FALSE)</f>
        <v>10</v>
      </c>
      <c r="Y90" t="str">
        <f>VLOOKUP(Z90,跑环关卡配置!H:I,2,FALSE)</f>
        <v>小蘑菇</v>
      </c>
      <c r="Z90">
        <f t="shared" si="4"/>
        <v>86</v>
      </c>
    </row>
    <row r="91" spans="1:26" x14ac:dyDescent="0.15">
      <c r="A91" s="4">
        <f t="shared" si="5"/>
        <v>2000087</v>
      </c>
      <c r="B91" s="4">
        <v>0</v>
      </c>
      <c r="C91" s="4">
        <v>0</v>
      </c>
      <c r="D91" s="4">
        <v>0</v>
      </c>
      <c r="E91" s="4">
        <v>0</v>
      </c>
      <c r="F91" s="4">
        <f>VLOOKUP(Z91,跑环关卡配置!H:N,6,FALSE)</f>
        <v>200</v>
      </c>
      <c r="G91" s="4">
        <f>VLOOKUP(Z91,跑环关卡配置!H:N,4,FALSE)</f>
        <v>168</v>
      </c>
      <c r="H91" s="4">
        <v>0</v>
      </c>
      <c r="I91" s="4">
        <f>VLOOKUP(Z91,跑环关卡配置!H:N,5,FALSE)</f>
        <v>400</v>
      </c>
      <c r="J91" s="4">
        <f>VLOOKUP(Z91,跑环关卡配置!H:N,7,FALSE)</f>
        <v>0</v>
      </c>
      <c r="K91" s="4">
        <v>100</v>
      </c>
      <c r="L91" s="4">
        <v>0</v>
      </c>
      <c r="M91" s="4">
        <v>0</v>
      </c>
      <c r="N91" s="4">
        <v>95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f>VLOOKUP(Z91,跑环关卡配置!F:G,2,FALSE)</f>
        <v>2000087</v>
      </c>
      <c r="X91" s="4">
        <f>VLOOKUP(Z91,跑环关卡配置!H:J,3,FALSE)</f>
        <v>10</v>
      </c>
      <c r="Y91" t="str">
        <f>VLOOKUP(Z91,跑环关卡配置!H:I,2,FALSE)</f>
        <v>树妖</v>
      </c>
      <c r="Z91">
        <f t="shared" si="4"/>
        <v>87</v>
      </c>
    </row>
    <row r="92" spans="1:26" x14ac:dyDescent="0.15">
      <c r="A92" s="4">
        <f t="shared" si="5"/>
        <v>2000088</v>
      </c>
      <c r="B92" s="4">
        <v>0</v>
      </c>
      <c r="C92" s="4">
        <v>0</v>
      </c>
      <c r="D92" s="4">
        <v>0</v>
      </c>
      <c r="E92" s="4">
        <v>0</v>
      </c>
      <c r="F92" s="4">
        <f>VLOOKUP(Z92,跑环关卡配置!H:N,6,FALSE)</f>
        <v>120</v>
      </c>
      <c r="G92" s="4">
        <f>VLOOKUP(Z92,跑环关卡配置!H:N,4,FALSE)</f>
        <v>240</v>
      </c>
      <c r="H92" s="4">
        <v>0</v>
      </c>
      <c r="I92" s="4">
        <f>VLOOKUP(Z92,跑环关卡配置!H:N,5,FALSE)</f>
        <v>400</v>
      </c>
      <c r="J92" s="4">
        <f>VLOOKUP(Z92,跑环关卡配置!H:N,7,FALSE)</f>
        <v>0</v>
      </c>
      <c r="K92" s="4">
        <v>100</v>
      </c>
      <c r="L92" s="4">
        <v>0</v>
      </c>
      <c r="M92" s="4">
        <v>0</v>
      </c>
      <c r="N92" s="4">
        <v>95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f>VLOOKUP(Z92,跑环关卡配置!F:G,2,FALSE)</f>
        <v>2000088</v>
      </c>
      <c r="X92" s="4">
        <f>VLOOKUP(Z92,跑环关卡配置!H:J,3,FALSE)</f>
        <v>10</v>
      </c>
      <c r="Y92" t="str">
        <f>VLOOKUP(Z92,跑环关卡配置!H:I,2,FALSE)</f>
        <v>小蘑菇</v>
      </c>
      <c r="Z92">
        <f t="shared" si="4"/>
        <v>88</v>
      </c>
    </row>
    <row r="93" spans="1:26" x14ac:dyDescent="0.15">
      <c r="A93" s="4">
        <f t="shared" si="5"/>
        <v>2000089</v>
      </c>
      <c r="B93" s="4">
        <v>0</v>
      </c>
      <c r="C93" s="4">
        <v>0</v>
      </c>
      <c r="D93" s="4">
        <v>0</v>
      </c>
      <c r="E93" s="4">
        <v>0</v>
      </c>
      <c r="F93" s="4">
        <f>VLOOKUP(Z93,跑环关卡配置!H:N,6,FALSE)</f>
        <v>120</v>
      </c>
      <c r="G93" s="4">
        <f>VLOOKUP(Z93,跑环关卡配置!H:N,4,FALSE)</f>
        <v>240</v>
      </c>
      <c r="H93" s="4">
        <v>0</v>
      </c>
      <c r="I93" s="4">
        <f>VLOOKUP(Z93,跑环关卡配置!H:N,5,FALSE)</f>
        <v>400</v>
      </c>
      <c r="J93" s="4">
        <f>VLOOKUP(Z93,跑环关卡配置!H:N,7,FALSE)</f>
        <v>0</v>
      </c>
      <c r="K93" s="4">
        <v>100</v>
      </c>
      <c r="L93" s="4">
        <v>0</v>
      </c>
      <c r="M93" s="4">
        <v>0</v>
      </c>
      <c r="N93" s="4">
        <v>95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f>VLOOKUP(Z93,跑环关卡配置!F:G,2,FALSE)</f>
        <v>2000089</v>
      </c>
      <c r="X93" s="4">
        <f>VLOOKUP(Z93,跑环关卡配置!H:J,3,FALSE)</f>
        <v>10</v>
      </c>
      <c r="Y93" t="str">
        <f>VLOOKUP(Z93,跑环关卡配置!H:I,2,FALSE)</f>
        <v>小蘑菇</v>
      </c>
      <c r="Z93">
        <f t="shared" si="4"/>
        <v>89</v>
      </c>
    </row>
    <row r="94" spans="1:26" x14ac:dyDescent="0.15">
      <c r="A94" s="4">
        <f t="shared" si="5"/>
        <v>2000090</v>
      </c>
      <c r="B94" s="4">
        <v>0</v>
      </c>
      <c r="C94" s="4">
        <v>0</v>
      </c>
      <c r="D94" s="4">
        <v>0</v>
      </c>
      <c r="E94" s="4">
        <v>0</v>
      </c>
      <c r="F94" s="4">
        <f>VLOOKUP(Z94,跑环关卡配置!H:N,6,FALSE)</f>
        <v>80</v>
      </c>
      <c r="G94" s="4">
        <f>VLOOKUP(Z94,跑环关卡配置!H:N,4,FALSE)</f>
        <v>240</v>
      </c>
      <c r="H94" s="4">
        <v>0</v>
      </c>
      <c r="I94" s="4">
        <f>VLOOKUP(Z94,跑环关卡配置!H:N,5,FALSE)</f>
        <v>400</v>
      </c>
      <c r="J94" s="4">
        <f>VLOOKUP(Z94,跑环关卡配置!H:N,7,FALSE)</f>
        <v>0</v>
      </c>
      <c r="K94" s="4">
        <v>100</v>
      </c>
      <c r="L94" s="4">
        <v>0</v>
      </c>
      <c r="M94" s="4">
        <v>0</v>
      </c>
      <c r="N94" s="4">
        <v>95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f>VLOOKUP(Z94,跑环关卡配置!F:G,2,FALSE)</f>
        <v>2000090</v>
      </c>
      <c r="X94" s="4">
        <f>VLOOKUP(Z94,跑环关卡配置!H:J,3,FALSE)</f>
        <v>10</v>
      </c>
      <c r="Y94" t="str">
        <f>VLOOKUP(Z94,跑环关卡配置!H:I,2,FALSE)</f>
        <v>小花精</v>
      </c>
      <c r="Z94">
        <f t="shared" si="4"/>
        <v>90</v>
      </c>
    </row>
    <row r="95" spans="1:26" x14ac:dyDescent="0.15">
      <c r="A95" s="4">
        <f t="shared" si="5"/>
        <v>2000091</v>
      </c>
      <c r="B95" s="4">
        <v>0</v>
      </c>
      <c r="C95" s="4">
        <v>0</v>
      </c>
      <c r="D95" s="4">
        <v>0</v>
      </c>
      <c r="E95" s="4">
        <v>0</v>
      </c>
      <c r="F95" s="4">
        <f>VLOOKUP(Z95,跑环关卡配置!H:N,6,FALSE)</f>
        <v>67</v>
      </c>
      <c r="G95" s="4">
        <f>VLOOKUP(Z95,跑环关卡配置!H:N,4,FALSE)</f>
        <v>360</v>
      </c>
      <c r="H95" s="4">
        <v>0</v>
      </c>
      <c r="I95" s="4">
        <f>VLOOKUP(Z95,跑环关卡配置!H:N,5,FALSE)</f>
        <v>200</v>
      </c>
      <c r="J95" s="4">
        <f>VLOOKUP(Z95,跑环关卡配置!H:N,7,FALSE)</f>
        <v>0</v>
      </c>
      <c r="K95" s="4">
        <v>100</v>
      </c>
      <c r="L95" s="4">
        <v>0</v>
      </c>
      <c r="M95" s="4">
        <v>0</v>
      </c>
      <c r="N95" s="4">
        <v>95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f>VLOOKUP(Z95,跑环关卡配置!F:G,2,FALSE)</f>
        <v>2000091</v>
      </c>
      <c r="X95" s="4">
        <f>VLOOKUP(Z95,跑环关卡配置!H:J,3,FALSE)</f>
        <v>10</v>
      </c>
      <c r="Y95" t="str">
        <f>VLOOKUP(Z95,跑环关卡配置!H:I,2,FALSE)</f>
        <v>食人花</v>
      </c>
      <c r="Z95">
        <f t="shared" si="4"/>
        <v>91</v>
      </c>
    </row>
    <row r="96" spans="1:26" x14ac:dyDescent="0.15">
      <c r="A96" s="4">
        <f t="shared" si="5"/>
        <v>2000092</v>
      </c>
      <c r="B96" s="4">
        <v>0</v>
      </c>
      <c r="C96" s="4">
        <v>0</v>
      </c>
      <c r="D96" s="4">
        <v>0</v>
      </c>
      <c r="E96" s="4">
        <v>0</v>
      </c>
      <c r="F96" s="4">
        <f>VLOOKUP(Z96,跑环关卡配置!H:N,6,FALSE)</f>
        <v>120</v>
      </c>
      <c r="G96" s="4">
        <f>VLOOKUP(Z96,跑环关卡配置!H:N,4,FALSE)</f>
        <v>240</v>
      </c>
      <c r="H96" s="4">
        <v>0</v>
      </c>
      <c r="I96" s="4">
        <f>VLOOKUP(Z96,跑环关卡配置!H:N,5,FALSE)</f>
        <v>400</v>
      </c>
      <c r="J96" s="4">
        <f>VLOOKUP(Z96,跑环关卡配置!H:N,7,FALSE)</f>
        <v>0</v>
      </c>
      <c r="K96" s="4">
        <v>100</v>
      </c>
      <c r="L96" s="4">
        <v>0</v>
      </c>
      <c r="M96" s="4">
        <v>0</v>
      </c>
      <c r="N96" s="4">
        <v>95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f>VLOOKUP(Z96,跑环关卡配置!F:G,2,FALSE)</f>
        <v>2000092</v>
      </c>
      <c r="X96" s="4">
        <f>VLOOKUP(Z96,跑环关卡配置!H:J,3,FALSE)</f>
        <v>10</v>
      </c>
      <c r="Y96" t="str">
        <f>VLOOKUP(Z96,跑环关卡配置!H:I,2,FALSE)</f>
        <v>小蘑菇</v>
      </c>
      <c r="Z96">
        <f t="shared" si="4"/>
        <v>92</v>
      </c>
    </row>
    <row r="97" spans="1:26" x14ac:dyDescent="0.15">
      <c r="A97" s="4">
        <f t="shared" si="5"/>
        <v>2000093</v>
      </c>
      <c r="B97" s="4">
        <v>0</v>
      </c>
      <c r="C97" s="4">
        <v>0</v>
      </c>
      <c r="D97" s="4">
        <v>0</v>
      </c>
      <c r="E97" s="4">
        <v>0</v>
      </c>
      <c r="F97" s="4">
        <f>VLOOKUP(Z97,跑环关卡配置!H:N,6,FALSE)</f>
        <v>67</v>
      </c>
      <c r="G97" s="4">
        <f>VLOOKUP(Z97,跑环关卡配置!H:N,4,FALSE)</f>
        <v>360</v>
      </c>
      <c r="H97" s="4">
        <v>0</v>
      </c>
      <c r="I97" s="4">
        <f>VLOOKUP(Z97,跑环关卡配置!H:N,5,FALSE)</f>
        <v>200</v>
      </c>
      <c r="J97" s="4">
        <f>VLOOKUP(Z97,跑环关卡配置!H:N,7,FALSE)</f>
        <v>0</v>
      </c>
      <c r="K97" s="4">
        <v>100</v>
      </c>
      <c r="L97" s="4">
        <v>0</v>
      </c>
      <c r="M97" s="4">
        <v>0</v>
      </c>
      <c r="N97" s="4">
        <v>95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f>VLOOKUP(Z97,跑环关卡配置!F:G,2,FALSE)</f>
        <v>2000093</v>
      </c>
      <c r="X97" s="4">
        <f>VLOOKUP(Z97,跑环关卡配置!H:J,3,FALSE)</f>
        <v>10</v>
      </c>
      <c r="Y97" t="str">
        <f>VLOOKUP(Z97,跑环关卡配置!H:I,2,FALSE)</f>
        <v>食人花</v>
      </c>
      <c r="Z97">
        <f t="shared" si="4"/>
        <v>93</v>
      </c>
    </row>
    <row r="98" spans="1:26" x14ac:dyDescent="0.15">
      <c r="A98" s="4">
        <f t="shared" si="5"/>
        <v>2000094</v>
      </c>
      <c r="B98" s="4">
        <v>0</v>
      </c>
      <c r="C98" s="4">
        <v>0</v>
      </c>
      <c r="D98" s="4">
        <v>0</v>
      </c>
      <c r="E98" s="4">
        <v>0</v>
      </c>
      <c r="F98" s="4">
        <f>VLOOKUP(Z98,跑环关卡配置!H:N,6,FALSE)</f>
        <v>120</v>
      </c>
      <c r="G98" s="4">
        <f>VLOOKUP(Z98,跑环关卡配置!H:N,4,FALSE)</f>
        <v>240</v>
      </c>
      <c r="H98" s="4">
        <v>0</v>
      </c>
      <c r="I98" s="4">
        <f>VLOOKUP(Z98,跑环关卡配置!H:N,5,FALSE)</f>
        <v>400</v>
      </c>
      <c r="J98" s="4">
        <f>VLOOKUP(Z98,跑环关卡配置!H:N,7,FALSE)</f>
        <v>0</v>
      </c>
      <c r="K98" s="4">
        <v>100</v>
      </c>
      <c r="L98" s="4">
        <v>0</v>
      </c>
      <c r="M98" s="4">
        <v>0</v>
      </c>
      <c r="N98" s="4">
        <v>95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f>VLOOKUP(Z98,跑环关卡配置!F:G,2,FALSE)</f>
        <v>2000094</v>
      </c>
      <c r="X98" s="4">
        <f>VLOOKUP(Z98,跑环关卡配置!H:J,3,FALSE)</f>
        <v>10</v>
      </c>
      <c r="Y98" t="str">
        <f>VLOOKUP(Z98,跑环关卡配置!H:I,2,FALSE)</f>
        <v>小蘑菇</v>
      </c>
      <c r="Z98">
        <f t="shared" si="4"/>
        <v>94</v>
      </c>
    </row>
    <row r="99" spans="1:26" x14ac:dyDescent="0.15">
      <c r="A99" s="4">
        <f t="shared" si="5"/>
        <v>2000095</v>
      </c>
      <c r="B99" s="4">
        <v>0</v>
      </c>
      <c r="C99" s="4">
        <v>0</v>
      </c>
      <c r="D99" s="4">
        <v>0</v>
      </c>
      <c r="E99" s="4">
        <v>0</v>
      </c>
      <c r="F99" s="4">
        <f>VLOOKUP(Z99,跑环关卡配置!H:N,6,FALSE)</f>
        <v>200</v>
      </c>
      <c r="G99" s="4">
        <f>VLOOKUP(Z99,跑环关卡配置!H:N,4,FALSE)</f>
        <v>168</v>
      </c>
      <c r="H99" s="4">
        <v>0</v>
      </c>
      <c r="I99" s="4">
        <f>VLOOKUP(Z99,跑环关卡配置!H:N,5,FALSE)</f>
        <v>400</v>
      </c>
      <c r="J99" s="4">
        <f>VLOOKUP(Z99,跑环关卡配置!H:N,7,FALSE)</f>
        <v>0</v>
      </c>
      <c r="K99" s="4">
        <v>100</v>
      </c>
      <c r="L99" s="4">
        <v>0</v>
      </c>
      <c r="M99" s="4">
        <v>0</v>
      </c>
      <c r="N99" s="4">
        <v>95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f>VLOOKUP(Z99,跑环关卡配置!F:G,2,FALSE)</f>
        <v>2000095</v>
      </c>
      <c r="X99" s="4">
        <f>VLOOKUP(Z99,跑环关卡配置!H:J,3,FALSE)</f>
        <v>10</v>
      </c>
      <c r="Y99" t="str">
        <f>VLOOKUP(Z99,跑环关卡配置!H:I,2,FALSE)</f>
        <v>树妖</v>
      </c>
      <c r="Z99">
        <f t="shared" si="4"/>
        <v>95</v>
      </c>
    </row>
    <row r="100" spans="1:26" x14ac:dyDescent="0.15">
      <c r="A100" s="4">
        <f t="shared" si="5"/>
        <v>2000096</v>
      </c>
      <c r="B100" s="4">
        <v>0</v>
      </c>
      <c r="C100" s="4">
        <v>0</v>
      </c>
      <c r="D100" s="4">
        <v>0</v>
      </c>
      <c r="E100" s="4">
        <v>0</v>
      </c>
      <c r="F100" s="4">
        <f>VLOOKUP(Z100,跑环关卡配置!H:N,6,FALSE)</f>
        <v>120</v>
      </c>
      <c r="G100" s="4">
        <f>VLOOKUP(Z100,跑环关卡配置!H:N,4,FALSE)</f>
        <v>240</v>
      </c>
      <c r="H100" s="4">
        <v>0</v>
      </c>
      <c r="I100" s="4">
        <f>VLOOKUP(Z100,跑环关卡配置!H:N,5,FALSE)</f>
        <v>400</v>
      </c>
      <c r="J100" s="4">
        <f>VLOOKUP(Z100,跑环关卡配置!H:N,7,FALSE)</f>
        <v>0</v>
      </c>
      <c r="K100" s="4">
        <v>100</v>
      </c>
      <c r="L100" s="4">
        <v>0</v>
      </c>
      <c r="M100" s="4">
        <v>0</v>
      </c>
      <c r="N100" s="4">
        <v>95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f>VLOOKUP(Z100,跑环关卡配置!F:G,2,FALSE)</f>
        <v>2000096</v>
      </c>
      <c r="X100" s="4">
        <f>VLOOKUP(Z100,跑环关卡配置!H:J,3,FALSE)</f>
        <v>10</v>
      </c>
      <c r="Y100" t="str">
        <f>VLOOKUP(Z100,跑环关卡配置!H:I,2,FALSE)</f>
        <v>小蘑菇</v>
      </c>
      <c r="Z100">
        <f t="shared" si="4"/>
        <v>96</v>
      </c>
    </row>
    <row r="101" spans="1:26" x14ac:dyDescent="0.15">
      <c r="A101" s="4">
        <f t="shared" si="5"/>
        <v>2000097</v>
      </c>
      <c r="B101" s="4">
        <v>0</v>
      </c>
      <c r="C101" s="4">
        <v>0</v>
      </c>
      <c r="D101" s="4">
        <v>0</v>
      </c>
      <c r="E101" s="4">
        <v>0</v>
      </c>
      <c r="F101" s="4">
        <f>VLOOKUP(Z101,跑环关卡配置!H:N,6,FALSE)</f>
        <v>120</v>
      </c>
      <c r="G101" s="4">
        <f>VLOOKUP(Z101,跑环关卡配置!H:N,4,FALSE)</f>
        <v>240</v>
      </c>
      <c r="H101" s="4">
        <v>0</v>
      </c>
      <c r="I101" s="4">
        <f>VLOOKUP(Z101,跑环关卡配置!H:N,5,FALSE)</f>
        <v>400</v>
      </c>
      <c r="J101" s="4">
        <f>VLOOKUP(Z101,跑环关卡配置!H:N,7,FALSE)</f>
        <v>0</v>
      </c>
      <c r="K101" s="4">
        <v>100</v>
      </c>
      <c r="L101" s="4">
        <v>0</v>
      </c>
      <c r="M101" s="4">
        <v>0</v>
      </c>
      <c r="N101" s="4">
        <v>95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f>VLOOKUP(Z101,跑环关卡配置!F:G,2,FALSE)</f>
        <v>2000097</v>
      </c>
      <c r="X101" s="4">
        <f>VLOOKUP(Z101,跑环关卡配置!H:J,3,FALSE)</f>
        <v>10</v>
      </c>
      <c r="Y101" t="str">
        <f>VLOOKUP(Z101,跑环关卡配置!H:I,2,FALSE)</f>
        <v>小蘑菇</v>
      </c>
      <c r="Z101">
        <f t="shared" si="4"/>
        <v>97</v>
      </c>
    </row>
    <row r="102" spans="1:26" x14ac:dyDescent="0.15">
      <c r="A102" s="4">
        <f t="shared" si="5"/>
        <v>2000098</v>
      </c>
      <c r="B102" s="4">
        <v>0</v>
      </c>
      <c r="C102" s="4">
        <v>0</v>
      </c>
      <c r="D102" s="4">
        <v>0</v>
      </c>
      <c r="E102" s="4">
        <v>0</v>
      </c>
      <c r="F102" s="4">
        <f>VLOOKUP(Z102,跑环关卡配置!H:N,6,FALSE)</f>
        <v>120</v>
      </c>
      <c r="G102" s="4">
        <f>VLOOKUP(Z102,跑环关卡配置!H:N,4,FALSE)</f>
        <v>240</v>
      </c>
      <c r="H102" s="4">
        <v>0</v>
      </c>
      <c r="I102" s="4">
        <f>VLOOKUP(Z102,跑环关卡配置!H:N,5,FALSE)</f>
        <v>400</v>
      </c>
      <c r="J102" s="4">
        <f>VLOOKUP(Z102,跑环关卡配置!H:N,7,FALSE)</f>
        <v>0</v>
      </c>
      <c r="K102" s="4">
        <v>100</v>
      </c>
      <c r="L102" s="4">
        <v>0</v>
      </c>
      <c r="M102" s="4">
        <v>0</v>
      </c>
      <c r="N102" s="4">
        <v>95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f>VLOOKUP(Z102,跑环关卡配置!F:G,2,FALSE)</f>
        <v>2000098</v>
      </c>
      <c r="X102" s="4">
        <f>VLOOKUP(Z102,跑环关卡配置!H:J,3,FALSE)</f>
        <v>10</v>
      </c>
      <c r="Y102" t="str">
        <f>VLOOKUP(Z102,跑环关卡配置!H:I,2,FALSE)</f>
        <v>小蘑菇</v>
      </c>
      <c r="Z102">
        <f t="shared" si="4"/>
        <v>98</v>
      </c>
    </row>
    <row r="103" spans="1:26" x14ac:dyDescent="0.15">
      <c r="A103" s="4">
        <f t="shared" si="5"/>
        <v>2000099</v>
      </c>
      <c r="B103" s="4">
        <v>0</v>
      </c>
      <c r="C103" s="4">
        <v>0</v>
      </c>
      <c r="D103" s="4">
        <v>0</v>
      </c>
      <c r="E103" s="4">
        <v>0</v>
      </c>
      <c r="F103" s="4">
        <f>VLOOKUP(Z103,跑环关卡配置!H:N,6,FALSE)</f>
        <v>80</v>
      </c>
      <c r="G103" s="4">
        <f>VLOOKUP(Z103,跑环关卡配置!H:N,4,FALSE)</f>
        <v>240</v>
      </c>
      <c r="H103" s="4">
        <v>0</v>
      </c>
      <c r="I103" s="4">
        <f>VLOOKUP(Z103,跑环关卡配置!H:N,5,FALSE)</f>
        <v>400</v>
      </c>
      <c r="J103" s="4">
        <f>VLOOKUP(Z103,跑环关卡配置!H:N,7,FALSE)</f>
        <v>0</v>
      </c>
      <c r="K103" s="4">
        <v>100</v>
      </c>
      <c r="L103" s="4">
        <v>0</v>
      </c>
      <c r="M103" s="4">
        <v>0</v>
      </c>
      <c r="N103" s="4">
        <v>95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f>VLOOKUP(Z103,跑环关卡配置!F:G,2,FALSE)</f>
        <v>2000099</v>
      </c>
      <c r="X103" s="4">
        <f>VLOOKUP(Z103,跑环关卡配置!H:J,3,FALSE)</f>
        <v>10</v>
      </c>
      <c r="Y103" t="str">
        <f>VLOOKUP(Z103,跑环关卡配置!H:I,2,FALSE)</f>
        <v>小花精</v>
      </c>
      <c r="Z103">
        <f t="shared" si="4"/>
        <v>99</v>
      </c>
    </row>
    <row r="104" spans="1:26" x14ac:dyDescent="0.15">
      <c r="A104" s="4">
        <f t="shared" si="5"/>
        <v>2000100</v>
      </c>
      <c r="B104" s="4">
        <v>0</v>
      </c>
      <c r="C104" s="4">
        <v>0</v>
      </c>
      <c r="D104" s="4">
        <v>0</v>
      </c>
      <c r="E104" s="4">
        <v>0</v>
      </c>
      <c r="F104" s="4">
        <f>VLOOKUP(Z104,跑环关卡配置!H:N,6,FALSE)</f>
        <v>120</v>
      </c>
      <c r="G104" s="4">
        <f>VLOOKUP(Z104,跑环关卡配置!H:N,4,FALSE)</f>
        <v>240</v>
      </c>
      <c r="H104" s="4">
        <v>0</v>
      </c>
      <c r="I104" s="4">
        <f>VLOOKUP(Z104,跑环关卡配置!H:N,5,FALSE)</f>
        <v>400</v>
      </c>
      <c r="J104" s="4">
        <f>VLOOKUP(Z104,跑环关卡配置!H:N,7,FALSE)</f>
        <v>0</v>
      </c>
      <c r="K104" s="4">
        <v>100</v>
      </c>
      <c r="L104" s="4">
        <v>0</v>
      </c>
      <c r="M104" s="4">
        <v>0</v>
      </c>
      <c r="N104" s="4">
        <v>95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f>VLOOKUP(Z104,跑环关卡配置!F:G,2,FALSE)</f>
        <v>2000100</v>
      </c>
      <c r="X104" s="4">
        <f>VLOOKUP(Z104,跑环关卡配置!H:J,3,FALSE)</f>
        <v>10</v>
      </c>
      <c r="Y104" t="str">
        <f>VLOOKUP(Z104,跑环关卡配置!H:I,2,FALSE)</f>
        <v>小蘑菇</v>
      </c>
      <c r="Z104">
        <f t="shared" si="4"/>
        <v>100</v>
      </c>
    </row>
    <row r="105" spans="1:26" x14ac:dyDescent="0.15">
      <c r="A105" s="4">
        <f t="shared" si="5"/>
        <v>2000101</v>
      </c>
      <c r="B105" s="4">
        <v>0</v>
      </c>
      <c r="C105" s="4">
        <v>0</v>
      </c>
      <c r="D105" s="4">
        <v>0</v>
      </c>
      <c r="E105" s="4">
        <v>0</v>
      </c>
      <c r="F105" s="4">
        <f>VLOOKUP(Z105,跑环关卡配置!H:N,6,FALSE)</f>
        <v>120</v>
      </c>
      <c r="G105" s="4">
        <f>VLOOKUP(Z105,跑环关卡配置!H:N,4,FALSE)</f>
        <v>240</v>
      </c>
      <c r="H105" s="4">
        <v>0</v>
      </c>
      <c r="I105" s="4">
        <f>VLOOKUP(Z105,跑环关卡配置!H:N,5,FALSE)</f>
        <v>400</v>
      </c>
      <c r="J105" s="4">
        <f>VLOOKUP(Z105,跑环关卡配置!H:N,7,FALSE)</f>
        <v>0</v>
      </c>
      <c r="K105" s="4">
        <v>100</v>
      </c>
      <c r="L105" s="4">
        <v>0</v>
      </c>
      <c r="M105" s="4">
        <v>0</v>
      </c>
      <c r="N105" s="4">
        <v>95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f>VLOOKUP(Z105,跑环关卡配置!F:G,2,FALSE)</f>
        <v>2000101</v>
      </c>
      <c r="X105" s="4">
        <f>VLOOKUP(Z105,跑环关卡配置!H:J,3,FALSE)</f>
        <v>10</v>
      </c>
      <c r="Y105" t="str">
        <f>VLOOKUP(Z105,跑环关卡配置!H:I,2,FALSE)</f>
        <v>小蘑菇</v>
      </c>
      <c r="Z105">
        <f t="shared" si="4"/>
        <v>101</v>
      </c>
    </row>
    <row r="106" spans="1:26" x14ac:dyDescent="0.15">
      <c r="A106" s="4">
        <f t="shared" si="5"/>
        <v>2000102</v>
      </c>
      <c r="B106" s="4">
        <v>0</v>
      </c>
      <c r="C106" s="4">
        <v>0</v>
      </c>
      <c r="D106" s="4">
        <v>0</v>
      </c>
      <c r="E106" s="4">
        <v>0</v>
      </c>
      <c r="F106" s="4">
        <f>VLOOKUP(Z106,跑环关卡配置!H:N,6,FALSE)</f>
        <v>67</v>
      </c>
      <c r="G106" s="4">
        <f>VLOOKUP(Z106,跑环关卡配置!H:N,4,FALSE)</f>
        <v>360</v>
      </c>
      <c r="H106" s="4">
        <v>0</v>
      </c>
      <c r="I106" s="4">
        <f>VLOOKUP(Z106,跑环关卡配置!H:N,5,FALSE)</f>
        <v>200</v>
      </c>
      <c r="J106" s="4">
        <f>VLOOKUP(Z106,跑环关卡配置!H:N,7,FALSE)</f>
        <v>0</v>
      </c>
      <c r="K106" s="4">
        <v>100</v>
      </c>
      <c r="L106" s="4">
        <v>0</v>
      </c>
      <c r="M106" s="4">
        <v>0</v>
      </c>
      <c r="N106" s="4">
        <v>95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f>VLOOKUP(Z106,跑环关卡配置!F:G,2,FALSE)</f>
        <v>2000102</v>
      </c>
      <c r="X106" s="4">
        <f>VLOOKUP(Z106,跑环关卡配置!H:J,3,FALSE)</f>
        <v>10</v>
      </c>
      <c r="Y106" t="str">
        <f>VLOOKUP(Z106,跑环关卡配置!H:I,2,FALSE)</f>
        <v>食人花</v>
      </c>
      <c r="Z106">
        <f t="shared" si="4"/>
        <v>102</v>
      </c>
    </row>
    <row r="107" spans="1:26" x14ac:dyDescent="0.15">
      <c r="A107" s="4">
        <f t="shared" si="5"/>
        <v>2000103</v>
      </c>
      <c r="B107" s="4">
        <v>0</v>
      </c>
      <c r="C107" s="4">
        <v>0</v>
      </c>
      <c r="D107" s="4">
        <v>0</v>
      </c>
      <c r="E107" s="4">
        <v>0</v>
      </c>
      <c r="F107" s="4">
        <f>VLOOKUP(Z107,跑环关卡配置!H:N,6,FALSE)</f>
        <v>120</v>
      </c>
      <c r="G107" s="4">
        <f>VLOOKUP(Z107,跑环关卡配置!H:N,4,FALSE)</f>
        <v>240</v>
      </c>
      <c r="H107" s="4">
        <v>0</v>
      </c>
      <c r="I107" s="4">
        <f>VLOOKUP(Z107,跑环关卡配置!H:N,5,FALSE)</f>
        <v>400</v>
      </c>
      <c r="J107" s="4">
        <f>VLOOKUP(Z107,跑环关卡配置!H:N,7,FALSE)</f>
        <v>0</v>
      </c>
      <c r="K107" s="4">
        <v>100</v>
      </c>
      <c r="L107" s="4">
        <v>0</v>
      </c>
      <c r="M107" s="4">
        <v>0</v>
      </c>
      <c r="N107" s="4">
        <v>95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f>VLOOKUP(Z107,跑环关卡配置!F:G,2,FALSE)</f>
        <v>2000103</v>
      </c>
      <c r="X107" s="4">
        <f>VLOOKUP(Z107,跑环关卡配置!H:J,3,FALSE)</f>
        <v>10</v>
      </c>
      <c r="Y107" t="str">
        <f>VLOOKUP(Z107,跑环关卡配置!H:I,2,FALSE)</f>
        <v>小蘑菇</v>
      </c>
      <c r="Z107">
        <f t="shared" si="4"/>
        <v>103</v>
      </c>
    </row>
    <row r="108" spans="1:26" x14ac:dyDescent="0.15">
      <c r="A108" s="4">
        <f t="shared" si="5"/>
        <v>2000104</v>
      </c>
      <c r="B108" s="4">
        <v>0</v>
      </c>
      <c r="C108" s="4">
        <v>0</v>
      </c>
      <c r="D108" s="4">
        <v>0</v>
      </c>
      <c r="E108" s="4">
        <v>0</v>
      </c>
      <c r="F108" s="4">
        <f>VLOOKUP(Z108,跑环关卡配置!H:N,6,FALSE)</f>
        <v>120</v>
      </c>
      <c r="G108" s="4">
        <f>VLOOKUP(Z108,跑环关卡配置!H:N,4,FALSE)</f>
        <v>240</v>
      </c>
      <c r="H108" s="4">
        <v>0</v>
      </c>
      <c r="I108" s="4">
        <f>VLOOKUP(Z108,跑环关卡配置!H:N,5,FALSE)</f>
        <v>400</v>
      </c>
      <c r="J108" s="4">
        <f>VLOOKUP(Z108,跑环关卡配置!H:N,7,FALSE)</f>
        <v>0</v>
      </c>
      <c r="K108" s="4">
        <v>100</v>
      </c>
      <c r="L108" s="4">
        <v>0</v>
      </c>
      <c r="M108" s="4">
        <v>0</v>
      </c>
      <c r="N108" s="4">
        <v>95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f>VLOOKUP(Z108,跑环关卡配置!F:G,2,FALSE)</f>
        <v>2000104</v>
      </c>
      <c r="X108" s="4">
        <f>VLOOKUP(Z108,跑环关卡配置!H:J,3,FALSE)</f>
        <v>10</v>
      </c>
      <c r="Y108" t="str">
        <f>VLOOKUP(Z108,跑环关卡配置!H:I,2,FALSE)</f>
        <v>小蘑菇</v>
      </c>
      <c r="Z108">
        <f t="shared" si="4"/>
        <v>104</v>
      </c>
    </row>
    <row r="109" spans="1:26" x14ac:dyDescent="0.15">
      <c r="A109" s="4">
        <f t="shared" si="5"/>
        <v>2000105</v>
      </c>
      <c r="B109" s="4">
        <v>0</v>
      </c>
      <c r="C109" s="4">
        <v>0</v>
      </c>
      <c r="D109" s="4">
        <v>0</v>
      </c>
      <c r="E109" s="4">
        <v>0</v>
      </c>
      <c r="F109" s="4">
        <f>VLOOKUP(Z109,跑环关卡配置!H:N,6,FALSE)</f>
        <v>67</v>
      </c>
      <c r="G109" s="4">
        <f>VLOOKUP(Z109,跑环关卡配置!H:N,4,FALSE)</f>
        <v>360</v>
      </c>
      <c r="H109" s="4">
        <v>0</v>
      </c>
      <c r="I109" s="4">
        <f>VLOOKUP(Z109,跑环关卡配置!H:N,5,FALSE)</f>
        <v>200</v>
      </c>
      <c r="J109" s="4">
        <f>VLOOKUP(Z109,跑环关卡配置!H:N,7,FALSE)</f>
        <v>0</v>
      </c>
      <c r="K109" s="4">
        <v>100</v>
      </c>
      <c r="L109" s="4">
        <v>0</v>
      </c>
      <c r="M109" s="4">
        <v>0</v>
      </c>
      <c r="N109" s="4">
        <v>95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f>VLOOKUP(Z109,跑环关卡配置!F:G,2,FALSE)</f>
        <v>2000105</v>
      </c>
      <c r="X109" s="4">
        <f>VLOOKUP(Z109,跑环关卡配置!H:J,3,FALSE)</f>
        <v>10</v>
      </c>
      <c r="Y109" t="str">
        <f>VLOOKUP(Z109,跑环关卡配置!H:I,2,FALSE)</f>
        <v>食人花</v>
      </c>
      <c r="Z109">
        <f t="shared" si="4"/>
        <v>105</v>
      </c>
    </row>
    <row r="110" spans="1:26" x14ac:dyDescent="0.15">
      <c r="A110" s="4">
        <f t="shared" si="5"/>
        <v>2000106</v>
      </c>
      <c r="B110" s="4">
        <v>0</v>
      </c>
      <c r="C110" s="4">
        <v>0</v>
      </c>
      <c r="D110" s="4">
        <v>0</v>
      </c>
      <c r="E110" s="4">
        <v>0</v>
      </c>
      <c r="F110" s="4">
        <f>VLOOKUP(Z110,跑环关卡配置!H:N,6,FALSE)</f>
        <v>120</v>
      </c>
      <c r="G110" s="4">
        <f>VLOOKUP(Z110,跑环关卡配置!H:N,4,FALSE)</f>
        <v>240</v>
      </c>
      <c r="H110" s="4">
        <v>0</v>
      </c>
      <c r="I110" s="4">
        <f>VLOOKUP(Z110,跑环关卡配置!H:N,5,FALSE)</f>
        <v>400</v>
      </c>
      <c r="J110" s="4">
        <f>VLOOKUP(Z110,跑环关卡配置!H:N,7,FALSE)</f>
        <v>0</v>
      </c>
      <c r="K110" s="4">
        <v>100</v>
      </c>
      <c r="L110" s="4">
        <v>0</v>
      </c>
      <c r="M110" s="4">
        <v>0</v>
      </c>
      <c r="N110" s="4">
        <v>95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f>VLOOKUP(Z110,跑环关卡配置!F:G,2,FALSE)</f>
        <v>2000106</v>
      </c>
      <c r="X110" s="4">
        <f>VLOOKUP(Z110,跑环关卡配置!H:J,3,FALSE)</f>
        <v>10</v>
      </c>
      <c r="Y110" t="str">
        <f>VLOOKUP(Z110,跑环关卡配置!H:I,2,FALSE)</f>
        <v>小蘑菇</v>
      </c>
      <c r="Z110">
        <f t="shared" si="4"/>
        <v>106</v>
      </c>
    </row>
    <row r="111" spans="1:26" x14ac:dyDescent="0.15">
      <c r="A111" s="4">
        <f t="shared" si="5"/>
        <v>2000107</v>
      </c>
      <c r="B111" s="4">
        <v>0</v>
      </c>
      <c r="C111" s="4">
        <v>0</v>
      </c>
      <c r="D111" s="4">
        <v>0</v>
      </c>
      <c r="E111" s="4">
        <v>0</v>
      </c>
      <c r="F111" s="4">
        <f>VLOOKUP(Z111,跑环关卡配置!H:N,6,FALSE)</f>
        <v>67</v>
      </c>
      <c r="G111" s="4">
        <f>VLOOKUP(Z111,跑环关卡配置!H:N,4,FALSE)</f>
        <v>360</v>
      </c>
      <c r="H111" s="4">
        <v>0</v>
      </c>
      <c r="I111" s="4">
        <f>VLOOKUP(Z111,跑环关卡配置!H:N,5,FALSE)</f>
        <v>200</v>
      </c>
      <c r="J111" s="4">
        <f>VLOOKUP(Z111,跑环关卡配置!H:N,7,FALSE)</f>
        <v>0</v>
      </c>
      <c r="K111" s="4">
        <v>100</v>
      </c>
      <c r="L111" s="4">
        <v>0</v>
      </c>
      <c r="M111" s="4">
        <v>0</v>
      </c>
      <c r="N111" s="4">
        <v>95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f>VLOOKUP(Z111,跑环关卡配置!F:G,2,FALSE)</f>
        <v>2000107</v>
      </c>
      <c r="X111" s="4">
        <f>VLOOKUP(Z111,跑环关卡配置!H:J,3,FALSE)</f>
        <v>10</v>
      </c>
      <c r="Y111" t="str">
        <f>VLOOKUP(Z111,跑环关卡配置!H:I,2,FALSE)</f>
        <v>食人花</v>
      </c>
      <c r="Z111">
        <f t="shared" si="4"/>
        <v>107</v>
      </c>
    </row>
    <row r="112" spans="1:26" x14ac:dyDescent="0.15">
      <c r="A112" s="4">
        <f t="shared" si="5"/>
        <v>2000108</v>
      </c>
      <c r="B112" s="4">
        <v>0</v>
      </c>
      <c r="C112" s="4">
        <v>0</v>
      </c>
      <c r="D112" s="4">
        <v>0</v>
      </c>
      <c r="E112" s="4">
        <v>0</v>
      </c>
      <c r="F112" s="4">
        <f>VLOOKUP(Z112,跑环关卡配置!H:N,6,FALSE)</f>
        <v>120</v>
      </c>
      <c r="G112" s="4">
        <f>VLOOKUP(Z112,跑环关卡配置!H:N,4,FALSE)</f>
        <v>240</v>
      </c>
      <c r="H112" s="4">
        <v>0</v>
      </c>
      <c r="I112" s="4">
        <f>VLOOKUP(Z112,跑环关卡配置!H:N,5,FALSE)</f>
        <v>400</v>
      </c>
      <c r="J112" s="4">
        <f>VLOOKUP(Z112,跑环关卡配置!H:N,7,FALSE)</f>
        <v>0</v>
      </c>
      <c r="K112" s="4">
        <v>100</v>
      </c>
      <c r="L112" s="4">
        <v>0</v>
      </c>
      <c r="M112" s="4">
        <v>0</v>
      </c>
      <c r="N112" s="4">
        <v>95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f>VLOOKUP(Z112,跑环关卡配置!F:G,2,FALSE)</f>
        <v>2000108</v>
      </c>
      <c r="X112" s="4">
        <f>VLOOKUP(Z112,跑环关卡配置!H:J,3,FALSE)</f>
        <v>10</v>
      </c>
      <c r="Y112" t="str">
        <f>VLOOKUP(Z112,跑环关卡配置!H:I,2,FALSE)</f>
        <v>小蘑菇</v>
      </c>
      <c r="Z112">
        <f t="shared" si="4"/>
        <v>108</v>
      </c>
    </row>
    <row r="113" spans="1:26" x14ac:dyDescent="0.15">
      <c r="A113" s="4">
        <f t="shared" si="5"/>
        <v>2000109</v>
      </c>
      <c r="B113" s="4">
        <v>0</v>
      </c>
      <c r="C113" s="4">
        <v>0</v>
      </c>
      <c r="D113" s="4">
        <v>0</v>
      </c>
      <c r="E113" s="4">
        <v>0</v>
      </c>
      <c r="F113" s="4">
        <f>VLOOKUP(Z113,跑环关卡配置!H:N,6,FALSE)</f>
        <v>67</v>
      </c>
      <c r="G113" s="4">
        <f>VLOOKUP(Z113,跑环关卡配置!H:N,4,FALSE)</f>
        <v>360</v>
      </c>
      <c r="H113" s="4">
        <v>0</v>
      </c>
      <c r="I113" s="4">
        <f>VLOOKUP(Z113,跑环关卡配置!H:N,5,FALSE)</f>
        <v>200</v>
      </c>
      <c r="J113" s="4">
        <f>VLOOKUP(Z113,跑环关卡配置!H:N,7,FALSE)</f>
        <v>0</v>
      </c>
      <c r="K113" s="4">
        <v>100</v>
      </c>
      <c r="L113" s="4">
        <v>0</v>
      </c>
      <c r="M113" s="4">
        <v>0</v>
      </c>
      <c r="N113" s="4">
        <v>95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f>VLOOKUP(Z113,跑环关卡配置!F:G,2,FALSE)</f>
        <v>2000109</v>
      </c>
      <c r="X113" s="4">
        <f>VLOOKUP(Z113,跑环关卡配置!H:J,3,FALSE)</f>
        <v>10</v>
      </c>
      <c r="Y113" t="str">
        <f>VLOOKUP(Z113,跑环关卡配置!H:I,2,FALSE)</f>
        <v>食人花</v>
      </c>
      <c r="Z113">
        <f t="shared" si="4"/>
        <v>109</v>
      </c>
    </row>
    <row r="114" spans="1:26" x14ac:dyDescent="0.15">
      <c r="A114" s="4">
        <f t="shared" si="5"/>
        <v>2000110</v>
      </c>
      <c r="B114" s="4">
        <v>0</v>
      </c>
      <c r="C114" s="4">
        <v>0</v>
      </c>
      <c r="D114" s="4">
        <v>0</v>
      </c>
      <c r="E114" s="4">
        <v>0</v>
      </c>
      <c r="F114" s="4">
        <f>VLOOKUP(Z114,跑环关卡配置!H:N,6,FALSE)</f>
        <v>120</v>
      </c>
      <c r="G114" s="4">
        <f>VLOOKUP(Z114,跑环关卡配置!H:N,4,FALSE)</f>
        <v>240</v>
      </c>
      <c r="H114" s="4">
        <v>0</v>
      </c>
      <c r="I114" s="4">
        <f>VLOOKUP(Z114,跑环关卡配置!H:N,5,FALSE)</f>
        <v>400</v>
      </c>
      <c r="J114" s="4">
        <f>VLOOKUP(Z114,跑环关卡配置!H:N,7,FALSE)</f>
        <v>0</v>
      </c>
      <c r="K114" s="4">
        <v>100</v>
      </c>
      <c r="L114" s="4">
        <v>0</v>
      </c>
      <c r="M114" s="4">
        <v>0</v>
      </c>
      <c r="N114" s="4">
        <v>95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f>VLOOKUP(Z114,跑环关卡配置!F:G,2,FALSE)</f>
        <v>2000110</v>
      </c>
      <c r="X114" s="4">
        <f>VLOOKUP(Z114,跑环关卡配置!H:J,3,FALSE)</f>
        <v>10</v>
      </c>
      <c r="Y114" t="str">
        <f>VLOOKUP(Z114,跑环关卡配置!H:I,2,FALSE)</f>
        <v>小蘑菇</v>
      </c>
      <c r="Z114">
        <f t="shared" si="4"/>
        <v>110</v>
      </c>
    </row>
    <row r="115" spans="1:26" x14ac:dyDescent="0.15">
      <c r="A115" s="4">
        <f t="shared" si="5"/>
        <v>2000111</v>
      </c>
      <c r="B115" s="4">
        <v>0</v>
      </c>
      <c r="C115" s="4">
        <v>0</v>
      </c>
      <c r="D115" s="4">
        <v>0</v>
      </c>
      <c r="E115" s="4">
        <v>0</v>
      </c>
      <c r="F115" s="4">
        <f>VLOOKUP(Z115,跑环关卡配置!H:N,6,FALSE)</f>
        <v>67</v>
      </c>
      <c r="G115" s="4">
        <f>VLOOKUP(Z115,跑环关卡配置!H:N,4,FALSE)</f>
        <v>360</v>
      </c>
      <c r="H115" s="4">
        <v>0</v>
      </c>
      <c r="I115" s="4">
        <f>VLOOKUP(Z115,跑环关卡配置!H:N,5,FALSE)</f>
        <v>200</v>
      </c>
      <c r="J115" s="4">
        <f>VLOOKUP(Z115,跑环关卡配置!H:N,7,FALSE)</f>
        <v>0</v>
      </c>
      <c r="K115" s="4">
        <v>100</v>
      </c>
      <c r="L115" s="4">
        <v>0</v>
      </c>
      <c r="M115" s="4">
        <v>0</v>
      </c>
      <c r="N115" s="4">
        <v>95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f>VLOOKUP(Z115,跑环关卡配置!F:G,2,FALSE)</f>
        <v>2000111</v>
      </c>
      <c r="X115" s="4">
        <f>VLOOKUP(Z115,跑环关卡配置!H:J,3,FALSE)</f>
        <v>10</v>
      </c>
      <c r="Y115" t="str">
        <f>VLOOKUP(Z115,跑环关卡配置!H:I,2,FALSE)</f>
        <v>食人花</v>
      </c>
      <c r="Z115">
        <f t="shared" si="4"/>
        <v>111</v>
      </c>
    </row>
    <row r="116" spans="1:26" x14ac:dyDescent="0.15">
      <c r="A116" s="4">
        <f t="shared" si="5"/>
        <v>2000112</v>
      </c>
      <c r="B116" s="4">
        <v>0</v>
      </c>
      <c r="C116" s="4">
        <v>0</v>
      </c>
      <c r="D116" s="4">
        <v>0</v>
      </c>
      <c r="E116" s="4">
        <v>0</v>
      </c>
      <c r="F116" s="4">
        <f>VLOOKUP(Z116,跑环关卡配置!H:N,6,FALSE)</f>
        <v>67</v>
      </c>
      <c r="G116" s="4">
        <f>VLOOKUP(Z116,跑环关卡配置!H:N,4,FALSE)</f>
        <v>360</v>
      </c>
      <c r="H116" s="4">
        <v>0</v>
      </c>
      <c r="I116" s="4">
        <f>VLOOKUP(Z116,跑环关卡配置!H:N,5,FALSE)</f>
        <v>200</v>
      </c>
      <c r="J116" s="4">
        <f>VLOOKUP(Z116,跑环关卡配置!H:N,7,FALSE)</f>
        <v>0</v>
      </c>
      <c r="K116" s="4">
        <v>100</v>
      </c>
      <c r="L116" s="4">
        <v>0</v>
      </c>
      <c r="M116" s="4">
        <v>0</v>
      </c>
      <c r="N116" s="4">
        <v>95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f>VLOOKUP(Z116,跑环关卡配置!F:G,2,FALSE)</f>
        <v>2000112</v>
      </c>
      <c r="X116" s="4">
        <f>VLOOKUP(Z116,跑环关卡配置!H:J,3,FALSE)</f>
        <v>10</v>
      </c>
      <c r="Y116" t="str">
        <f>VLOOKUP(Z116,跑环关卡配置!H:I,2,FALSE)</f>
        <v>食人花</v>
      </c>
      <c r="Z116">
        <f t="shared" si="4"/>
        <v>112</v>
      </c>
    </row>
    <row r="117" spans="1:26" x14ac:dyDescent="0.15">
      <c r="A117" s="4">
        <f t="shared" si="5"/>
        <v>2000113</v>
      </c>
      <c r="B117" s="4">
        <v>0</v>
      </c>
      <c r="C117" s="4">
        <v>0</v>
      </c>
      <c r="D117" s="4">
        <v>0</v>
      </c>
      <c r="E117" s="4">
        <v>0</v>
      </c>
      <c r="F117" s="4">
        <f>VLOOKUP(Z117,跑环关卡配置!H:N,6,FALSE)</f>
        <v>120</v>
      </c>
      <c r="G117" s="4">
        <f>VLOOKUP(Z117,跑环关卡配置!H:N,4,FALSE)</f>
        <v>240</v>
      </c>
      <c r="H117" s="4">
        <v>0</v>
      </c>
      <c r="I117" s="4">
        <f>VLOOKUP(Z117,跑环关卡配置!H:N,5,FALSE)</f>
        <v>400</v>
      </c>
      <c r="J117" s="4">
        <f>VLOOKUP(Z117,跑环关卡配置!H:N,7,FALSE)</f>
        <v>0</v>
      </c>
      <c r="K117" s="4">
        <v>100</v>
      </c>
      <c r="L117" s="4">
        <v>0</v>
      </c>
      <c r="M117" s="4">
        <v>0</v>
      </c>
      <c r="N117" s="4">
        <v>95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f>VLOOKUP(Z117,跑环关卡配置!F:G,2,FALSE)</f>
        <v>2000113</v>
      </c>
      <c r="X117" s="4">
        <f>VLOOKUP(Z117,跑环关卡配置!H:J,3,FALSE)</f>
        <v>10</v>
      </c>
      <c r="Y117" t="str">
        <f>VLOOKUP(Z117,跑环关卡配置!H:I,2,FALSE)</f>
        <v>小蘑菇</v>
      </c>
      <c r="Z117">
        <f t="shared" si="4"/>
        <v>113</v>
      </c>
    </row>
    <row r="118" spans="1:26" x14ac:dyDescent="0.15">
      <c r="A118" s="4">
        <f t="shared" si="5"/>
        <v>2000114</v>
      </c>
      <c r="B118" s="4">
        <v>0</v>
      </c>
      <c r="C118" s="4">
        <v>0</v>
      </c>
      <c r="D118" s="4">
        <v>0</v>
      </c>
      <c r="E118" s="4">
        <v>0</v>
      </c>
      <c r="F118" s="4">
        <f>VLOOKUP(Z118,跑环关卡配置!H:N,6,FALSE)</f>
        <v>67</v>
      </c>
      <c r="G118" s="4">
        <f>VLOOKUP(Z118,跑环关卡配置!H:N,4,FALSE)</f>
        <v>360</v>
      </c>
      <c r="H118" s="4">
        <v>0</v>
      </c>
      <c r="I118" s="4">
        <f>VLOOKUP(Z118,跑环关卡配置!H:N,5,FALSE)</f>
        <v>200</v>
      </c>
      <c r="J118" s="4">
        <f>VLOOKUP(Z118,跑环关卡配置!H:N,7,FALSE)</f>
        <v>0</v>
      </c>
      <c r="K118" s="4">
        <v>100</v>
      </c>
      <c r="L118" s="4">
        <v>0</v>
      </c>
      <c r="M118" s="4">
        <v>0</v>
      </c>
      <c r="N118" s="4">
        <v>95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f>VLOOKUP(Z118,跑环关卡配置!F:G,2,FALSE)</f>
        <v>2000114</v>
      </c>
      <c r="X118" s="4">
        <f>VLOOKUP(Z118,跑环关卡配置!H:J,3,FALSE)</f>
        <v>10</v>
      </c>
      <c r="Y118" t="str">
        <f>VLOOKUP(Z118,跑环关卡配置!H:I,2,FALSE)</f>
        <v>食人花</v>
      </c>
      <c r="Z118">
        <f t="shared" si="4"/>
        <v>114</v>
      </c>
    </row>
    <row r="119" spans="1:26" x14ac:dyDescent="0.15">
      <c r="A119" s="4">
        <f t="shared" si="5"/>
        <v>2000115</v>
      </c>
      <c r="B119" s="4">
        <v>0</v>
      </c>
      <c r="C119" s="4">
        <v>0</v>
      </c>
      <c r="D119" s="4">
        <v>0</v>
      </c>
      <c r="E119" s="4">
        <v>0</v>
      </c>
      <c r="F119" s="4">
        <f>VLOOKUP(Z119,跑环关卡配置!H:N,6,FALSE)</f>
        <v>120</v>
      </c>
      <c r="G119" s="4">
        <f>VLOOKUP(Z119,跑环关卡配置!H:N,4,FALSE)</f>
        <v>240</v>
      </c>
      <c r="H119" s="4">
        <v>0</v>
      </c>
      <c r="I119" s="4">
        <f>VLOOKUP(Z119,跑环关卡配置!H:N,5,FALSE)</f>
        <v>400</v>
      </c>
      <c r="J119" s="4">
        <f>VLOOKUP(Z119,跑环关卡配置!H:N,7,FALSE)</f>
        <v>0</v>
      </c>
      <c r="K119" s="4">
        <v>100</v>
      </c>
      <c r="L119" s="4">
        <v>0</v>
      </c>
      <c r="M119" s="4">
        <v>0</v>
      </c>
      <c r="N119" s="4">
        <v>95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f>VLOOKUP(Z119,跑环关卡配置!F:G,2,FALSE)</f>
        <v>2000115</v>
      </c>
      <c r="X119" s="4">
        <f>VLOOKUP(Z119,跑环关卡配置!H:J,3,FALSE)</f>
        <v>10</v>
      </c>
      <c r="Y119" t="str">
        <f>VLOOKUP(Z119,跑环关卡配置!H:I,2,FALSE)</f>
        <v>小蘑菇</v>
      </c>
      <c r="Z119">
        <f t="shared" si="4"/>
        <v>115</v>
      </c>
    </row>
    <row r="120" spans="1:26" x14ac:dyDescent="0.15">
      <c r="A120" s="4">
        <f t="shared" si="5"/>
        <v>2000116</v>
      </c>
      <c r="B120" s="4">
        <v>0</v>
      </c>
      <c r="C120" s="4">
        <v>0</v>
      </c>
      <c r="D120" s="4">
        <v>0</v>
      </c>
      <c r="E120" s="4">
        <v>0</v>
      </c>
      <c r="F120" s="4">
        <f>VLOOKUP(Z120,跑环关卡配置!H:N,6,FALSE)</f>
        <v>67</v>
      </c>
      <c r="G120" s="4">
        <f>VLOOKUP(Z120,跑环关卡配置!H:N,4,FALSE)</f>
        <v>360</v>
      </c>
      <c r="H120" s="4">
        <v>0</v>
      </c>
      <c r="I120" s="4">
        <f>VLOOKUP(Z120,跑环关卡配置!H:N,5,FALSE)</f>
        <v>200</v>
      </c>
      <c r="J120" s="4">
        <f>VLOOKUP(Z120,跑环关卡配置!H:N,7,FALSE)</f>
        <v>0</v>
      </c>
      <c r="K120" s="4">
        <v>100</v>
      </c>
      <c r="L120" s="4">
        <v>0</v>
      </c>
      <c r="M120" s="4">
        <v>0</v>
      </c>
      <c r="N120" s="4">
        <v>95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f>VLOOKUP(Z120,跑环关卡配置!F:G,2,FALSE)</f>
        <v>2000116</v>
      </c>
      <c r="X120" s="4">
        <f>VLOOKUP(Z120,跑环关卡配置!H:J,3,FALSE)</f>
        <v>10</v>
      </c>
      <c r="Y120" t="str">
        <f>VLOOKUP(Z120,跑环关卡配置!H:I,2,FALSE)</f>
        <v>食人花</v>
      </c>
      <c r="Z120">
        <f t="shared" si="4"/>
        <v>116</v>
      </c>
    </row>
    <row r="121" spans="1:26" x14ac:dyDescent="0.15">
      <c r="A121" s="4">
        <f t="shared" si="5"/>
        <v>2000117</v>
      </c>
      <c r="B121" s="4">
        <v>0</v>
      </c>
      <c r="C121" s="4">
        <v>0</v>
      </c>
      <c r="D121" s="4">
        <v>0</v>
      </c>
      <c r="E121" s="4">
        <v>0</v>
      </c>
      <c r="F121" s="4">
        <f>VLOOKUP(Z121,跑环关卡配置!H:N,6,FALSE)</f>
        <v>67</v>
      </c>
      <c r="G121" s="4">
        <f>VLOOKUP(Z121,跑环关卡配置!H:N,4,FALSE)</f>
        <v>360</v>
      </c>
      <c r="H121" s="4">
        <v>0</v>
      </c>
      <c r="I121" s="4">
        <f>VLOOKUP(Z121,跑环关卡配置!H:N,5,FALSE)</f>
        <v>200</v>
      </c>
      <c r="J121" s="4">
        <f>VLOOKUP(Z121,跑环关卡配置!H:N,7,FALSE)</f>
        <v>0</v>
      </c>
      <c r="K121" s="4">
        <v>100</v>
      </c>
      <c r="L121" s="4">
        <v>0</v>
      </c>
      <c r="M121" s="4">
        <v>0</v>
      </c>
      <c r="N121" s="4">
        <v>95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f>VLOOKUP(Z121,跑环关卡配置!F:G,2,FALSE)</f>
        <v>2000117</v>
      </c>
      <c r="X121" s="4">
        <f>VLOOKUP(Z121,跑环关卡配置!H:J,3,FALSE)</f>
        <v>10</v>
      </c>
      <c r="Y121" t="str">
        <f>VLOOKUP(Z121,跑环关卡配置!H:I,2,FALSE)</f>
        <v>食人花</v>
      </c>
      <c r="Z121">
        <f t="shared" si="4"/>
        <v>117</v>
      </c>
    </row>
    <row r="122" spans="1:26" x14ac:dyDescent="0.15">
      <c r="A122" s="4">
        <f t="shared" si="5"/>
        <v>2000118</v>
      </c>
      <c r="B122" s="4">
        <v>0</v>
      </c>
      <c r="C122" s="4">
        <v>0</v>
      </c>
      <c r="D122" s="4">
        <v>0</v>
      </c>
      <c r="E122" s="4">
        <v>0</v>
      </c>
      <c r="F122" s="4">
        <f>VLOOKUP(Z122,跑环关卡配置!H:N,6,FALSE)</f>
        <v>120</v>
      </c>
      <c r="G122" s="4">
        <f>VLOOKUP(Z122,跑环关卡配置!H:N,4,FALSE)</f>
        <v>240</v>
      </c>
      <c r="H122" s="4">
        <v>0</v>
      </c>
      <c r="I122" s="4">
        <f>VLOOKUP(Z122,跑环关卡配置!H:N,5,FALSE)</f>
        <v>400</v>
      </c>
      <c r="J122" s="4">
        <f>VLOOKUP(Z122,跑环关卡配置!H:N,7,FALSE)</f>
        <v>0</v>
      </c>
      <c r="K122" s="4">
        <v>100</v>
      </c>
      <c r="L122" s="4">
        <v>0</v>
      </c>
      <c r="M122" s="4">
        <v>0</v>
      </c>
      <c r="N122" s="4">
        <v>95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f>VLOOKUP(Z122,跑环关卡配置!F:G,2,FALSE)</f>
        <v>2000118</v>
      </c>
      <c r="X122" s="4">
        <f>VLOOKUP(Z122,跑环关卡配置!H:J,3,FALSE)</f>
        <v>10</v>
      </c>
      <c r="Y122" t="str">
        <f>VLOOKUP(Z122,跑环关卡配置!H:I,2,FALSE)</f>
        <v>小蘑菇</v>
      </c>
      <c r="Z122">
        <f t="shared" si="4"/>
        <v>118</v>
      </c>
    </row>
    <row r="123" spans="1:26" x14ac:dyDescent="0.15">
      <c r="A123" s="4">
        <f t="shared" si="5"/>
        <v>2000119</v>
      </c>
      <c r="B123" s="4">
        <v>0</v>
      </c>
      <c r="C123" s="4">
        <v>0</v>
      </c>
      <c r="D123" s="4">
        <v>0</v>
      </c>
      <c r="E123" s="4">
        <v>0</v>
      </c>
      <c r="F123" s="4">
        <f>VLOOKUP(Z123,跑环关卡配置!H:N,6,FALSE)</f>
        <v>120</v>
      </c>
      <c r="G123" s="4">
        <f>VLOOKUP(Z123,跑环关卡配置!H:N,4,FALSE)</f>
        <v>240</v>
      </c>
      <c r="H123" s="4">
        <v>0</v>
      </c>
      <c r="I123" s="4">
        <f>VLOOKUP(Z123,跑环关卡配置!H:N,5,FALSE)</f>
        <v>400</v>
      </c>
      <c r="J123" s="4">
        <f>VLOOKUP(Z123,跑环关卡配置!H:N,7,FALSE)</f>
        <v>0</v>
      </c>
      <c r="K123" s="4">
        <v>100</v>
      </c>
      <c r="L123" s="4">
        <v>0</v>
      </c>
      <c r="M123" s="4">
        <v>0</v>
      </c>
      <c r="N123" s="4">
        <v>95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f>VLOOKUP(Z123,跑环关卡配置!F:G,2,FALSE)</f>
        <v>2000119</v>
      </c>
      <c r="X123" s="4">
        <f>VLOOKUP(Z123,跑环关卡配置!H:J,3,FALSE)</f>
        <v>10</v>
      </c>
      <c r="Y123" t="str">
        <f>VLOOKUP(Z123,跑环关卡配置!H:I,2,FALSE)</f>
        <v>小蘑菇</v>
      </c>
      <c r="Z123">
        <f t="shared" si="4"/>
        <v>119</v>
      </c>
    </row>
    <row r="124" spans="1:26" x14ac:dyDescent="0.15">
      <c r="A124" s="4">
        <f t="shared" si="5"/>
        <v>2000120</v>
      </c>
      <c r="B124" s="4">
        <v>0</v>
      </c>
      <c r="C124" s="4">
        <v>0</v>
      </c>
      <c r="D124" s="4">
        <v>0</v>
      </c>
      <c r="E124" s="4">
        <v>0</v>
      </c>
      <c r="F124" s="4">
        <f>VLOOKUP(Z124,跑环关卡配置!H:N,6,FALSE)</f>
        <v>120</v>
      </c>
      <c r="G124" s="4">
        <f>VLOOKUP(Z124,跑环关卡配置!H:N,4,FALSE)</f>
        <v>240</v>
      </c>
      <c r="H124" s="4">
        <v>0</v>
      </c>
      <c r="I124" s="4">
        <f>VLOOKUP(Z124,跑环关卡配置!H:N,5,FALSE)</f>
        <v>400</v>
      </c>
      <c r="J124" s="4">
        <f>VLOOKUP(Z124,跑环关卡配置!H:N,7,FALSE)</f>
        <v>0</v>
      </c>
      <c r="K124" s="4">
        <v>100</v>
      </c>
      <c r="L124" s="4">
        <v>0</v>
      </c>
      <c r="M124" s="4">
        <v>0</v>
      </c>
      <c r="N124" s="4">
        <v>95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f>VLOOKUP(Z124,跑环关卡配置!F:G,2,FALSE)</f>
        <v>2000120</v>
      </c>
      <c r="X124" s="4">
        <f>VLOOKUP(Z124,跑环关卡配置!H:J,3,FALSE)</f>
        <v>10</v>
      </c>
      <c r="Y124" t="str">
        <f>VLOOKUP(Z124,跑环关卡配置!H:I,2,FALSE)</f>
        <v>小蘑菇</v>
      </c>
      <c r="Z124">
        <f t="shared" si="4"/>
        <v>120</v>
      </c>
    </row>
    <row r="125" spans="1:26" x14ac:dyDescent="0.15">
      <c r="A125" s="4">
        <f t="shared" si="5"/>
        <v>2000121</v>
      </c>
      <c r="B125" s="4">
        <v>0</v>
      </c>
      <c r="C125" s="4">
        <v>0</v>
      </c>
      <c r="D125" s="4">
        <v>0</v>
      </c>
      <c r="E125" s="4">
        <v>0</v>
      </c>
      <c r="F125" s="4">
        <f>VLOOKUP(Z125,跑环关卡配置!H:N,6,FALSE)</f>
        <v>120</v>
      </c>
      <c r="G125" s="4">
        <f>VLOOKUP(Z125,跑环关卡配置!H:N,4,FALSE)</f>
        <v>240</v>
      </c>
      <c r="H125" s="4">
        <v>0</v>
      </c>
      <c r="I125" s="4">
        <f>VLOOKUP(Z125,跑环关卡配置!H:N,5,FALSE)</f>
        <v>400</v>
      </c>
      <c r="J125" s="4">
        <f>VLOOKUP(Z125,跑环关卡配置!H:N,7,FALSE)</f>
        <v>0</v>
      </c>
      <c r="K125" s="4">
        <v>100</v>
      </c>
      <c r="L125" s="4">
        <v>0</v>
      </c>
      <c r="M125" s="4">
        <v>0</v>
      </c>
      <c r="N125" s="4">
        <v>95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f>VLOOKUP(Z125,跑环关卡配置!F:G,2,FALSE)</f>
        <v>2000121</v>
      </c>
      <c r="X125" s="4">
        <f>VLOOKUP(Z125,跑环关卡配置!H:J,3,FALSE)</f>
        <v>10</v>
      </c>
      <c r="Y125" t="str">
        <f>VLOOKUP(Z125,跑环关卡配置!H:I,2,FALSE)</f>
        <v>小蘑菇</v>
      </c>
      <c r="Z125">
        <f t="shared" si="4"/>
        <v>121</v>
      </c>
    </row>
    <row r="126" spans="1:26" x14ac:dyDescent="0.15">
      <c r="A126" s="4">
        <f t="shared" si="5"/>
        <v>2000122</v>
      </c>
      <c r="B126" s="4">
        <v>0</v>
      </c>
      <c r="C126" s="4">
        <v>0</v>
      </c>
      <c r="D126" s="4">
        <v>0</v>
      </c>
      <c r="E126" s="4">
        <v>0</v>
      </c>
      <c r="F126" s="4">
        <f>VLOOKUP(Z126,跑环关卡配置!H:N,6,FALSE)</f>
        <v>80</v>
      </c>
      <c r="G126" s="4">
        <f>VLOOKUP(Z126,跑环关卡配置!H:N,4,FALSE)</f>
        <v>240</v>
      </c>
      <c r="H126" s="4">
        <v>0</v>
      </c>
      <c r="I126" s="4">
        <f>VLOOKUP(Z126,跑环关卡配置!H:N,5,FALSE)</f>
        <v>400</v>
      </c>
      <c r="J126" s="4">
        <f>VLOOKUP(Z126,跑环关卡配置!H:N,7,FALSE)</f>
        <v>0</v>
      </c>
      <c r="K126" s="4">
        <v>100</v>
      </c>
      <c r="L126" s="4">
        <v>0</v>
      </c>
      <c r="M126" s="4">
        <v>0</v>
      </c>
      <c r="N126" s="4">
        <v>95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f>VLOOKUP(Z126,跑环关卡配置!F:G,2,FALSE)</f>
        <v>2000122</v>
      </c>
      <c r="X126" s="4">
        <f>VLOOKUP(Z126,跑环关卡配置!H:J,3,FALSE)</f>
        <v>10</v>
      </c>
      <c r="Y126" t="str">
        <f>VLOOKUP(Z126,跑环关卡配置!H:I,2,FALSE)</f>
        <v>小花精</v>
      </c>
      <c r="Z126">
        <f t="shared" si="4"/>
        <v>122</v>
      </c>
    </row>
    <row r="127" spans="1:26" x14ac:dyDescent="0.15">
      <c r="A127" s="4">
        <f t="shared" si="5"/>
        <v>2000123</v>
      </c>
      <c r="B127" s="4">
        <v>0</v>
      </c>
      <c r="C127" s="4">
        <v>0</v>
      </c>
      <c r="D127" s="4">
        <v>0</v>
      </c>
      <c r="E127" s="4">
        <v>0</v>
      </c>
      <c r="F127" s="4">
        <f>VLOOKUP(Z127,跑环关卡配置!H:N,6,FALSE)</f>
        <v>120</v>
      </c>
      <c r="G127" s="4">
        <f>VLOOKUP(Z127,跑环关卡配置!H:N,4,FALSE)</f>
        <v>240</v>
      </c>
      <c r="H127" s="4">
        <v>0</v>
      </c>
      <c r="I127" s="4">
        <f>VLOOKUP(Z127,跑环关卡配置!H:N,5,FALSE)</f>
        <v>400</v>
      </c>
      <c r="J127" s="4">
        <f>VLOOKUP(Z127,跑环关卡配置!H:N,7,FALSE)</f>
        <v>0</v>
      </c>
      <c r="K127" s="4">
        <v>100</v>
      </c>
      <c r="L127" s="4">
        <v>0</v>
      </c>
      <c r="M127" s="4">
        <v>0</v>
      </c>
      <c r="N127" s="4">
        <v>95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f>VLOOKUP(Z127,跑环关卡配置!F:G,2,FALSE)</f>
        <v>2000123</v>
      </c>
      <c r="X127" s="4">
        <f>VLOOKUP(Z127,跑环关卡配置!H:J,3,FALSE)</f>
        <v>10</v>
      </c>
      <c r="Y127" t="str">
        <f>VLOOKUP(Z127,跑环关卡配置!H:I,2,FALSE)</f>
        <v>小蘑菇</v>
      </c>
      <c r="Z127">
        <f t="shared" si="4"/>
        <v>123</v>
      </c>
    </row>
    <row r="128" spans="1:26" x14ac:dyDescent="0.15">
      <c r="A128" s="4">
        <f t="shared" si="5"/>
        <v>2000124</v>
      </c>
      <c r="B128" s="4">
        <v>0</v>
      </c>
      <c r="C128" s="4">
        <v>0</v>
      </c>
      <c r="D128" s="4">
        <v>0</v>
      </c>
      <c r="E128" s="4">
        <v>0</v>
      </c>
      <c r="F128" s="4">
        <f>VLOOKUP(Z128,跑环关卡配置!H:N,6,FALSE)</f>
        <v>120</v>
      </c>
      <c r="G128" s="4">
        <f>VLOOKUP(Z128,跑环关卡配置!H:N,4,FALSE)</f>
        <v>240</v>
      </c>
      <c r="H128" s="4">
        <v>0</v>
      </c>
      <c r="I128" s="4">
        <f>VLOOKUP(Z128,跑环关卡配置!H:N,5,FALSE)</f>
        <v>400</v>
      </c>
      <c r="J128" s="4">
        <f>VLOOKUP(Z128,跑环关卡配置!H:N,7,FALSE)</f>
        <v>0</v>
      </c>
      <c r="K128" s="4">
        <v>100</v>
      </c>
      <c r="L128" s="4">
        <v>0</v>
      </c>
      <c r="M128" s="4">
        <v>0</v>
      </c>
      <c r="N128" s="4">
        <v>95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f>VLOOKUP(Z128,跑环关卡配置!F:G,2,FALSE)</f>
        <v>2000124</v>
      </c>
      <c r="X128" s="4">
        <f>VLOOKUP(Z128,跑环关卡配置!H:J,3,FALSE)</f>
        <v>10</v>
      </c>
      <c r="Y128" t="str">
        <f>VLOOKUP(Z128,跑环关卡配置!H:I,2,FALSE)</f>
        <v>小蘑菇</v>
      </c>
      <c r="Z128">
        <f t="shared" si="4"/>
        <v>124</v>
      </c>
    </row>
    <row r="129" spans="1:26" x14ac:dyDescent="0.15">
      <c r="A129" s="4">
        <f t="shared" si="5"/>
        <v>2000125</v>
      </c>
      <c r="B129" s="4">
        <v>0</v>
      </c>
      <c r="C129" s="4">
        <v>0</v>
      </c>
      <c r="D129" s="4">
        <v>0</v>
      </c>
      <c r="E129" s="4">
        <v>0</v>
      </c>
      <c r="F129" s="4">
        <f>VLOOKUP(Z129,跑环关卡配置!H:N,6,FALSE)</f>
        <v>67</v>
      </c>
      <c r="G129" s="4">
        <f>VLOOKUP(Z129,跑环关卡配置!H:N,4,FALSE)</f>
        <v>360</v>
      </c>
      <c r="H129" s="4">
        <v>0</v>
      </c>
      <c r="I129" s="4">
        <f>VLOOKUP(Z129,跑环关卡配置!H:N,5,FALSE)</f>
        <v>200</v>
      </c>
      <c r="J129" s="4">
        <f>VLOOKUP(Z129,跑环关卡配置!H:N,7,FALSE)</f>
        <v>0</v>
      </c>
      <c r="K129" s="4">
        <v>100</v>
      </c>
      <c r="L129" s="4">
        <v>0</v>
      </c>
      <c r="M129" s="4">
        <v>0</v>
      </c>
      <c r="N129" s="4">
        <v>95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f>VLOOKUP(Z129,跑环关卡配置!F:G,2,FALSE)</f>
        <v>2000125</v>
      </c>
      <c r="X129" s="4">
        <f>VLOOKUP(Z129,跑环关卡配置!H:J,3,FALSE)</f>
        <v>10</v>
      </c>
      <c r="Y129" t="str">
        <f>VLOOKUP(Z129,跑环关卡配置!H:I,2,FALSE)</f>
        <v>食人花</v>
      </c>
      <c r="Z129">
        <f t="shared" si="4"/>
        <v>125</v>
      </c>
    </row>
    <row r="130" spans="1:26" x14ac:dyDescent="0.15">
      <c r="A130" s="4">
        <f t="shared" si="5"/>
        <v>2000126</v>
      </c>
      <c r="B130" s="4">
        <v>0</v>
      </c>
      <c r="C130" s="4">
        <v>0</v>
      </c>
      <c r="D130" s="4">
        <v>0</v>
      </c>
      <c r="E130" s="4">
        <v>0</v>
      </c>
      <c r="F130" s="4">
        <f>VLOOKUP(Z130,跑环关卡配置!H:N,6,FALSE)</f>
        <v>120</v>
      </c>
      <c r="G130" s="4">
        <f>VLOOKUP(Z130,跑环关卡配置!H:N,4,FALSE)</f>
        <v>240</v>
      </c>
      <c r="H130" s="4">
        <v>0</v>
      </c>
      <c r="I130" s="4">
        <f>VLOOKUP(Z130,跑环关卡配置!H:N,5,FALSE)</f>
        <v>400</v>
      </c>
      <c r="J130" s="4">
        <f>VLOOKUP(Z130,跑环关卡配置!H:N,7,FALSE)</f>
        <v>0</v>
      </c>
      <c r="K130" s="4">
        <v>100</v>
      </c>
      <c r="L130" s="4">
        <v>0</v>
      </c>
      <c r="M130" s="4">
        <v>0</v>
      </c>
      <c r="N130" s="4">
        <v>95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f>VLOOKUP(Z130,跑环关卡配置!F:G,2,FALSE)</f>
        <v>2000126</v>
      </c>
      <c r="X130" s="4">
        <f>VLOOKUP(Z130,跑环关卡配置!H:J,3,FALSE)</f>
        <v>10</v>
      </c>
      <c r="Y130" t="str">
        <f>VLOOKUP(Z130,跑环关卡配置!H:I,2,FALSE)</f>
        <v>小蘑菇</v>
      </c>
      <c r="Z130">
        <f t="shared" si="4"/>
        <v>126</v>
      </c>
    </row>
    <row r="131" spans="1:26" x14ac:dyDescent="0.15">
      <c r="A131" s="4">
        <f t="shared" si="5"/>
        <v>2000127</v>
      </c>
      <c r="B131" s="4">
        <v>0</v>
      </c>
      <c r="C131" s="4">
        <v>0</v>
      </c>
      <c r="D131" s="4">
        <v>0</v>
      </c>
      <c r="E131" s="4">
        <v>0</v>
      </c>
      <c r="F131" s="4">
        <f>VLOOKUP(Z131,跑环关卡配置!H:N,6,FALSE)</f>
        <v>120</v>
      </c>
      <c r="G131" s="4">
        <f>VLOOKUP(Z131,跑环关卡配置!H:N,4,FALSE)</f>
        <v>240</v>
      </c>
      <c r="H131" s="4">
        <v>0</v>
      </c>
      <c r="I131" s="4">
        <f>VLOOKUP(Z131,跑环关卡配置!H:N,5,FALSE)</f>
        <v>400</v>
      </c>
      <c r="J131" s="4">
        <f>VLOOKUP(Z131,跑环关卡配置!H:N,7,FALSE)</f>
        <v>0</v>
      </c>
      <c r="K131" s="4">
        <v>100</v>
      </c>
      <c r="L131" s="4">
        <v>0</v>
      </c>
      <c r="M131" s="4">
        <v>0</v>
      </c>
      <c r="N131" s="4">
        <v>95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f>VLOOKUP(Z131,跑环关卡配置!F:G,2,FALSE)</f>
        <v>2000127</v>
      </c>
      <c r="X131" s="4">
        <f>VLOOKUP(Z131,跑环关卡配置!H:J,3,FALSE)</f>
        <v>10</v>
      </c>
      <c r="Y131" t="str">
        <f>VLOOKUP(Z131,跑环关卡配置!H:I,2,FALSE)</f>
        <v>小蘑菇</v>
      </c>
      <c r="Z131">
        <f t="shared" si="4"/>
        <v>127</v>
      </c>
    </row>
    <row r="132" spans="1:26" x14ac:dyDescent="0.15">
      <c r="A132" s="4">
        <f t="shared" si="5"/>
        <v>2000128</v>
      </c>
      <c r="B132" s="4">
        <v>0</v>
      </c>
      <c r="C132" s="4">
        <v>0</v>
      </c>
      <c r="D132" s="4">
        <v>0</v>
      </c>
      <c r="E132" s="4">
        <v>0</v>
      </c>
      <c r="F132" s="4">
        <f>VLOOKUP(Z132,跑环关卡配置!H:N,6,FALSE)</f>
        <v>67</v>
      </c>
      <c r="G132" s="4">
        <f>VLOOKUP(Z132,跑环关卡配置!H:N,4,FALSE)</f>
        <v>360</v>
      </c>
      <c r="H132" s="4">
        <v>0</v>
      </c>
      <c r="I132" s="4">
        <f>VLOOKUP(Z132,跑环关卡配置!H:N,5,FALSE)</f>
        <v>200</v>
      </c>
      <c r="J132" s="4">
        <f>VLOOKUP(Z132,跑环关卡配置!H:N,7,FALSE)</f>
        <v>0</v>
      </c>
      <c r="K132" s="4">
        <v>100</v>
      </c>
      <c r="L132" s="4">
        <v>0</v>
      </c>
      <c r="M132" s="4">
        <v>0</v>
      </c>
      <c r="N132" s="4">
        <v>95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f>VLOOKUP(Z132,跑环关卡配置!F:G,2,FALSE)</f>
        <v>2000128</v>
      </c>
      <c r="X132" s="4">
        <f>VLOOKUP(Z132,跑环关卡配置!H:J,3,FALSE)</f>
        <v>10</v>
      </c>
      <c r="Y132" t="str">
        <f>VLOOKUP(Z132,跑环关卡配置!H:I,2,FALSE)</f>
        <v>食人花</v>
      </c>
      <c r="Z132">
        <f t="shared" si="4"/>
        <v>128</v>
      </c>
    </row>
    <row r="133" spans="1:26" x14ac:dyDescent="0.15">
      <c r="A133" s="4">
        <f t="shared" si="5"/>
        <v>2000129</v>
      </c>
      <c r="B133" s="4">
        <v>0</v>
      </c>
      <c r="C133" s="4">
        <v>0</v>
      </c>
      <c r="D133" s="4">
        <v>0</v>
      </c>
      <c r="E133" s="4">
        <v>0</v>
      </c>
      <c r="F133" s="4">
        <f>VLOOKUP(Z133,跑环关卡配置!H:N,6,FALSE)</f>
        <v>120</v>
      </c>
      <c r="G133" s="4">
        <f>VLOOKUP(Z133,跑环关卡配置!H:N,4,FALSE)</f>
        <v>240</v>
      </c>
      <c r="H133" s="4">
        <v>0</v>
      </c>
      <c r="I133" s="4">
        <f>VLOOKUP(Z133,跑环关卡配置!H:N,5,FALSE)</f>
        <v>400</v>
      </c>
      <c r="J133" s="4">
        <f>VLOOKUP(Z133,跑环关卡配置!H:N,7,FALSE)</f>
        <v>0</v>
      </c>
      <c r="K133" s="4">
        <v>100</v>
      </c>
      <c r="L133" s="4">
        <v>0</v>
      </c>
      <c r="M133" s="4">
        <v>0</v>
      </c>
      <c r="N133" s="4">
        <v>95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f>VLOOKUP(Z133,跑环关卡配置!F:G,2,FALSE)</f>
        <v>2000129</v>
      </c>
      <c r="X133" s="4">
        <f>VLOOKUP(Z133,跑环关卡配置!H:J,3,FALSE)</f>
        <v>10</v>
      </c>
      <c r="Y133" t="str">
        <f>VLOOKUP(Z133,跑环关卡配置!H:I,2,FALSE)</f>
        <v>小蘑菇</v>
      </c>
      <c r="Z133">
        <f t="shared" si="4"/>
        <v>129</v>
      </c>
    </row>
    <row r="134" spans="1:26" x14ac:dyDescent="0.15">
      <c r="A134" s="4">
        <f t="shared" si="5"/>
        <v>2000130</v>
      </c>
      <c r="B134" s="4">
        <v>0</v>
      </c>
      <c r="C134" s="4">
        <v>0</v>
      </c>
      <c r="D134" s="4">
        <v>0</v>
      </c>
      <c r="E134" s="4">
        <v>0</v>
      </c>
      <c r="F134" s="4">
        <f>VLOOKUP(Z134,跑环关卡配置!H:N,6,FALSE)</f>
        <v>67</v>
      </c>
      <c r="G134" s="4">
        <f>VLOOKUP(Z134,跑环关卡配置!H:N,4,FALSE)</f>
        <v>360</v>
      </c>
      <c r="H134" s="4">
        <v>0</v>
      </c>
      <c r="I134" s="4">
        <f>VLOOKUP(Z134,跑环关卡配置!H:N,5,FALSE)</f>
        <v>200</v>
      </c>
      <c r="J134" s="4">
        <f>VLOOKUP(Z134,跑环关卡配置!H:N,7,FALSE)</f>
        <v>0</v>
      </c>
      <c r="K134" s="4">
        <v>100</v>
      </c>
      <c r="L134" s="4">
        <v>0</v>
      </c>
      <c r="M134" s="4">
        <v>0</v>
      </c>
      <c r="N134" s="4">
        <v>95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f>VLOOKUP(Z134,跑环关卡配置!F:G,2,FALSE)</f>
        <v>2000130</v>
      </c>
      <c r="X134" s="4">
        <f>VLOOKUP(Z134,跑环关卡配置!H:J,3,FALSE)</f>
        <v>10</v>
      </c>
      <c r="Y134" t="str">
        <f>VLOOKUP(Z134,跑环关卡配置!H:I,2,FALSE)</f>
        <v>食人花</v>
      </c>
      <c r="Z134">
        <f t="shared" si="4"/>
        <v>130</v>
      </c>
    </row>
    <row r="135" spans="1:26" x14ac:dyDescent="0.15">
      <c r="A135" s="4">
        <f t="shared" si="5"/>
        <v>2000131</v>
      </c>
      <c r="B135" s="4">
        <v>0</v>
      </c>
      <c r="C135" s="4">
        <v>0</v>
      </c>
      <c r="D135" s="4">
        <v>0</v>
      </c>
      <c r="E135" s="4">
        <v>0</v>
      </c>
      <c r="F135" s="4">
        <f>VLOOKUP(Z135,跑环关卡配置!H:N,6,FALSE)</f>
        <v>67</v>
      </c>
      <c r="G135" s="4">
        <f>VLOOKUP(Z135,跑环关卡配置!H:N,4,FALSE)</f>
        <v>360</v>
      </c>
      <c r="H135" s="4">
        <v>0</v>
      </c>
      <c r="I135" s="4">
        <f>VLOOKUP(Z135,跑环关卡配置!H:N,5,FALSE)</f>
        <v>200</v>
      </c>
      <c r="J135" s="4">
        <f>VLOOKUP(Z135,跑环关卡配置!H:N,7,FALSE)</f>
        <v>0</v>
      </c>
      <c r="K135" s="4">
        <v>100</v>
      </c>
      <c r="L135" s="4">
        <v>0</v>
      </c>
      <c r="M135" s="4">
        <v>0</v>
      </c>
      <c r="N135" s="4">
        <v>95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f>VLOOKUP(Z135,跑环关卡配置!F:G,2,FALSE)</f>
        <v>2000131</v>
      </c>
      <c r="X135" s="4">
        <f>VLOOKUP(Z135,跑环关卡配置!H:J,3,FALSE)</f>
        <v>10</v>
      </c>
      <c r="Y135" t="str">
        <f>VLOOKUP(Z135,跑环关卡配置!H:I,2,FALSE)</f>
        <v>食人花</v>
      </c>
      <c r="Z135">
        <f t="shared" ref="Z135:Z198" si="6">Z134+1</f>
        <v>131</v>
      </c>
    </row>
    <row r="136" spans="1:26" x14ac:dyDescent="0.15">
      <c r="A136" s="4">
        <f t="shared" si="5"/>
        <v>2000132</v>
      </c>
      <c r="B136" s="4">
        <v>0</v>
      </c>
      <c r="C136" s="4">
        <v>0</v>
      </c>
      <c r="D136" s="4">
        <v>0</v>
      </c>
      <c r="E136" s="4">
        <v>0</v>
      </c>
      <c r="F136" s="4">
        <f>VLOOKUP(Z136,跑环关卡配置!H:N,6,FALSE)</f>
        <v>120</v>
      </c>
      <c r="G136" s="4">
        <f>VLOOKUP(Z136,跑环关卡配置!H:N,4,FALSE)</f>
        <v>240</v>
      </c>
      <c r="H136" s="4">
        <v>0</v>
      </c>
      <c r="I136" s="4">
        <f>VLOOKUP(Z136,跑环关卡配置!H:N,5,FALSE)</f>
        <v>400</v>
      </c>
      <c r="J136" s="4">
        <f>VLOOKUP(Z136,跑环关卡配置!H:N,7,FALSE)</f>
        <v>0</v>
      </c>
      <c r="K136" s="4">
        <v>100</v>
      </c>
      <c r="L136" s="4">
        <v>0</v>
      </c>
      <c r="M136" s="4">
        <v>0</v>
      </c>
      <c r="N136" s="4">
        <v>95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f>VLOOKUP(Z136,跑环关卡配置!F:G,2,FALSE)</f>
        <v>2000132</v>
      </c>
      <c r="X136" s="4">
        <f>VLOOKUP(Z136,跑环关卡配置!H:J,3,FALSE)</f>
        <v>10</v>
      </c>
      <c r="Y136" t="str">
        <f>VLOOKUP(Z136,跑环关卡配置!H:I,2,FALSE)</f>
        <v>小蘑菇</v>
      </c>
      <c r="Z136">
        <f t="shared" si="6"/>
        <v>132</v>
      </c>
    </row>
    <row r="137" spans="1:26" x14ac:dyDescent="0.15">
      <c r="A137" s="4">
        <f t="shared" si="5"/>
        <v>2000133</v>
      </c>
      <c r="B137" s="4">
        <v>0</v>
      </c>
      <c r="C137" s="4">
        <v>0</v>
      </c>
      <c r="D137" s="4">
        <v>0</v>
      </c>
      <c r="E137" s="4">
        <v>0</v>
      </c>
      <c r="F137" s="4">
        <f>VLOOKUP(Z137,跑环关卡配置!H:N,6,FALSE)</f>
        <v>120</v>
      </c>
      <c r="G137" s="4">
        <f>VLOOKUP(Z137,跑环关卡配置!H:N,4,FALSE)</f>
        <v>240</v>
      </c>
      <c r="H137" s="4">
        <v>0</v>
      </c>
      <c r="I137" s="4">
        <f>VLOOKUP(Z137,跑环关卡配置!H:N,5,FALSE)</f>
        <v>400</v>
      </c>
      <c r="J137" s="4">
        <f>VLOOKUP(Z137,跑环关卡配置!H:N,7,FALSE)</f>
        <v>0</v>
      </c>
      <c r="K137" s="4">
        <v>100</v>
      </c>
      <c r="L137" s="4">
        <v>0</v>
      </c>
      <c r="M137" s="4">
        <v>0</v>
      </c>
      <c r="N137" s="4">
        <v>95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f>VLOOKUP(Z137,跑环关卡配置!F:G,2,FALSE)</f>
        <v>2000133</v>
      </c>
      <c r="X137" s="4">
        <f>VLOOKUP(Z137,跑环关卡配置!H:J,3,FALSE)</f>
        <v>10</v>
      </c>
      <c r="Y137" t="str">
        <f>VLOOKUP(Z137,跑环关卡配置!H:I,2,FALSE)</f>
        <v>小蘑菇</v>
      </c>
      <c r="Z137">
        <f t="shared" si="6"/>
        <v>133</v>
      </c>
    </row>
    <row r="138" spans="1:26" x14ac:dyDescent="0.15">
      <c r="A138" s="4">
        <f t="shared" si="5"/>
        <v>2000134</v>
      </c>
      <c r="B138" s="4">
        <v>0</v>
      </c>
      <c r="C138" s="4">
        <v>0</v>
      </c>
      <c r="D138" s="4">
        <v>0</v>
      </c>
      <c r="E138" s="4">
        <v>0</v>
      </c>
      <c r="F138" s="4">
        <f>VLOOKUP(Z138,跑环关卡配置!H:N,6,FALSE)</f>
        <v>80</v>
      </c>
      <c r="G138" s="4">
        <f>VLOOKUP(Z138,跑环关卡配置!H:N,4,FALSE)</f>
        <v>240</v>
      </c>
      <c r="H138" s="4">
        <v>0</v>
      </c>
      <c r="I138" s="4">
        <f>VLOOKUP(Z138,跑环关卡配置!H:N,5,FALSE)</f>
        <v>400</v>
      </c>
      <c r="J138" s="4">
        <f>VLOOKUP(Z138,跑环关卡配置!H:N,7,FALSE)</f>
        <v>0</v>
      </c>
      <c r="K138" s="4">
        <v>100</v>
      </c>
      <c r="L138" s="4">
        <v>0</v>
      </c>
      <c r="M138" s="4">
        <v>0</v>
      </c>
      <c r="N138" s="4">
        <v>95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f>VLOOKUP(Z138,跑环关卡配置!F:G,2,FALSE)</f>
        <v>2000134</v>
      </c>
      <c r="X138" s="4">
        <f>VLOOKUP(Z138,跑环关卡配置!H:J,3,FALSE)</f>
        <v>10</v>
      </c>
      <c r="Y138" t="str">
        <f>VLOOKUP(Z138,跑环关卡配置!H:I,2,FALSE)</f>
        <v>小花精</v>
      </c>
      <c r="Z138">
        <f t="shared" si="6"/>
        <v>134</v>
      </c>
    </row>
    <row r="139" spans="1:26" x14ac:dyDescent="0.15">
      <c r="A139" s="4">
        <f t="shared" si="5"/>
        <v>2000135</v>
      </c>
      <c r="B139" s="4">
        <v>0</v>
      </c>
      <c r="C139" s="4">
        <v>0</v>
      </c>
      <c r="D139" s="4">
        <v>0</v>
      </c>
      <c r="E139" s="4">
        <v>0</v>
      </c>
      <c r="F139" s="4">
        <f>VLOOKUP(Z139,跑环关卡配置!H:N,6,FALSE)</f>
        <v>120</v>
      </c>
      <c r="G139" s="4">
        <f>VLOOKUP(Z139,跑环关卡配置!H:N,4,FALSE)</f>
        <v>240</v>
      </c>
      <c r="H139" s="4">
        <v>0</v>
      </c>
      <c r="I139" s="4">
        <f>VLOOKUP(Z139,跑环关卡配置!H:N,5,FALSE)</f>
        <v>400</v>
      </c>
      <c r="J139" s="4">
        <f>VLOOKUP(Z139,跑环关卡配置!H:N,7,FALSE)</f>
        <v>0</v>
      </c>
      <c r="K139" s="4">
        <v>100</v>
      </c>
      <c r="L139" s="4">
        <v>0</v>
      </c>
      <c r="M139" s="4">
        <v>0</v>
      </c>
      <c r="N139" s="4">
        <v>95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f>VLOOKUP(Z139,跑环关卡配置!F:G,2,FALSE)</f>
        <v>2000135</v>
      </c>
      <c r="X139" s="4">
        <f>VLOOKUP(Z139,跑环关卡配置!H:J,3,FALSE)</f>
        <v>10</v>
      </c>
      <c r="Y139" t="str">
        <f>VLOOKUP(Z139,跑环关卡配置!H:I,2,FALSE)</f>
        <v>小蘑菇</v>
      </c>
      <c r="Z139">
        <f t="shared" si="6"/>
        <v>135</v>
      </c>
    </row>
    <row r="140" spans="1:26" x14ac:dyDescent="0.15">
      <c r="A140" s="4">
        <f t="shared" ref="A140:A203" si="7">W140</f>
        <v>2000136</v>
      </c>
      <c r="B140" s="4">
        <v>0</v>
      </c>
      <c r="C140" s="4">
        <v>0</v>
      </c>
      <c r="D140" s="4">
        <v>0</v>
      </c>
      <c r="E140" s="4">
        <v>0</v>
      </c>
      <c r="F140" s="4">
        <f>VLOOKUP(Z140,跑环关卡配置!H:N,6,FALSE)</f>
        <v>120</v>
      </c>
      <c r="G140" s="4">
        <f>VLOOKUP(Z140,跑环关卡配置!H:N,4,FALSE)</f>
        <v>240</v>
      </c>
      <c r="H140" s="4">
        <v>0</v>
      </c>
      <c r="I140" s="4">
        <f>VLOOKUP(Z140,跑环关卡配置!H:N,5,FALSE)</f>
        <v>400</v>
      </c>
      <c r="J140" s="4">
        <f>VLOOKUP(Z140,跑环关卡配置!H:N,7,FALSE)</f>
        <v>0</v>
      </c>
      <c r="K140" s="4">
        <v>100</v>
      </c>
      <c r="L140" s="4">
        <v>0</v>
      </c>
      <c r="M140" s="4">
        <v>0</v>
      </c>
      <c r="N140" s="4">
        <v>95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f>VLOOKUP(Z140,跑环关卡配置!F:G,2,FALSE)</f>
        <v>2000136</v>
      </c>
      <c r="X140" s="4">
        <f>VLOOKUP(Z140,跑环关卡配置!H:J,3,FALSE)</f>
        <v>10</v>
      </c>
      <c r="Y140" t="str">
        <f>VLOOKUP(Z140,跑环关卡配置!H:I,2,FALSE)</f>
        <v>小蘑菇</v>
      </c>
      <c r="Z140">
        <f t="shared" si="6"/>
        <v>136</v>
      </c>
    </row>
    <row r="141" spans="1:26" x14ac:dyDescent="0.15">
      <c r="A141" s="4">
        <f t="shared" si="7"/>
        <v>2000137</v>
      </c>
      <c r="B141" s="4">
        <v>0</v>
      </c>
      <c r="C141" s="4">
        <v>0</v>
      </c>
      <c r="D141" s="4">
        <v>0</v>
      </c>
      <c r="E141" s="4">
        <v>0</v>
      </c>
      <c r="F141" s="4">
        <f>VLOOKUP(Z141,跑环关卡配置!H:N,6,FALSE)</f>
        <v>67</v>
      </c>
      <c r="G141" s="4">
        <f>VLOOKUP(Z141,跑环关卡配置!H:N,4,FALSE)</f>
        <v>360</v>
      </c>
      <c r="H141" s="4">
        <v>0</v>
      </c>
      <c r="I141" s="4">
        <f>VLOOKUP(Z141,跑环关卡配置!H:N,5,FALSE)</f>
        <v>200</v>
      </c>
      <c r="J141" s="4">
        <f>VLOOKUP(Z141,跑环关卡配置!H:N,7,FALSE)</f>
        <v>0</v>
      </c>
      <c r="K141" s="4">
        <v>100</v>
      </c>
      <c r="L141" s="4">
        <v>0</v>
      </c>
      <c r="M141" s="4">
        <v>0</v>
      </c>
      <c r="N141" s="4">
        <v>95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f>VLOOKUP(Z141,跑环关卡配置!F:G,2,FALSE)</f>
        <v>2000137</v>
      </c>
      <c r="X141" s="4">
        <f>VLOOKUP(Z141,跑环关卡配置!H:J,3,FALSE)</f>
        <v>10</v>
      </c>
      <c r="Y141" t="str">
        <f>VLOOKUP(Z141,跑环关卡配置!H:I,2,FALSE)</f>
        <v>食人花</v>
      </c>
      <c r="Z141">
        <f t="shared" si="6"/>
        <v>137</v>
      </c>
    </row>
    <row r="142" spans="1:26" x14ac:dyDescent="0.15">
      <c r="A142" s="4">
        <f t="shared" si="7"/>
        <v>2000138</v>
      </c>
      <c r="B142" s="4">
        <v>0</v>
      </c>
      <c r="C142" s="4">
        <v>0</v>
      </c>
      <c r="D142" s="4">
        <v>0</v>
      </c>
      <c r="E142" s="4">
        <v>0</v>
      </c>
      <c r="F142" s="4">
        <f>VLOOKUP(Z142,跑环关卡配置!H:N,6,FALSE)</f>
        <v>67</v>
      </c>
      <c r="G142" s="4">
        <f>VLOOKUP(Z142,跑环关卡配置!H:N,4,FALSE)</f>
        <v>360</v>
      </c>
      <c r="H142" s="4">
        <v>0</v>
      </c>
      <c r="I142" s="4">
        <f>VLOOKUP(Z142,跑环关卡配置!H:N,5,FALSE)</f>
        <v>200</v>
      </c>
      <c r="J142" s="4">
        <f>VLOOKUP(Z142,跑环关卡配置!H:N,7,FALSE)</f>
        <v>0</v>
      </c>
      <c r="K142" s="4">
        <v>100</v>
      </c>
      <c r="L142" s="4">
        <v>0</v>
      </c>
      <c r="M142" s="4">
        <v>0</v>
      </c>
      <c r="N142" s="4">
        <v>95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f>VLOOKUP(Z142,跑环关卡配置!F:G,2,FALSE)</f>
        <v>2000138</v>
      </c>
      <c r="X142" s="4">
        <f>VLOOKUP(Z142,跑环关卡配置!H:J,3,FALSE)</f>
        <v>10</v>
      </c>
      <c r="Y142" t="str">
        <f>VLOOKUP(Z142,跑环关卡配置!H:I,2,FALSE)</f>
        <v>食人花</v>
      </c>
      <c r="Z142">
        <f t="shared" si="6"/>
        <v>138</v>
      </c>
    </row>
    <row r="143" spans="1:26" x14ac:dyDescent="0.15">
      <c r="A143" s="4">
        <f t="shared" si="7"/>
        <v>2000139</v>
      </c>
      <c r="B143" s="4">
        <v>0</v>
      </c>
      <c r="C143" s="4">
        <v>0</v>
      </c>
      <c r="D143" s="4">
        <v>0</v>
      </c>
      <c r="E143" s="4">
        <v>0</v>
      </c>
      <c r="F143" s="4">
        <f>VLOOKUP(Z143,跑环关卡配置!H:N,6,FALSE)</f>
        <v>67</v>
      </c>
      <c r="G143" s="4">
        <f>VLOOKUP(Z143,跑环关卡配置!H:N,4,FALSE)</f>
        <v>360</v>
      </c>
      <c r="H143" s="4">
        <v>0</v>
      </c>
      <c r="I143" s="4">
        <f>VLOOKUP(Z143,跑环关卡配置!H:N,5,FALSE)</f>
        <v>200</v>
      </c>
      <c r="J143" s="4">
        <f>VLOOKUP(Z143,跑环关卡配置!H:N,7,FALSE)</f>
        <v>0</v>
      </c>
      <c r="K143" s="4">
        <v>100</v>
      </c>
      <c r="L143" s="4">
        <v>0</v>
      </c>
      <c r="M143" s="4">
        <v>0</v>
      </c>
      <c r="N143" s="4">
        <v>95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f>VLOOKUP(Z143,跑环关卡配置!F:G,2,FALSE)</f>
        <v>2000139</v>
      </c>
      <c r="X143" s="4">
        <f>VLOOKUP(Z143,跑环关卡配置!H:J,3,FALSE)</f>
        <v>10</v>
      </c>
      <c r="Y143" t="str">
        <f>VLOOKUP(Z143,跑环关卡配置!H:I,2,FALSE)</f>
        <v>食人花</v>
      </c>
      <c r="Z143">
        <f t="shared" si="6"/>
        <v>139</v>
      </c>
    </row>
    <row r="144" spans="1:26" x14ac:dyDescent="0.15">
      <c r="A144" s="4">
        <f t="shared" si="7"/>
        <v>2000140</v>
      </c>
      <c r="B144" s="4">
        <v>0</v>
      </c>
      <c r="C144" s="4">
        <v>0</v>
      </c>
      <c r="D144" s="4">
        <v>0</v>
      </c>
      <c r="E144" s="4">
        <v>0</v>
      </c>
      <c r="F144" s="4">
        <f>VLOOKUP(Z144,跑环关卡配置!H:N,6,FALSE)</f>
        <v>67</v>
      </c>
      <c r="G144" s="4">
        <f>VLOOKUP(Z144,跑环关卡配置!H:N,4,FALSE)</f>
        <v>360</v>
      </c>
      <c r="H144" s="4">
        <v>0</v>
      </c>
      <c r="I144" s="4">
        <f>VLOOKUP(Z144,跑环关卡配置!H:N,5,FALSE)</f>
        <v>200</v>
      </c>
      <c r="J144" s="4">
        <f>VLOOKUP(Z144,跑环关卡配置!H:N,7,FALSE)</f>
        <v>0</v>
      </c>
      <c r="K144" s="4">
        <v>100</v>
      </c>
      <c r="L144" s="4">
        <v>0</v>
      </c>
      <c r="M144" s="4">
        <v>0</v>
      </c>
      <c r="N144" s="4">
        <v>95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f>VLOOKUP(Z144,跑环关卡配置!F:G,2,FALSE)</f>
        <v>2000140</v>
      </c>
      <c r="X144" s="4">
        <f>VLOOKUP(Z144,跑环关卡配置!H:J,3,FALSE)</f>
        <v>10</v>
      </c>
      <c r="Y144" t="str">
        <f>VLOOKUP(Z144,跑环关卡配置!H:I,2,FALSE)</f>
        <v>食人花</v>
      </c>
      <c r="Z144">
        <f t="shared" si="6"/>
        <v>140</v>
      </c>
    </row>
    <row r="145" spans="1:26" x14ac:dyDescent="0.15">
      <c r="A145" s="4">
        <f t="shared" si="7"/>
        <v>2000141</v>
      </c>
      <c r="B145" s="4">
        <v>0</v>
      </c>
      <c r="C145" s="4">
        <v>0</v>
      </c>
      <c r="D145" s="4">
        <v>0</v>
      </c>
      <c r="E145" s="4">
        <v>0</v>
      </c>
      <c r="F145" s="4">
        <f>VLOOKUP(Z145,跑环关卡配置!H:N,6,FALSE)</f>
        <v>200</v>
      </c>
      <c r="G145" s="4">
        <f>VLOOKUP(Z145,跑环关卡配置!H:N,4,FALSE)</f>
        <v>168</v>
      </c>
      <c r="H145" s="4">
        <v>0</v>
      </c>
      <c r="I145" s="4">
        <f>VLOOKUP(Z145,跑环关卡配置!H:N,5,FALSE)</f>
        <v>400</v>
      </c>
      <c r="J145" s="4">
        <f>VLOOKUP(Z145,跑环关卡配置!H:N,7,FALSE)</f>
        <v>0</v>
      </c>
      <c r="K145" s="4">
        <v>100</v>
      </c>
      <c r="L145" s="4">
        <v>0</v>
      </c>
      <c r="M145" s="4">
        <v>0</v>
      </c>
      <c r="N145" s="4">
        <v>95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f>VLOOKUP(Z145,跑环关卡配置!F:G,2,FALSE)</f>
        <v>2000141</v>
      </c>
      <c r="X145" s="4">
        <f>VLOOKUP(Z145,跑环关卡配置!H:J,3,FALSE)</f>
        <v>10</v>
      </c>
      <c r="Y145" t="str">
        <f>VLOOKUP(Z145,跑环关卡配置!H:I,2,FALSE)</f>
        <v>树妖</v>
      </c>
      <c r="Z145">
        <f t="shared" si="6"/>
        <v>141</v>
      </c>
    </row>
    <row r="146" spans="1:26" x14ac:dyDescent="0.15">
      <c r="A146" s="4">
        <f t="shared" si="7"/>
        <v>2000142</v>
      </c>
      <c r="B146" s="4">
        <v>0</v>
      </c>
      <c r="C146" s="4">
        <v>0</v>
      </c>
      <c r="D146" s="4">
        <v>0</v>
      </c>
      <c r="E146" s="4">
        <v>0</v>
      </c>
      <c r="F146" s="4">
        <f>VLOOKUP(Z146,跑环关卡配置!H:N,6,FALSE)</f>
        <v>200</v>
      </c>
      <c r="G146" s="4">
        <f>VLOOKUP(Z146,跑环关卡配置!H:N,4,FALSE)</f>
        <v>168</v>
      </c>
      <c r="H146" s="4">
        <v>0</v>
      </c>
      <c r="I146" s="4">
        <f>VLOOKUP(Z146,跑环关卡配置!H:N,5,FALSE)</f>
        <v>400</v>
      </c>
      <c r="J146" s="4">
        <f>VLOOKUP(Z146,跑环关卡配置!H:N,7,FALSE)</f>
        <v>0</v>
      </c>
      <c r="K146" s="4">
        <v>100</v>
      </c>
      <c r="L146" s="4">
        <v>0</v>
      </c>
      <c r="M146" s="4">
        <v>0</v>
      </c>
      <c r="N146" s="4">
        <v>95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f>VLOOKUP(Z146,跑环关卡配置!F:G,2,FALSE)</f>
        <v>2000142</v>
      </c>
      <c r="X146" s="4">
        <f>VLOOKUP(Z146,跑环关卡配置!H:J,3,FALSE)</f>
        <v>10</v>
      </c>
      <c r="Y146" t="str">
        <f>VLOOKUP(Z146,跑环关卡配置!H:I,2,FALSE)</f>
        <v>树妖</v>
      </c>
      <c r="Z146">
        <f t="shared" si="6"/>
        <v>142</v>
      </c>
    </row>
    <row r="147" spans="1:26" x14ac:dyDescent="0.15">
      <c r="A147" s="4">
        <f t="shared" si="7"/>
        <v>2000143</v>
      </c>
      <c r="B147" s="4">
        <v>0</v>
      </c>
      <c r="C147" s="4">
        <v>0</v>
      </c>
      <c r="D147" s="4">
        <v>0</v>
      </c>
      <c r="E147" s="4">
        <v>0</v>
      </c>
      <c r="F147" s="4">
        <f>VLOOKUP(Z147,跑环关卡配置!H:N,6,FALSE)</f>
        <v>67</v>
      </c>
      <c r="G147" s="4">
        <f>VLOOKUP(Z147,跑环关卡配置!H:N,4,FALSE)</f>
        <v>360</v>
      </c>
      <c r="H147" s="4">
        <v>0</v>
      </c>
      <c r="I147" s="4">
        <f>VLOOKUP(Z147,跑环关卡配置!H:N,5,FALSE)</f>
        <v>200</v>
      </c>
      <c r="J147" s="4">
        <f>VLOOKUP(Z147,跑环关卡配置!H:N,7,FALSE)</f>
        <v>0</v>
      </c>
      <c r="K147" s="4">
        <v>100</v>
      </c>
      <c r="L147" s="4">
        <v>0</v>
      </c>
      <c r="M147" s="4">
        <v>0</v>
      </c>
      <c r="N147" s="4">
        <v>95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f>VLOOKUP(Z147,跑环关卡配置!F:G,2,FALSE)</f>
        <v>2000143</v>
      </c>
      <c r="X147" s="4">
        <f>VLOOKUP(Z147,跑环关卡配置!H:J,3,FALSE)</f>
        <v>10</v>
      </c>
      <c r="Y147" t="str">
        <f>VLOOKUP(Z147,跑环关卡配置!H:I,2,FALSE)</f>
        <v>食人花</v>
      </c>
      <c r="Z147">
        <f t="shared" si="6"/>
        <v>143</v>
      </c>
    </row>
    <row r="148" spans="1:26" x14ac:dyDescent="0.15">
      <c r="A148" s="4">
        <f t="shared" si="7"/>
        <v>2000144</v>
      </c>
      <c r="B148" s="4">
        <v>0</v>
      </c>
      <c r="C148" s="4">
        <v>0</v>
      </c>
      <c r="D148" s="4">
        <v>0</v>
      </c>
      <c r="E148" s="4">
        <v>0</v>
      </c>
      <c r="F148" s="4">
        <f>VLOOKUP(Z148,跑环关卡配置!H:N,6,FALSE)</f>
        <v>67</v>
      </c>
      <c r="G148" s="4">
        <f>VLOOKUP(Z148,跑环关卡配置!H:N,4,FALSE)</f>
        <v>360</v>
      </c>
      <c r="H148" s="4">
        <v>0</v>
      </c>
      <c r="I148" s="4">
        <f>VLOOKUP(Z148,跑环关卡配置!H:N,5,FALSE)</f>
        <v>200</v>
      </c>
      <c r="J148" s="4">
        <f>VLOOKUP(Z148,跑环关卡配置!H:N,7,FALSE)</f>
        <v>0</v>
      </c>
      <c r="K148" s="4">
        <v>100</v>
      </c>
      <c r="L148" s="4">
        <v>0</v>
      </c>
      <c r="M148" s="4">
        <v>0</v>
      </c>
      <c r="N148" s="4">
        <v>95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f>VLOOKUP(Z148,跑环关卡配置!F:G,2,FALSE)</f>
        <v>2000144</v>
      </c>
      <c r="X148" s="4">
        <f>VLOOKUP(Z148,跑环关卡配置!H:J,3,FALSE)</f>
        <v>10</v>
      </c>
      <c r="Y148" t="str">
        <f>VLOOKUP(Z148,跑环关卡配置!H:I,2,FALSE)</f>
        <v>食人花</v>
      </c>
      <c r="Z148">
        <f t="shared" si="6"/>
        <v>144</v>
      </c>
    </row>
    <row r="149" spans="1:26" x14ac:dyDescent="0.15">
      <c r="A149" s="4">
        <f t="shared" si="7"/>
        <v>2000145</v>
      </c>
      <c r="B149" s="4">
        <v>0</v>
      </c>
      <c r="C149" s="4">
        <v>0</v>
      </c>
      <c r="D149" s="4">
        <v>0</v>
      </c>
      <c r="E149" s="4">
        <v>0</v>
      </c>
      <c r="F149" s="4">
        <f>VLOOKUP(Z149,跑环关卡配置!H:N,6,FALSE)</f>
        <v>67</v>
      </c>
      <c r="G149" s="4">
        <f>VLOOKUP(Z149,跑环关卡配置!H:N,4,FALSE)</f>
        <v>360</v>
      </c>
      <c r="H149" s="4">
        <v>0</v>
      </c>
      <c r="I149" s="4">
        <f>VLOOKUP(Z149,跑环关卡配置!H:N,5,FALSE)</f>
        <v>200</v>
      </c>
      <c r="J149" s="4">
        <f>VLOOKUP(Z149,跑环关卡配置!H:N,7,FALSE)</f>
        <v>0</v>
      </c>
      <c r="K149" s="4">
        <v>100</v>
      </c>
      <c r="L149" s="4">
        <v>0</v>
      </c>
      <c r="M149" s="4">
        <v>0</v>
      </c>
      <c r="N149" s="4">
        <v>95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f>VLOOKUP(Z149,跑环关卡配置!F:G,2,FALSE)</f>
        <v>2000145</v>
      </c>
      <c r="X149" s="4">
        <f>VLOOKUP(Z149,跑环关卡配置!H:J,3,FALSE)</f>
        <v>10</v>
      </c>
      <c r="Y149" t="str">
        <f>VLOOKUP(Z149,跑环关卡配置!H:I,2,FALSE)</f>
        <v>食人花</v>
      </c>
      <c r="Z149">
        <f t="shared" si="6"/>
        <v>145</v>
      </c>
    </row>
    <row r="150" spans="1:26" x14ac:dyDescent="0.15">
      <c r="A150" s="4">
        <f t="shared" si="7"/>
        <v>2000146</v>
      </c>
      <c r="B150" s="4">
        <v>0</v>
      </c>
      <c r="C150" s="4">
        <v>0</v>
      </c>
      <c r="D150" s="4">
        <v>0</v>
      </c>
      <c r="E150" s="4">
        <v>0</v>
      </c>
      <c r="F150" s="4">
        <f>VLOOKUP(Z150,跑环关卡配置!H:N,6,FALSE)</f>
        <v>67</v>
      </c>
      <c r="G150" s="4">
        <f>VLOOKUP(Z150,跑环关卡配置!H:N,4,FALSE)</f>
        <v>360</v>
      </c>
      <c r="H150" s="4">
        <v>0</v>
      </c>
      <c r="I150" s="4">
        <f>VLOOKUP(Z150,跑环关卡配置!H:N,5,FALSE)</f>
        <v>200</v>
      </c>
      <c r="J150" s="4">
        <f>VLOOKUP(Z150,跑环关卡配置!H:N,7,FALSE)</f>
        <v>0</v>
      </c>
      <c r="K150" s="4">
        <v>100</v>
      </c>
      <c r="L150" s="4">
        <v>0</v>
      </c>
      <c r="M150" s="4">
        <v>0</v>
      </c>
      <c r="N150" s="4">
        <v>95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f>VLOOKUP(Z150,跑环关卡配置!F:G,2,FALSE)</f>
        <v>2000146</v>
      </c>
      <c r="X150" s="4">
        <f>VLOOKUP(Z150,跑环关卡配置!H:J,3,FALSE)</f>
        <v>10</v>
      </c>
      <c r="Y150" t="str">
        <f>VLOOKUP(Z150,跑环关卡配置!H:I,2,FALSE)</f>
        <v>食人花</v>
      </c>
      <c r="Z150">
        <f t="shared" si="6"/>
        <v>146</v>
      </c>
    </row>
    <row r="151" spans="1:26" x14ac:dyDescent="0.15">
      <c r="A151" s="4">
        <f t="shared" si="7"/>
        <v>2000147</v>
      </c>
      <c r="B151" s="4">
        <v>0</v>
      </c>
      <c r="C151" s="4">
        <v>0</v>
      </c>
      <c r="D151" s="4">
        <v>0</v>
      </c>
      <c r="E151" s="4">
        <v>0</v>
      </c>
      <c r="F151" s="4">
        <f>VLOOKUP(Z151,跑环关卡配置!H:N,6,FALSE)</f>
        <v>80</v>
      </c>
      <c r="G151" s="4">
        <f>VLOOKUP(Z151,跑环关卡配置!H:N,4,FALSE)</f>
        <v>240</v>
      </c>
      <c r="H151" s="4">
        <v>0</v>
      </c>
      <c r="I151" s="4">
        <f>VLOOKUP(Z151,跑环关卡配置!H:N,5,FALSE)</f>
        <v>400</v>
      </c>
      <c r="J151" s="4">
        <f>VLOOKUP(Z151,跑环关卡配置!H:N,7,FALSE)</f>
        <v>0</v>
      </c>
      <c r="K151" s="4">
        <v>100</v>
      </c>
      <c r="L151" s="4">
        <v>0</v>
      </c>
      <c r="M151" s="4">
        <v>0</v>
      </c>
      <c r="N151" s="4">
        <v>95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f>VLOOKUP(Z151,跑环关卡配置!F:G,2,FALSE)</f>
        <v>2000147</v>
      </c>
      <c r="X151" s="4">
        <f>VLOOKUP(Z151,跑环关卡配置!H:J,3,FALSE)</f>
        <v>10</v>
      </c>
      <c r="Y151" t="str">
        <f>VLOOKUP(Z151,跑环关卡配置!H:I,2,FALSE)</f>
        <v>小花精</v>
      </c>
      <c r="Z151">
        <f t="shared" si="6"/>
        <v>147</v>
      </c>
    </row>
    <row r="152" spans="1:26" x14ac:dyDescent="0.15">
      <c r="A152" s="4">
        <f t="shared" si="7"/>
        <v>2000148</v>
      </c>
      <c r="B152" s="4">
        <v>0</v>
      </c>
      <c r="C152" s="4">
        <v>0</v>
      </c>
      <c r="D152" s="4">
        <v>0</v>
      </c>
      <c r="E152" s="4">
        <v>0</v>
      </c>
      <c r="F152" s="4">
        <f>VLOOKUP(Z152,跑环关卡配置!H:N,6,FALSE)</f>
        <v>67</v>
      </c>
      <c r="G152" s="4">
        <f>VLOOKUP(Z152,跑环关卡配置!H:N,4,FALSE)</f>
        <v>360</v>
      </c>
      <c r="H152" s="4">
        <v>0</v>
      </c>
      <c r="I152" s="4">
        <f>VLOOKUP(Z152,跑环关卡配置!H:N,5,FALSE)</f>
        <v>200</v>
      </c>
      <c r="J152" s="4">
        <f>VLOOKUP(Z152,跑环关卡配置!H:N,7,FALSE)</f>
        <v>0</v>
      </c>
      <c r="K152" s="4">
        <v>100</v>
      </c>
      <c r="L152" s="4">
        <v>0</v>
      </c>
      <c r="M152" s="4">
        <v>0</v>
      </c>
      <c r="N152" s="4">
        <v>95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f>VLOOKUP(Z152,跑环关卡配置!F:G,2,FALSE)</f>
        <v>2000148</v>
      </c>
      <c r="X152" s="4">
        <f>VLOOKUP(Z152,跑环关卡配置!H:J,3,FALSE)</f>
        <v>10</v>
      </c>
      <c r="Y152" t="str">
        <f>VLOOKUP(Z152,跑环关卡配置!H:I,2,FALSE)</f>
        <v>食人花</v>
      </c>
      <c r="Z152">
        <f t="shared" si="6"/>
        <v>148</v>
      </c>
    </row>
    <row r="153" spans="1:26" x14ac:dyDescent="0.15">
      <c r="A153" s="4">
        <f t="shared" si="7"/>
        <v>2000149</v>
      </c>
      <c r="B153" s="4">
        <v>0</v>
      </c>
      <c r="C153" s="4">
        <v>0</v>
      </c>
      <c r="D153" s="4">
        <v>0</v>
      </c>
      <c r="E153" s="4">
        <v>0</v>
      </c>
      <c r="F153" s="4">
        <f>VLOOKUP(Z153,跑环关卡配置!H:N,6,FALSE)</f>
        <v>200</v>
      </c>
      <c r="G153" s="4">
        <f>VLOOKUP(Z153,跑环关卡配置!H:N,4,FALSE)</f>
        <v>168</v>
      </c>
      <c r="H153" s="4">
        <v>0</v>
      </c>
      <c r="I153" s="4">
        <f>VLOOKUP(Z153,跑环关卡配置!H:N,5,FALSE)</f>
        <v>400</v>
      </c>
      <c r="J153" s="4">
        <f>VLOOKUP(Z153,跑环关卡配置!H:N,7,FALSE)</f>
        <v>0</v>
      </c>
      <c r="K153" s="4">
        <v>100</v>
      </c>
      <c r="L153" s="4">
        <v>0</v>
      </c>
      <c r="M153" s="4">
        <v>0</v>
      </c>
      <c r="N153" s="4">
        <v>95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f>VLOOKUP(Z153,跑环关卡配置!F:G,2,FALSE)</f>
        <v>2000149</v>
      </c>
      <c r="X153" s="4">
        <f>VLOOKUP(Z153,跑环关卡配置!H:J,3,FALSE)</f>
        <v>10</v>
      </c>
      <c r="Y153" t="str">
        <f>VLOOKUP(Z153,跑环关卡配置!H:I,2,FALSE)</f>
        <v>树妖</v>
      </c>
      <c r="Z153">
        <f t="shared" si="6"/>
        <v>149</v>
      </c>
    </row>
    <row r="154" spans="1:26" x14ac:dyDescent="0.15">
      <c r="A154" s="4">
        <f t="shared" si="7"/>
        <v>2000150</v>
      </c>
      <c r="B154" s="4">
        <v>0</v>
      </c>
      <c r="C154" s="4">
        <v>0</v>
      </c>
      <c r="D154" s="4">
        <v>0</v>
      </c>
      <c r="E154" s="4">
        <v>0</v>
      </c>
      <c r="F154" s="4">
        <f>VLOOKUP(Z154,跑环关卡配置!H:N,6,FALSE)</f>
        <v>120</v>
      </c>
      <c r="G154" s="4">
        <f>VLOOKUP(Z154,跑环关卡配置!H:N,4,FALSE)</f>
        <v>240</v>
      </c>
      <c r="H154" s="4">
        <v>0</v>
      </c>
      <c r="I154" s="4">
        <f>VLOOKUP(Z154,跑环关卡配置!H:N,5,FALSE)</f>
        <v>400</v>
      </c>
      <c r="J154" s="4">
        <f>VLOOKUP(Z154,跑环关卡配置!H:N,7,FALSE)</f>
        <v>0</v>
      </c>
      <c r="K154" s="4">
        <v>100</v>
      </c>
      <c r="L154" s="4">
        <v>0</v>
      </c>
      <c r="M154" s="4">
        <v>0</v>
      </c>
      <c r="N154" s="4">
        <v>95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f>VLOOKUP(Z154,跑环关卡配置!F:G,2,FALSE)</f>
        <v>2000150</v>
      </c>
      <c r="X154" s="4">
        <f>VLOOKUP(Z154,跑环关卡配置!H:J,3,FALSE)</f>
        <v>10</v>
      </c>
      <c r="Y154" t="str">
        <f>VLOOKUP(Z154,跑环关卡配置!H:I,2,FALSE)</f>
        <v>小蘑菇</v>
      </c>
      <c r="Z154">
        <f t="shared" si="6"/>
        <v>150</v>
      </c>
    </row>
    <row r="155" spans="1:26" x14ac:dyDescent="0.15">
      <c r="A155" s="4">
        <f t="shared" si="7"/>
        <v>2000151</v>
      </c>
      <c r="B155" s="4">
        <v>0</v>
      </c>
      <c r="C155" s="4">
        <v>0</v>
      </c>
      <c r="D155" s="4">
        <v>0</v>
      </c>
      <c r="E155" s="4">
        <v>0</v>
      </c>
      <c r="F155" s="4">
        <f>VLOOKUP(Z155,跑环关卡配置!H:N,6,FALSE)</f>
        <v>120</v>
      </c>
      <c r="G155" s="4">
        <f>VLOOKUP(Z155,跑环关卡配置!H:N,4,FALSE)</f>
        <v>240</v>
      </c>
      <c r="H155" s="4">
        <v>0</v>
      </c>
      <c r="I155" s="4">
        <f>VLOOKUP(Z155,跑环关卡配置!H:N,5,FALSE)</f>
        <v>400</v>
      </c>
      <c r="J155" s="4">
        <f>VLOOKUP(Z155,跑环关卡配置!H:N,7,FALSE)</f>
        <v>0</v>
      </c>
      <c r="K155" s="4">
        <v>100</v>
      </c>
      <c r="L155" s="4">
        <v>0</v>
      </c>
      <c r="M155" s="4">
        <v>0</v>
      </c>
      <c r="N155" s="4">
        <v>95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f>VLOOKUP(Z155,跑环关卡配置!F:G,2,FALSE)</f>
        <v>2000151</v>
      </c>
      <c r="X155" s="4">
        <f>VLOOKUP(Z155,跑环关卡配置!H:J,3,FALSE)</f>
        <v>10</v>
      </c>
      <c r="Y155" t="str">
        <f>VLOOKUP(Z155,跑环关卡配置!H:I,2,FALSE)</f>
        <v>小蘑菇</v>
      </c>
      <c r="Z155">
        <f t="shared" si="6"/>
        <v>151</v>
      </c>
    </row>
    <row r="156" spans="1:26" x14ac:dyDescent="0.15">
      <c r="A156" s="4">
        <f t="shared" si="7"/>
        <v>2000152</v>
      </c>
      <c r="B156" s="4">
        <v>0</v>
      </c>
      <c r="C156" s="4">
        <v>0</v>
      </c>
      <c r="D156" s="4">
        <v>0</v>
      </c>
      <c r="E156" s="4">
        <v>0</v>
      </c>
      <c r="F156" s="4">
        <f>VLOOKUP(Z156,跑环关卡配置!H:N,6,FALSE)</f>
        <v>120</v>
      </c>
      <c r="G156" s="4">
        <f>VLOOKUP(Z156,跑环关卡配置!H:N,4,FALSE)</f>
        <v>240</v>
      </c>
      <c r="H156" s="4">
        <v>0</v>
      </c>
      <c r="I156" s="4">
        <f>VLOOKUP(Z156,跑环关卡配置!H:N,5,FALSE)</f>
        <v>400</v>
      </c>
      <c r="J156" s="4">
        <f>VLOOKUP(Z156,跑环关卡配置!H:N,7,FALSE)</f>
        <v>0</v>
      </c>
      <c r="K156" s="4">
        <v>100</v>
      </c>
      <c r="L156" s="4">
        <v>0</v>
      </c>
      <c r="M156" s="4">
        <v>0</v>
      </c>
      <c r="N156" s="4">
        <v>95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f>VLOOKUP(Z156,跑环关卡配置!F:G,2,FALSE)</f>
        <v>2000152</v>
      </c>
      <c r="X156" s="4">
        <f>VLOOKUP(Z156,跑环关卡配置!H:J,3,FALSE)</f>
        <v>10</v>
      </c>
      <c r="Y156" t="str">
        <f>VLOOKUP(Z156,跑环关卡配置!H:I,2,FALSE)</f>
        <v>小蘑菇</v>
      </c>
      <c r="Z156">
        <f t="shared" si="6"/>
        <v>152</v>
      </c>
    </row>
    <row r="157" spans="1:26" x14ac:dyDescent="0.15">
      <c r="A157" s="4">
        <f t="shared" si="7"/>
        <v>2000153</v>
      </c>
      <c r="B157" s="4">
        <v>0</v>
      </c>
      <c r="C157" s="4">
        <v>0</v>
      </c>
      <c r="D157" s="4">
        <v>0</v>
      </c>
      <c r="E157" s="4">
        <v>0</v>
      </c>
      <c r="F157" s="4">
        <f>VLOOKUP(Z157,跑环关卡配置!H:N,6,FALSE)</f>
        <v>200</v>
      </c>
      <c r="G157" s="4">
        <f>VLOOKUP(Z157,跑环关卡配置!H:N,4,FALSE)</f>
        <v>168</v>
      </c>
      <c r="H157" s="4">
        <v>0</v>
      </c>
      <c r="I157" s="4">
        <f>VLOOKUP(Z157,跑环关卡配置!H:N,5,FALSE)</f>
        <v>400</v>
      </c>
      <c r="J157" s="4">
        <f>VLOOKUP(Z157,跑环关卡配置!H:N,7,FALSE)</f>
        <v>0</v>
      </c>
      <c r="K157" s="4">
        <v>100</v>
      </c>
      <c r="L157" s="4">
        <v>0</v>
      </c>
      <c r="M157" s="4">
        <v>0</v>
      </c>
      <c r="N157" s="4">
        <v>95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f>VLOOKUP(Z157,跑环关卡配置!F:G,2,FALSE)</f>
        <v>2000153</v>
      </c>
      <c r="X157" s="4">
        <f>VLOOKUP(Z157,跑环关卡配置!H:J,3,FALSE)</f>
        <v>10</v>
      </c>
      <c r="Y157" t="str">
        <f>VLOOKUP(Z157,跑环关卡配置!H:I,2,FALSE)</f>
        <v>树妖</v>
      </c>
      <c r="Z157">
        <f t="shared" si="6"/>
        <v>153</v>
      </c>
    </row>
    <row r="158" spans="1:26" x14ac:dyDescent="0.15">
      <c r="A158" s="4">
        <f t="shared" si="7"/>
        <v>2000154</v>
      </c>
      <c r="B158" s="4">
        <v>0</v>
      </c>
      <c r="C158" s="4">
        <v>0</v>
      </c>
      <c r="D158" s="4">
        <v>0</v>
      </c>
      <c r="E158" s="4">
        <v>0</v>
      </c>
      <c r="F158" s="4">
        <f>VLOOKUP(Z158,跑环关卡配置!H:N,6,FALSE)</f>
        <v>200</v>
      </c>
      <c r="G158" s="4">
        <f>VLOOKUP(Z158,跑环关卡配置!H:N,4,FALSE)</f>
        <v>168</v>
      </c>
      <c r="H158" s="4">
        <v>0</v>
      </c>
      <c r="I158" s="4">
        <f>VLOOKUP(Z158,跑环关卡配置!H:N,5,FALSE)</f>
        <v>400</v>
      </c>
      <c r="J158" s="4">
        <f>VLOOKUP(Z158,跑环关卡配置!H:N,7,FALSE)</f>
        <v>0</v>
      </c>
      <c r="K158" s="4">
        <v>100</v>
      </c>
      <c r="L158" s="4">
        <v>0</v>
      </c>
      <c r="M158" s="4">
        <v>0</v>
      </c>
      <c r="N158" s="4">
        <v>95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f>VLOOKUP(Z158,跑环关卡配置!F:G,2,FALSE)</f>
        <v>2000154</v>
      </c>
      <c r="X158" s="4">
        <f>VLOOKUP(Z158,跑环关卡配置!H:J,3,FALSE)</f>
        <v>10</v>
      </c>
      <c r="Y158" t="str">
        <f>VLOOKUP(Z158,跑环关卡配置!H:I,2,FALSE)</f>
        <v>树妖</v>
      </c>
      <c r="Z158">
        <f t="shared" si="6"/>
        <v>154</v>
      </c>
    </row>
    <row r="159" spans="1:26" x14ac:dyDescent="0.15">
      <c r="A159" s="4">
        <f t="shared" si="7"/>
        <v>2000155</v>
      </c>
      <c r="B159" s="4">
        <v>0</v>
      </c>
      <c r="C159" s="4">
        <v>0</v>
      </c>
      <c r="D159" s="4">
        <v>0</v>
      </c>
      <c r="E159" s="4">
        <v>0</v>
      </c>
      <c r="F159" s="4">
        <f>VLOOKUP(Z159,跑环关卡配置!H:N,6,FALSE)</f>
        <v>67</v>
      </c>
      <c r="G159" s="4">
        <f>VLOOKUP(Z159,跑环关卡配置!H:N,4,FALSE)</f>
        <v>360</v>
      </c>
      <c r="H159" s="4">
        <v>0</v>
      </c>
      <c r="I159" s="4">
        <f>VLOOKUP(Z159,跑环关卡配置!H:N,5,FALSE)</f>
        <v>200</v>
      </c>
      <c r="J159" s="4">
        <f>VLOOKUP(Z159,跑环关卡配置!H:N,7,FALSE)</f>
        <v>0</v>
      </c>
      <c r="K159" s="4">
        <v>100</v>
      </c>
      <c r="L159" s="4">
        <v>0</v>
      </c>
      <c r="M159" s="4">
        <v>0</v>
      </c>
      <c r="N159" s="4">
        <v>95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f>VLOOKUP(Z159,跑环关卡配置!F:G,2,FALSE)</f>
        <v>2000155</v>
      </c>
      <c r="X159" s="4">
        <f>VLOOKUP(Z159,跑环关卡配置!H:J,3,FALSE)</f>
        <v>10</v>
      </c>
      <c r="Y159" t="str">
        <f>VLOOKUP(Z159,跑环关卡配置!H:I,2,FALSE)</f>
        <v>食人花</v>
      </c>
      <c r="Z159">
        <f t="shared" si="6"/>
        <v>155</v>
      </c>
    </row>
    <row r="160" spans="1:26" x14ac:dyDescent="0.15">
      <c r="A160" s="4">
        <f t="shared" si="7"/>
        <v>2000156</v>
      </c>
      <c r="B160" s="4">
        <v>0</v>
      </c>
      <c r="C160" s="4">
        <v>0</v>
      </c>
      <c r="D160" s="4">
        <v>0</v>
      </c>
      <c r="E160" s="4">
        <v>0</v>
      </c>
      <c r="F160" s="4">
        <f>VLOOKUP(Z160,跑环关卡配置!H:N,6,FALSE)</f>
        <v>67</v>
      </c>
      <c r="G160" s="4">
        <f>VLOOKUP(Z160,跑环关卡配置!H:N,4,FALSE)</f>
        <v>360</v>
      </c>
      <c r="H160" s="4">
        <v>0</v>
      </c>
      <c r="I160" s="4">
        <f>VLOOKUP(Z160,跑环关卡配置!H:N,5,FALSE)</f>
        <v>200</v>
      </c>
      <c r="J160" s="4">
        <f>VLOOKUP(Z160,跑环关卡配置!H:N,7,FALSE)</f>
        <v>0</v>
      </c>
      <c r="K160" s="4">
        <v>100</v>
      </c>
      <c r="L160" s="4">
        <v>0</v>
      </c>
      <c r="M160" s="4">
        <v>0</v>
      </c>
      <c r="N160" s="4">
        <v>95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f>VLOOKUP(Z160,跑环关卡配置!F:G,2,FALSE)</f>
        <v>2000156</v>
      </c>
      <c r="X160" s="4">
        <f>VLOOKUP(Z160,跑环关卡配置!H:J,3,FALSE)</f>
        <v>10</v>
      </c>
      <c r="Y160" t="str">
        <f>VLOOKUP(Z160,跑环关卡配置!H:I,2,FALSE)</f>
        <v>食人花</v>
      </c>
      <c r="Z160">
        <f t="shared" si="6"/>
        <v>156</v>
      </c>
    </row>
    <row r="161" spans="1:26" x14ac:dyDescent="0.15">
      <c r="A161" s="4">
        <f t="shared" si="7"/>
        <v>2000157</v>
      </c>
      <c r="B161" s="4">
        <v>0</v>
      </c>
      <c r="C161" s="4">
        <v>0</v>
      </c>
      <c r="D161" s="4">
        <v>0</v>
      </c>
      <c r="E161" s="4">
        <v>0</v>
      </c>
      <c r="F161" s="4">
        <f>VLOOKUP(Z161,跑环关卡配置!H:N,6,FALSE)</f>
        <v>67</v>
      </c>
      <c r="G161" s="4">
        <f>VLOOKUP(Z161,跑环关卡配置!H:N,4,FALSE)</f>
        <v>360</v>
      </c>
      <c r="H161" s="4">
        <v>0</v>
      </c>
      <c r="I161" s="4">
        <f>VLOOKUP(Z161,跑环关卡配置!H:N,5,FALSE)</f>
        <v>200</v>
      </c>
      <c r="J161" s="4">
        <f>VLOOKUP(Z161,跑环关卡配置!H:N,7,FALSE)</f>
        <v>0</v>
      </c>
      <c r="K161" s="4">
        <v>100</v>
      </c>
      <c r="L161" s="4">
        <v>0</v>
      </c>
      <c r="M161" s="4">
        <v>0</v>
      </c>
      <c r="N161" s="4">
        <v>95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f>VLOOKUP(Z161,跑环关卡配置!F:G,2,FALSE)</f>
        <v>2000157</v>
      </c>
      <c r="X161" s="4">
        <f>VLOOKUP(Z161,跑环关卡配置!H:J,3,FALSE)</f>
        <v>10</v>
      </c>
      <c r="Y161" t="str">
        <f>VLOOKUP(Z161,跑环关卡配置!H:I,2,FALSE)</f>
        <v>食人花</v>
      </c>
      <c r="Z161">
        <f t="shared" si="6"/>
        <v>157</v>
      </c>
    </row>
    <row r="162" spans="1:26" x14ac:dyDescent="0.15">
      <c r="A162" s="4">
        <f t="shared" si="7"/>
        <v>2000158</v>
      </c>
      <c r="B162" s="4">
        <v>0</v>
      </c>
      <c r="C162" s="4">
        <v>0</v>
      </c>
      <c r="D162" s="4">
        <v>0</v>
      </c>
      <c r="E162" s="4">
        <v>0</v>
      </c>
      <c r="F162" s="4">
        <f>VLOOKUP(Z162,跑环关卡配置!H:N,6,FALSE)</f>
        <v>200</v>
      </c>
      <c r="G162" s="4">
        <f>VLOOKUP(Z162,跑环关卡配置!H:N,4,FALSE)</f>
        <v>168</v>
      </c>
      <c r="H162" s="4">
        <v>0</v>
      </c>
      <c r="I162" s="4">
        <f>VLOOKUP(Z162,跑环关卡配置!H:N,5,FALSE)</f>
        <v>400</v>
      </c>
      <c r="J162" s="4">
        <f>VLOOKUP(Z162,跑环关卡配置!H:N,7,FALSE)</f>
        <v>0</v>
      </c>
      <c r="K162" s="4">
        <v>100</v>
      </c>
      <c r="L162" s="4">
        <v>0</v>
      </c>
      <c r="M162" s="4">
        <v>0</v>
      </c>
      <c r="N162" s="4">
        <v>95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f>VLOOKUP(Z162,跑环关卡配置!F:G,2,FALSE)</f>
        <v>2000158</v>
      </c>
      <c r="X162" s="4">
        <f>VLOOKUP(Z162,跑环关卡配置!H:J,3,FALSE)</f>
        <v>10</v>
      </c>
      <c r="Y162" t="str">
        <f>VLOOKUP(Z162,跑环关卡配置!H:I,2,FALSE)</f>
        <v>树妖</v>
      </c>
      <c r="Z162">
        <f t="shared" si="6"/>
        <v>158</v>
      </c>
    </row>
    <row r="163" spans="1:26" x14ac:dyDescent="0.15">
      <c r="A163" s="4">
        <f t="shared" si="7"/>
        <v>2000159</v>
      </c>
      <c r="B163" s="4">
        <v>0</v>
      </c>
      <c r="C163" s="4">
        <v>0</v>
      </c>
      <c r="D163" s="4">
        <v>0</v>
      </c>
      <c r="E163" s="4">
        <v>0</v>
      </c>
      <c r="F163" s="4">
        <f>VLOOKUP(Z163,跑环关卡配置!H:N,6,FALSE)</f>
        <v>200</v>
      </c>
      <c r="G163" s="4">
        <f>VLOOKUP(Z163,跑环关卡配置!H:N,4,FALSE)</f>
        <v>168</v>
      </c>
      <c r="H163" s="4">
        <v>0</v>
      </c>
      <c r="I163" s="4">
        <f>VLOOKUP(Z163,跑环关卡配置!H:N,5,FALSE)</f>
        <v>400</v>
      </c>
      <c r="J163" s="4">
        <f>VLOOKUP(Z163,跑环关卡配置!H:N,7,FALSE)</f>
        <v>0</v>
      </c>
      <c r="K163" s="4">
        <v>100</v>
      </c>
      <c r="L163" s="4">
        <v>0</v>
      </c>
      <c r="M163" s="4">
        <v>0</v>
      </c>
      <c r="N163" s="4">
        <v>95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f>VLOOKUP(Z163,跑环关卡配置!F:G,2,FALSE)</f>
        <v>2000159</v>
      </c>
      <c r="X163" s="4">
        <f>VLOOKUP(Z163,跑环关卡配置!H:J,3,FALSE)</f>
        <v>10</v>
      </c>
      <c r="Y163" t="str">
        <f>VLOOKUP(Z163,跑环关卡配置!H:I,2,FALSE)</f>
        <v>树妖</v>
      </c>
      <c r="Z163">
        <f t="shared" si="6"/>
        <v>159</v>
      </c>
    </row>
    <row r="164" spans="1:26" x14ac:dyDescent="0.15">
      <c r="A164" s="4">
        <f t="shared" si="7"/>
        <v>2000160</v>
      </c>
      <c r="B164" s="4">
        <v>0</v>
      </c>
      <c r="C164" s="4">
        <v>0</v>
      </c>
      <c r="D164" s="4">
        <v>0</v>
      </c>
      <c r="E164" s="4">
        <v>0</v>
      </c>
      <c r="F164" s="4">
        <f>VLOOKUP(Z164,跑环关卡配置!H:N,6,FALSE)</f>
        <v>80</v>
      </c>
      <c r="G164" s="4">
        <f>VLOOKUP(Z164,跑环关卡配置!H:N,4,FALSE)</f>
        <v>240</v>
      </c>
      <c r="H164" s="4">
        <v>0</v>
      </c>
      <c r="I164" s="4">
        <f>VLOOKUP(Z164,跑环关卡配置!H:N,5,FALSE)</f>
        <v>400</v>
      </c>
      <c r="J164" s="4">
        <f>VLOOKUP(Z164,跑环关卡配置!H:N,7,FALSE)</f>
        <v>0</v>
      </c>
      <c r="K164" s="4">
        <v>100</v>
      </c>
      <c r="L164" s="4">
        <v>0</v>
      </c>
      <c r="M164" s="4">
        <v>0</v>
      </c>
      <c r="N164" s="4">
        <v>95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f>VLOOKUP(Z164,跑环关卡配置!F:G,2,FALSE)</f>
        <v>2000160</v>
      </c>
      <c r="X164" s="4">
        <f>VLOOKUP(Z164,跑环关卡配置!H:J,3,FALSE)</f>
        <v>10</v>
      </c>
      <c r="Y164" t="str">
        <f>VLOOKUP(Z164,跑环关卡配置!H:I,2,FALSE)</f>
        <v>小花精</v>
      </c>
      <c r="Z164">
        <f t="shared" si="6"/>
        <v>160</v>
      </c>
    </row>
    <row r="165" spans="1:26" x14ac:dyDescent="0.15">
      <c r="A165" s="4">
        <f t="shared" si="7"/>
        <v>2000161</v>
      </c>
      <c r="B165" s="4">
        <v>0</v>
      </c>
      <c r="C165" s="4">
        <v>0</v>
      </c>
      <c r="D165" s="4">
        <v>0</v>
      </c>
      <c r="E165" s="4">
        <v>0</v>
      </c>
      <c r="F165" s="4">
        <f>VLOOKUP(Z165,跑环关卡配置!H:N,6,FALSE)</f>
        <v>80</v>
      </c>
      <c r="G165" s="4">
        <f>VLOOKUP(Z165,跑环关卡配置!H:N,4,FALSE)</f>
        <v>240</v>
      </c>
      <c r="H165" s="4">
        <v>0</v>
      </c>
      <c r="I165" s="4">
        <f>VLOOKUP(Z165,跑环关卡配置!H:N,5,FALSE)</f>
        <v>400</v>
      </c>
      <c r="J165" s="4">
        <f>VLOOKUP(Z165,跑环关卡配置!H:N,7,FALSE)</f>
        <v>0</v>
      </c>
      <c r="K165" s="4">
        <v>100</v>
      </c>
      <c r="L165" s="4">
        <v>0</v>
      </c>
      <c r="M165" s="4">
        <v>0</v>
      </c>
      <c r="N165" s="4">
        <v>95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f>VLOOKUP(Z165,跑环关卡配置!F:G,2,FALSE)</f>
        <v>2000161</v>
      </c>
      <c r="X165" s="4">
        <f>VLOOKUP(Z165,跑环关卡配置!H:J,3,FALSE)</f>
        <v>10</v>
      </c>
      <c r="Y165" t="str">
        <f>VLOOKUP(Z165,跑环关卡配置!H:I,2,FALSE)</f>
        <v>小花精</v>
      </c>
      <c r="Z165">
        <f t="shared" si="6"/>
        <v>161</v>
      </c>
    </row>
    <row r="166" spans="1:26" x14ac:dyDescent="0.15">
      <c r="A166" s="4">
        <f t="shared" si="7"/>
        <v>2000162</v>
      </c>
      <c r="B166" s="4">
        <v>0</v>
      </c>
      <c r="C166" s="4">
        <v>0</v>
      </c>
      <c r="D166" s="4">
        <v>0</v>
      </c>
      <c r="E166" s="4">
        <v>0</v>
      </c>
      <c r="F166" s="4">
        <f>VLOOKUP(Z166,跑环关卡配置!H:N,6,FALSE)</f>
        <v>200</v>
      </c>
      <c r="G166" s="4">
        <f>VLOOKUP(Z166,跑环关卡配置!H:N,4,FALSE)</f>
        <v>168</v>
      </c>
      <c r="H166" s="4">
        <v>0</v>
      </c>
      <c r="I166" s="4">
        <f>VLOOKUP(Z166,跑环关卡配置!H:N,5,FALSE)</f>
        <v>400</v>
      </c>
      <c r="J166" s="4">
        <f>VLOOKUP(Z166,跑环关卡配置!H:N,7,FALSE)</f>
        <v>0</v>
      </c>
      <c r="K166" s="4">
        <v>100</v>
      </c>
      <c r="L166" s="4">
        <v>0</v>
      </c>
      <c r="M166" s="4">
        <v>0</v>
      </c>
      <c r="N166" s="4">
        <v>95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f>VLOOKUP(Z166,跑环关卡配置!F:G,2,FALSE)</f>
        <v>2000162</v>
      </c>
      <c r="X166" s="4">
        <f>VLOOKUP(Z166,跑环关卡配置!H:J,3,FALSE)</f>
        <v>10</v>
      </c>
      <c r="Y166" t="str">
        <f>VLOOKUP(Z166,跑环关卡配置!H:I,2,FALSE)</f>
        <v>树妖</v>
      </c>
      <c r="Z166">
        <f t="shared" si="6"/>
        <v>162</v>
      </c>
    </row>
    <row r="167" spans="1:26" x14ac:dyDescent="0.15">
      <c r="A167" s="4">
        <f t="shared" si="7"/>
        <v>2000163</v>
      </c>
      <c r="B167" s="4">
        <v>0</v>
      </c>
      <c r="C167" s="4">
        <v>0</v>
      </c>
      <c r="D167" s="4">
        <v>0</v>
      </c>
      <c r="E167" s="4">
        <v>0</v>
      </c>
      <c r="F167" s="4">
        <f>VLOOKUP(Z167,跑环关卡配置!H:N,6,FALSE)</f>
        <v>67</v>
      </c>
      <c r="G167" s="4">
        <f>VLOOKUP(Z167,跑环关卡配置!H:N,4,FALSE)</f>
        <v>360</v>
      </c>
      <c r="H167" s="4">
        <v>0</v>
      </c>
      <c r="I167" s="4">
        <f>VLOOKUP(Z167,跑环关卡配置!H:N,5,FALSE)</f>
        <v>200</v>
      </c>
      <c r="J167" s="4">
        <f>VLOOKUP(Z167,跑环关卡配置!H:N,7,FALSE)</f>
        <v>0</v>
      </c>
      <c r="K167" s="4">
        <v>100</v>
      </c>
      <c r="L167" s="4">
        <v>0</v>
      </c>
      <c r="M167" s="4">
        <v>0</v>
      </c>
      <c r="N167" s="4">
        <v>95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f>VLOOKUP(Z167,跑环关卡配置!F:G,2,FALSE)</f>
        <v>2000163</v>
      </c>
      <c r="X167" s="4">
        <f>VLOOKUP(Z167,跑环关卡配置!H:J,3,FALSE)</f>
        <v>10</v>
      </c>
      <c r="Y167" t="str">
        <f>VLOOKUP(Z167,跑环关卡配置!H:I,2,FALSE)</f>
        <v>食人花</v>
      </c>
      <c r="Z167">
        <f t="shared" si="6"/>
        <v>163</v>
      </c>
    </row>
    <row r="168" spans="1:26" x14ac:dyDescent="0.15">
      <c r="A168" s="4">
        <f t="shared" si="7"/>
        <v>2000164</v>
      </c>
      <c r="B168" s="4">
        <v>0</v>
      </c>
      <c r="C168" s="4">
        <v>0</v>
      </c>
      <c r="D168" s="4">
        <v>0</v>
      </c>
      <c r="E168" s="4">
        <v>0</v>
      </c>
      <c r="F168" s="4">
        <f>VLOOKUP(Z168,跑环关卡配置!H:N,6,FALSE)</f>
        <v>200</v>
      </c>
      <c r="G168" s="4">
        <f>VLOOKUP(Z168,跑环关卡配置!H:N,4,FALSE)</f>
        <v>168</v>
      </c>
      <c r="H168" s="4">
        <v>0</v>
      </c>
      <c r="I168" s="4">
        <f>VLOOKUP(Z168,跑环关卡配置!H:N,5,FALSE)</f>
        <v>400</v>
      </c>
      <c r="J168" s="4">
        <f>VLOOKUP(Z168,跑环关卡配置!H:N,7,FALSE)</f>
        <v>0</v>
      </c>
      <c r="K168" s="4">
        <v>100</v>
      </c>
      <c r="L168" s="4">
        <v>0</v>
      </c>
      <c r="M168" s="4">
        <v>0</v>
      </c>
      <c r="N168" s="4">
        <v>95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f>VLOOKUP(Z168,跑环关卡配置!F:G,2,FALSE)</f>
        <v>2000164</v>
      </c>
      <c r="X168" s="4">
        <f>VLOOKUP(Z168,跑环关卡配置!H:J,3,FALSE)</f>
        <v>10</v>
      </c>
      <c r="Y168" t="str">
        <f>VLOOKUP(Z168,跑环关卡配置!H:I,2,FALSE)</f>
        <v>树妖</v>
      </c>
      <c r="Z168">
        <f t="shared" si="6"/>
        <v>164</v>
      </c>
    </row>
    <row r="169" spans="1:26" x14ac:dyDescent="0.15">
      <c r="A169" s="4">
        <f t="shared" si="7"/>
        <v>2000165</v>
      </c>
      <c r="B169" s="4">
        <v>0</v>
      </c>
      <c r="C169" s="4">
        <v>0</v>
      </c>
      <c r="D169" s="4">
        <v>0</v>
      </c>
      <c r="E169" s="4">
        <v>0</v>
      </c>
      <c r="F169" s="4">
        <f>VLOOKUP(Z169,跑环关卡配置!H:N,6,FALSE)</f>
        <v>67</v>
      </c>
      <c r="G169" s="4">
        <f>VLOOKUP(Z169,跑环关卡配置!H:N,4,FALSE)</f>
        <v>360</v>
      </c>
      <c r="H169" s="4">
        <v>0</v>
      </c>
      <c r="I169" s="4">
        <f>VLOOKUP(Z169,跑环关卡配置!H:N,5,FALSE)</f>
        <v>200</v>
      </c>
      <c r="J169" s="4">
        <f>VLOOKUP(Z169,跑环关卡配置!H:N,7,FALSE)</f>
        <v>0</v>
      </c>
      <c r="K169" s="4">
        <v>100</v>
      </c>
      <c r="L169" s="4">
        <v>0</v>
      </c>
      <c r="M169" s="4">
        <v>0</v>
      </c>
      <c r="N169" s="4">
        <v>95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f>VLOOKUP(Z169,跑环关卡配置!F:G,2,FALSE)</f>
        <v>2000165</v>
      </c>
      <c r="X169" s="4">
        <f>VLOOKUP(Z169,跑环关卡配置!H:J,3,FALSE)</f>
        <v>10</v>
      </c>
      <c r="Y169" t="str">
        <f>VLOOKUP(Z169,跑环关卡配置!H:I,2,FALSE)</f>
        <v>食人花</v>
      </c>
      <c r="Z169">
        <f t="shared" si="6"/>
        <v>165</v>
      </c>
    </row>
    <row r="170" spans="1:26" x14ac:dyDescent="0.15">
      <c r="A170" s="4">
        <f t="shared" si="7"/>
        <v>2000166</v>
      </c>
      <c r="B170" s="4">
        <v>0</v>
      </c>
      <c r="C170" s="4">
        <v>0</v>
      </c>
      <c r="D170" s="4">
        <v>0</v>
      </c>
      <c r="E170" s="4">
        <v>0</v>
      </c>
      <c r="F170" s="4">
        <f>VLOOKUP(Z170,跑环关卡配置!H:N,6,FALSE)</f>
        <v>67</v>
      </c>
      <c r="G170" s="4">
        <f>VLOOKUP(Z170,跑环关卡配置!H:N,4,FALSE)</f>
        <v>360</v>
      </c>
      <c r="H170" s="4">
        <v>0</v>
      </c>
      <c r="I170" s="4">
        <f>VLOOKUP(Z170,跑环关卡配置!H:N,5,FALSE)</f>
        <v>200</v>
      </c>
      <c r="J170" s="4">
        <f>VLOOKUP(Z170,跑环关卡配置!H:N,7,FALSE)</f>
        <v>0</v>
      </c>
      <c r="K170" s="4">
        <v>100</v>
      </c>
      <c r="L170" s="4">
        <v>0</v>
      </c>
      <c r="M170" s="4">
        <v>0</v>
      </c>
      <c r="N170" s="4">
        <v>95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f>VLOOKUP(Z170,跑环关卡配置!F:G,2,FALSE)</f>
        <v>2000166</v>
      </c>
      <c r="X170" s="4">
        <f>VLOOKUP(Z170,跑环关卡配置!H:J,3,FALSE)</f>
        <v>10</v>
      </c>
      <c r="Y170" t="str">
        <f>VLOOKUP(Z170,跑环关卡配置!H:I,2,FALSE)</f>
        <v>食人花</v>
      </c>
      <c r="Z170">
        <f t="shared" si="6"/>
        <v>166</v>
      </c>
    </row>
    <row r="171" spans="1:26" x14ac:dyDescent="0.15">
      <c r="A171" s="4">
        <f t="shared" si="7"/>
        <v>2000167</v>
      </c>
      <c r="B171" s="4">
        <v>0</v>
      </c>
      <c r="C171" s="4">
        <v>0</v>
      </c>
      <c r="D171" s="4">
        <v>0</v>
      </c>
      <c r="E171" s="4">
        <v>0</v>
      </c>
      <c r="F171" s="4">
        <f>VLOOKUP(Z171,跑环关卡配置!H:N,6,FALSE)</f>
        <v>200</v>
      </c>
      <c r="G171" s="4">
        <f>VLOOKUP(Z171,跑环关卡配置!H:N,4,FALSE)</f>
        <v>168</v>
      </c>
      <c r="H171" s="4">
        <v>0</v>
      </c>
      <c r="I171" s="4">
        <f>VLOOKUP(Z171,跑环关卡配置!H:N,5,FALSE)</f>
        <v>400</v>
      </c>
      <c r="J171" s="4">
        <f>VLOOKUP(Z171,跑环关卡配置!H:N,7,FALSE)</f>
        <v>0</v>
      </c>
      <c r="K171" s="4">
        <v>100</v>
      </c>
      <c r="L171" s="4">
        <v>0</v>
      </c>
      <c r="M171" s="4">
        <v>0</v>
      </c>
      <c r="N171" s="4">
        <v>95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f>VLOOKUP(Z171,跑环关卡配置!F:G,2,FALSE)</f>
        <v>2000167</v>
      </c>
      <c r="X171" s="4">
        <f>VLOOKUP(Z171,跑环关卡配置!H:J,3,FALSE)</f>
        <v>10</v>
      </c>
      <c r="Y171" t="str">
        <f>VLOOKUP(Z171,跑环关卡配置!H:I,2,FALSE)</f>
        <v>树妖</v>
      </c>
      <c r="Z171">
        <f t="shared" si="6"/>
        <v>167</v>
      </c>
    </row>
    <row r="172" spans="1:26" x14ac:dyDescent="0.15">
      <c r="A172" s="4">
        <f t="shared" si="7"/>
        <v>2000168</v>
      </c>
      <c r="B172" s="4">
        <v>0</v>
      </c>
      <c r="C172" s="4">
        <v>0</v>
      </c>
      <c r="D172" s="4">
        <v>0</v>
      </c>
      <c r="E172" s="4">
        <v>0</v>
      </c>
      <c r="F172" s="4">
        <f>VLOOKUP(Z172,跑环关卡配置!H:N,6,FALSE)</f>
        <v>67</v>
      </c>
      <c r="G172" s="4">
        <f>VLOOKUP(Z172,跑环关卡配置!H:N,4,FALSE)</f>
        <v>360</v>
      </c>
      <c r="H172" s="4">
        <v>0</v>
      </c>
      <c r="I172" s="4">
        <f>VLOOKUP(Z172,跑环关卡配置!H:N,5,FALSE)</f>
        <v>200</v>
      </c>
      <c r="J172" s="4">
        <f>VLOOKUP(Z172,跑环关卡配置!H:N,7,FALSE)</f>
        <v>0</v>
      </c>
      <c r="K172" s="4">
        <v>100</v>
      </c>
      <c r="L172" s="4">
        <v>0</v>
      </c>
      <c r="M172" s="4">
        <v>0</v>
      </c>
      <c r="N172" s="4">
        <v>95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f>VLOOKUP(Z172,跑环关卡配置!F:G,2,FALSE)</f>
        <v>2000168</v>
      </c>
      <c r="X172" s="4">
        <f>VLOOKUP(Z172,跑环关卡配置!H:J,3,FALSE)</f>
        <v>10</v>
      </c>
      <c r="Y172" t="str">
        <f>VLOOKUP(Z172,跑环关卡配置!H:I,2,FALSE)</f>
        <v>食人花</v>
      </c>
      <c r="Z172">
        <f t="shared" si="6"/>
        <v>168</v>
      </c>
    </row>
    <row r="173" spans="1:26" x14ac:dyDescent="0.15">
      <c r="A173" s="4">
        <f t="shared" si="7"/>
        <v>2000169</v>
      </c>
      <c r="B173" s="4">
        <v>0</v>
      </c>
      <c r="C173" s="4">
        <v>0</v>
      </c>
      <c r="D173" s="4">
        <v>0</v>
      </c>
      <c r="E173" s="4">
        <v>0</v>
      </c>
      <c r="F173" s="4">
        <f>VLOOKUP(Z173,跑环关卡配置!H:N,6,FALSE)</f>
        <v>67</v>
      </c>
      <c r="G173" s="4">
        <f>VLOOKUP(Z173,跑环关卡配置!H:N,4,FALSE)</f>
        <v>360</v>
      </c>
      <c r="H173" s="4">
        <v>0</v>
      </c>
      <c r="I173" s="4">
        <f>VLOOKUP(Z173,跑环关卡配置!H:N,5,FALSE)</f>
        <v>200</v>
      </c>
      <c r="J173" s="4">
        <f>VLOOKUP(Z173,跑环关卡配置!H:N,7,FALSE)</f>
        <v>0</v>
      </c>
      <c r="K173" s="4">
        <v>100</v>
      </c>
      <c r="L173" s="4">
        <v>0</v>
      </c>
      <c r="M173" s="4">
        <v>0</v>
      </c>
      <c r="N173" s="4">
        <v>95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f>VLOOKUP(Z173,跑环关卡配置!F:G,2,FALSE)</f>
        <v>2000169</v>
      </c>
      <c r="X173" s="4">
        <f>VLOOKUP(Z173,跑环关卡配置!H:J,3,FALSE)</f>
        <v>10</v>
      </c>
      <c r="Y173" t="str">
        <f>VLOOKUP(Z173,跑环关卡配置!H:I,2,FALSE)</f>
        <v>食人花</v>
      </c>
      <c r="Z173">
        <f t="shared" si="6"/>
        <v>169</v>
      </c>
    </row>
    <row r="174" spans="1:26" x14ac:dyDescent="0.15">
      <c r="A174" s="4">
        <f t="shared" si="7"/>
        <v>2000170</v>
      </c>
      <c r="B174" s="4">
        <v>0</v>
      </c>
      <c r="C174" s="4">
        <v>0</v>
      </c>
      <c r="D174" s="4">
        <v>0</v>
      </c>
      <c r="E174" s="4">
        <v>0</v>
      </c>
      <c r="F174" s="4">
        <f>VLOOKUP(Z174,跑环关卡配置!H:N,6,FALSE)</f>
        <v>67</v>
      </c>
      <c r="G174" s="4">
        <f>VLOOKUP(Z174,跑环关卡配置!H:N,4,FALSE)</f>
        <v>360</v>
      </c>
      <c r="H174" s="4">
        <v>0</v>
      </c>
      <c r="I174" s="4">
        <f>VLOOKUP(Z174,跑环关卡配置!H:N,5,FALSE)</f>
        <v>200</v>
      </c>
      <c r="J174" s="4">
        <f>VLOOKUP(Z174,跑环关卡配置!H:N,7,FALSE)</f>
        <v>0</v>
      </c>
      <c r="K174" s="4">
        <v>100</v>
      </c>
      <c r="L174" s="4">
        <v>0</v>
      </c>
      <c r="M174" s="4">
        <v>0</v>
      </c>
      <c r="N174" s="4">
        <v>95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f>VLOOKUP(Z174,跑环关卡配置!F:G,2,FALSE)</f>
        <v>2000170</v>
      </c>
      <c r="X174" s="4">
        <f>VLOOKUP(Z174,跑环关卡配置!H:J,3,FALSE)</f>
        <v>10</v>
      </c>
      <c r="Y174" t="str">
        <f>VLOOKUP(Z174,跑环关卡配置!H:I,2,FALSE)</f>
        <v>食人花</v>
      </c>
      <c r="Z174">
        <f t="shared" si="6"/>
        <v>170</v>
      </c>
    </row>
    <row r="175" spans="1:26" x14ac:dyDescent="0.15">
      <c r="A175" s="4">
        <f t="shared" si="7"/>
        <v>2000171</v>
      </c>
      <c r="B175" s="4">
        <v>0</v>
      </c>
      <c r="C175" s="4">
        <v>0</v>
      </c>
      <c r="D175" s="4">
        <v>0</v>
      </c>
      <c r="E175" s="4">
        <v>0</v>
      </c>
      <c r="F175" s="4">
        <f>VLOOKUP(Z175,跑环关卡配置!H:N,6,FALSE)</f>
        <v>200</v>
      </c>
      <c r="G175" s="4">
        <f>VLOOKUP(Z175,跑环关卡配置!H:N,4,FALSE)</f>
        <v>168</v>
      </c>
      <c r="H175" s="4">
        <v>0</v>
      </c>
      <c r="I175" s="4">
        <f>VLOOKUP(Z175,跑环关卡配置!H:N,5,FALSE)</f>
        <v>400</v>
      </c>
      <c r="J175" s="4">
        <f>VLOOKUP(Z175,跑环关卡配置!H:N,7,FALSE)</f>
        <v>0</v>
      </c>
      <c r="K175" s="4">
        <v>100</v>
      </c>
      <c r="L175" s="4">
        <v>0</v>
      </c>
      <c r="M175" s="4">
        <v>0</v>
      </c>
      <c r="N175" s="4">
        <v>95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f>VLOOKUP(Z175,跑环关卡配置!F:G,2,FALSE)</f>
        <v>2000171</v>
      </c>
      <c r="X175" s="4">
        <f>VLOOKUP(Z175,跑环关卡配置!H:J,3,FALSE)</f>
        <v>10</v>
      </c>
      <c r="Y175" t="str">
        <f>VLOOKUP(Z175,跑环关卡配置!H:I,2,FALSE)</f>
        <v>树妖</v>
      </c>
      <c r="Z175">
        <f t="shared" si="6"/>
        <v>171</v>
      </c>
    </row>
    <row r="176" spans="1:26" x14ac:dyDescent="0.15">
      <c r="A176" s="4">
        <f t="shared" si="7"/>
        <v>2000172</v>
      </c>
      <c r="B176" s="4">
        <v>0</v>
      </c>
      <c r="C176" s="4">
        <v>0</v>
      </c>
      <c r="D176" s="4">
        <v>0</v>
      </c>
      <c r="E176" s="4">
        <v>0</v>
      </c>
      <c r="F176" s="4">
        <f>VLOOKUP(Z176,跑环关卡配置!H:N,6,FALSE)</f>
        <v>120</v>
      </c>
      <c r="G176" s="4">
        <f>VLOOKUP(Z176,跑环关卡配置!H:N,4,FALSE)</f>
        <v>240</v>
      </c>
      <c r="H176" s="4">
        <v>0</v>
      </c>
      <c r="I176" s="4">
        <f>VLOOKUP(Z176,跑环关卡配置!H:N,5,FALSE)</f>
        <v>400</v>
      </c>
      <c r="J176" s="4">
        <f>VLOOKUP(Z176,跑环关卡配置!H:N,7,FALSE)</f>
        <v>0</v>
      </c>
      <c r="K176" s="4">
        <v>100</v>
      </c>
      <c r="L176" s="4">
        <v>0</v>
      </c>
      <c r="M176" s="4">
        <v>0</v>
      </c>
      <c r="N176" s="4">
        <v>95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f>VLOOKUP(Z176,跑环关卡配置!F:G,2,FALSE)</f>
        <v>2000172</v>
      </c>
      <c r="X176" s="4">
        <f>VLOOKUP(Z176,跑环关卡配置!H:J,3,FALSE)</f>
        <v>10</v>
      </c>
      <c r="Y176" t="str">
        <f>VLOOKUP(Z176,跑环关卡配置!H:I,2,FALSE)</f>
        <v>小蘑菇</v>
      </c>
      <c r="Z176">
        <f t="shared" si="6"/>
        <v>172</v>
      </c>
    </row>
    <row r="177" spans="1:26" x14ac:dyDescent="0.15">
      <c r="A177" s="4">
        <f t="shared" si="7"/>
        <v>2000173</v>
      </c>
      <c r="B177" s="4">
        <v>0</v>
      </c>
      <c r="C177" s="4">
        <v>0</v>
      </c>
      <c r="D177" s="4">
        <v>0</v>
      </c>
      <c r="E177" s="4">
        <v>0</v>
      </c>
      <c r="F177" s="4">
        <f>VLOOKUP(Z177,跑环关卡配置!H:N,6,FALSE)</f>
        <v>120</v>
      </c>
      <c r="G177" s="4">
        <f>VLOOKUP(Z177,跑环关卡配置!H:N,4,FALSE)</f>
        <v>240</v>
      </c>
      <c r="H177" s="4">
        <v>0</v>
      </c>
      <c r="I177" s="4">
        <f>VLOOKUP(Z177,跑环关卡配置!H:N,5,FALSE)</f>
        <v>400</v>
      </c>
      <c r="J177" s="4">
        <f>VLOOKUP(Z177,跑环关卡配置!H:N,7,FALSE)</f>
        <v>0</v>
      </c>
      <c r="K177" s="4">
        <v>100</v>
      </c>
      <c r="L177" s="4">
        <v>0</v>
      </c>
      <c r="M177" s="4">
        <v>0</v>
      </c>
      <c r="N177" s="4">
        <v>95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f>VLOOKUP(Z177,跑环关卡配置!F:G,2,FALSE)</f>
        <v>2000173</v>
      </c>
      <c r="X177" s="4">
        <f>VLOOKUP(Z177,跑环关卡配置!H:J,3,FALSE)</f>
        <v>10</v>
      </c>
      <c r="Y177" t="str">
        <f>VLOOKUP(Z177,跑环关卡配置!H:I,2,FALSE)</f>
        <v>小蘑菇</v>
      </c>
      <c r="Z177">
        <f t="shared" si="6"/>
        <v>173</v>
      </c>
    </row>
    <row r="178" spans="1:26" x14ac:dyDescent="0.15">
      <c r="A178" s="4">
        <f t="shared" si="7"/>
        <v>2000174</v>
      </c>
      <c r="B178" s="4">
        <v>0</v>
      </c>
      <c r="C178" s="4">
        <v>0</v>
      </c>
      <c r="D178" s="4">
        <v>0</v>
      </c>
      <c r="E178" s="4">
        <v>0</v>
      </c>
      <c r="F178" s="4">
        <f>VLOOKUP(Z178,跑环关卡配置!H:N,6,FALSE)</f>
        <v>120</v>
      </c>
      <c r="G178" s="4">
        <f>VLOOKUP(Z178,跑环关卡配置!H:N,4,FALSE)</f>
        <v>240</v>
      </c>
      <c r="H178" s="4">
        <v>0</v>
      </c>
      <c r="I178" s="4">
        <f>VLOOKUP(Z178,跑环关卡配置!H:N,5,FALSE)</f>
        <v>400</v>
      </c>
      <c r="J178" s="4">
        <f>VLOOKUP(Z178,跑环关卡配置!H:N,7,FALSE)</f>
        <v>0</v>
      </c>
      <c r="K178" s="4">
        <v>100</v>
      </c>
      <c r="L178" s="4">
        <v>0</v>
      </c>
      <c r="M178" s="4">
        <v>0</v>
      </c>
      <c r="N178" s="4">
        <v>95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f>VLOOKUP(Z178,跑环关卡配置!F:G,2,FALSE)</f>
        <v>2000174</v>
      </c>
      <c r="X178" s="4">
        <f>VLOOKUP(Z178,跑环关卡配置!H:J,3,FALSE)</f>
        <v>10</v>
      </c>
      <c r="Y178" t="str">
        <f>VLOOKUP(Z178,跑环关卡配置!H:I,2,FALSE)</f>
        <v>小蘑菇</v>
      </c>
      <c r="Z178">
        <f t="shared" si="6"/>
        <v>174</v>
      </c>
    </row>
    <row r="179" spans="1:26" x14ac:dyDescent="0.15">
      <c r="A179" s="4">
        <f t="shared" si="7"/>
        <v>2000175</v>
      </c>
      <c r="B179" s="4">
        <v>0</v>
      </c>
      <c r="C179" s="4">
        <v>0</v>
      </c>
      <c r="D179" s="4">
        <v>0</v>
      </c>
      <c r="E179" s="4">
        <v>0</v>
      </c>
      <c r="F179" s="4">
        <f>VLOOKUP(Z179,跑环关卡配置!H:N,6,FALSE)</f>
        <v>200</v>
      </c>
      <c r="G179" s="4">
        <f>VLOOKUP(Z179,跑环关卡配置!H:N,4,FALSE)</f>
        <v>168</v>
      </c>
      <c r="H179" s="4">
        <v>0</v>
      </c>
      <c r="I179" s="4">
        <f>VLOOKUP(Z179,跑环关卡配置!H:N,5,FALSE)</f>
        <v>400</v>
      </c>
      <c r="J179" s="4">
        <f>VLOOKUP(Z179,跑环关卡配置!H:N,7,FALSE)</f>
        <v>0</v>
      </c>
      <c r="K179" s="4">
        <v>100</v>
      </c>
      <c r="L179" s="4">
        <v>0</v>
      </c>
      <c r="M179" s="4">
        <v>0</v>
      </c>
      <c r="N179" s="4">
        <v>95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f>VLOOKUP(Z179,跑环关卡配置!F:G,2,FALSE)</f>
        <v>2000175</v>
      </c>
      <c r="X179" s="4">
        <f>VLOOKUP(Z179,跑环关卡配置!H:J,3,FALSE)</f>
        <v>10</v>
      </c>
      <c r="Y179" t="str">
        <f>VLOOKUP(Z179,跑环关卡配置!H:I,2,FALSE)</f>
        <v>树妖</v>
      </c>
      <c r="Z179">
        <f t="shared" si="6"/>
        <v>175</v>
      </c>
    </row>
    <row r="180" spans="1:26" x14ac:dyDescent="0.15">
      <c r="A180" s="4">
        <f t="shared" si="7"/>
        <v>2000176</v>
      </c>
      <c r="B180" s="4">
        <v>0</v>
      </c>
      <c r="C180" s="4">
        <v>0</v>
      </c>
      <c r="D180" s="4">
        <v>0</v>
      </c>
      <c r="E180" s="4">
        <v>0</v>
      </c>
      <c r="F180" s="4">
        <f>VLOOKUP(Z180,跑环关卡配置!H:N,6,FALSE)</f>
        <v>120</v>
      </c>
      <c r="G180" s="4">
        <f>VLOOKUP(Z180,跑环关卡配置!H:N,4,FALSE)</f>
        <v>240</v>
      </c>
      <c r="H180" s="4">
        <v>0</v>
      </c>
      <c r="I180" s="4">
        <f>VLOOKUP(Z180,跑环关卡配置!H:N,5,FALSE)</f>
        <v>400</v>
      </c>
      <c r="J180" s="4">
        <f>VLOOKUP(Z180,跑环关卡配置!H:N,7,FALSE)</f>
        <v>0</v>
      </c>
      <c r="K180" s="4">
        <v>100</v>
      </c>
      <c r="L180" s="4">
        <v>0</v>
      </c>
      <c r="M180" s="4">
        <v>0</v>
      </c>
      <c r="N180" s="4">
        <v>95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f>VLOOKUP(Z180,跑环关卡配置!F:G,2,FALSE)</f>
        <v>2000176</v>
      </c>
      <c r="X180" s="4">
        <f>VLOOKUP(Z180,跑环关卡配置!H:J,3,FALSE)</f>
        <v>10</v>
      </c>
      <c r="Y180" t="str">
        <f>VLOOKUP(Z180,跑环关卡配置!H:I,2,FALSE)</f>
        <v>小蘑菇</v>
      </c>
      <c r="Z180">
        <f t="shared" si="6"/>
        <v>176</v>
      </c>
    </row>
    <row r="181" spans="1:26" x14ac:dyDescent="0.15">
      <c r="A181" s="4">
        <f t="shared" si="7"/>
        <v>2000177</v>
      </c>
      <c r="B181" s="4">
        <v>0</v>
      </c>
      <c r="C181" s="4">
        <v>0</v>
      </c>
      <c r="D181" s="4">
        <v>0</v>
      </c>
      <c r="E181" s="4">
        <v>0</v>
      </c>
      <c r="F181" s="4">
        <f>VLOOKUP(Z181,跑环关卡配置!H:N,6,FALSE)</f>
        <v>80</v>
      </c>
      <c r="G181" s="4">
        <f>VLOOKUP(Z181,跑环关卡配置!H:N,4,FALSE)</f>
        <v>240</v>
      </c>
      <c r="H181" s="4">
        <v>0</v>
      </c>
      <c r="I181" s="4">
        <f>VLOOKUP(Z181,跑环关卡配置!H:N,5,FALSE)</f>
        <v>400</v>
      </c>
      <c r="J181" s="4">
        <f>VLOOKUP(Z181,跑环关卡配置!H:N,7,FALSE)</f>
        <v>0</v>
      </c>
      <c r="K181" s="4">
        <v>100</v>
      </c>
      <c r="L181" s="4">
        <v>0</v>
      </c>
      <c r="M181" s="4">
        <v>0</v>
      </c>
      <c r="N181" s="4">
        <v>95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f>VLOOKUP(Z181,跑环关卡配置!F:G,2,FALSE)</f>
        <v>2000177</v>
      </c>
      <c r="X181" s="4">
        <f>VLOOKUP(Z181,跑环关卡配置!H:J,3,FALSE)</f>
        <v>10</v>
      </c>
      <c r="Y181" t="str">
        <f>VLOOKUP(Z181,跑环关卡配置!H:I,2,FALSE)</f>
        <v>小花精</v>
      </c>
      <c r="Z181">
        <f t="shared" si="6"/>
        <v>177</v>
      </c>
    </row>
    <row r="182" spans="1:26" x14ac:dyDescent="0.15">
      <c r="A182" s="4">
        <f t="shared" si="7"/>
        <v>2000178</v>
      </c>
      <c r="B182" s="4">
        <v>0</v>
      </c>
      <c r="C182" s="4">
        <v>0</v>
      </c>
      <c r="D182" s="4">
        <v>0</v>
      </c>
      <c r="E182" s="4">
        <v>0</v>
      </c>
      <c r="F182" s="4">
        <f>VLOOKUP(Z182,跑环关卡配置!H:N,6,FALSE)</f>
        <v>67</v>
      </c>
      <c r="G182" s="4">
        <f>VLOOKUP(Z182,跑环关卡配置!H:N,4,FALSE)</f>
        <v>360</v>
      </c>
      <c r="H182" s="4">
        <v>0</v>
      </c>
      <c r="I182" s="4">
        <f>VLOOKUP(Z182,跑环关卡配置!H:N,5,FALSE)</f>
        <v>200</v>
      </c>
      <c r="J182" s="4">
        <f>VLOOKUP(Z182,跑环关卡配置!H:N,7,FALSE)</f>
        <v>0</v>
      </c>
      <c r="K182" s="4">
        <v>100</v>
      </c>
      <c r="L182" s="4">
        <v>0</v>
      </c>
      <c r="M182" s="4">
        <v>0</v>
      </c>
      <c r="N182" s="4">
        <v>95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f>VLOOKUP(Z182,跑环关卡配置!F:G,2,FALSE)</f>
        <v>2000178</v>
      </c>
      <c r="X182" s="4">
        <f>VLOOKUP(Z182,跑环关卡配置!H:J,3,FALSE)</f>
        <v>10</v>
      </c>
      <c r="Y182" t="str">
        <f>VLOOKUP(Z182,跑环关卡配置!H:I,2,FALSE)</f>
        <v>食人花</v>
      </c>
      <c r="Z182">
        <f t="shared" si="6"/>
        <v>178</v>
      </c>
    </row>
    <row r="183" spans="1:26" x14ac:dyDescent="0.15">
      <c r="A183" s="4">
        <f t="shared" si="7"/>
        <v>2000179</v>
      </c>
      <c r="B183" s="4">
        <v>0</v>
      </c>
      <c r="C183" s="4">
        <v>0</v>
      </c>
      <c r="D183" s="4">
        <v>0</v>
      </c>
      <c r="E183" s="4">
        <v>0</v>
      </c>
      <c r="F183" s="4">
        <f>VLOOKUP(Z183,跑环关卡配置!H:N,6,FALSE)</f>
        <v>120</v>
      </c>
      <c r="G183" s="4">
        <f>VLOOKUP(Z183,跑环关卡配置!H:N,4,FALSE)</f>
        <v>240</v>
      </c>
      <c r="H183" s="4">
        <v>0</v>
      </c>
      <c r="I183" s="4">
        <f>VLOOKUP(Z183,跑环关卡配置!H:N,5,FALSE)</f>
        <v>400</v>
      </c>
      <c r="J183" s="4">
        <f>VLOOKUP(Z183,跑环关卡配置!H:N,7,FALSE)</f>
        <v>0</v>
      </c>
      <c r="K183" s="4">
        <v>100</v>
      </c>
      <c r="L183" s="4">
        <v>0</v>
      </c>
      <c r="M183" s="4">
        <v>0</v>
      </c>
      <c r="N183" s="4">
        <v>95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f>VLOOKUP(Z183,跑环关卡配置!F:G,2,FALSE)</f>
        <v>2000179</v>
      </c>
      <c r="X183" s="4">
        <f>VLOOKUP(Z183,跑环关卡配置!H:J,3,FALSE)</f>
        <v>10</v>
      </c>
      <c r="Y183" t="str">
        <f>VLOOKUP(Z183,跑环关卡配置!H:I,2,FALSE)</f>
        <v>小蘑菇</v>
      </c>
      <c r="Z183">
        <f t="shared" si="6"/>
        <v>179</v>
      </c>
    </row>
    <row r="184" spans="1:26" x14ac:dyDescent="0.15">
      <c r="A184" s="4">
        <f t="shared" si="7"/>
        <v>2000180</v>
      </c>
      <c r="B184" s="4">
        <v>0</v>
      </c>
      <c r="C184" s="4">
        <v>0</v>
      </c>
      <c r="D184" s="4">
        <v>0</v>
      </c>
      <c r="E184" s="4">
        <v>0</v>
      </c>
      <c r="F184" s="4">
        <f>VLOOKUP(Z184,跑环关卡配置!H:N,6,FALSE)</f>
        <v>80</v>
      </c>
      <c r="G184" s="4">
        <f>VLOOKUP(Z184,跑环关卡配置!H:N,4,FALSE)</f>
        <v>240</v>
      </c>
      <c r="H184" s="4">
        <v>0</v>
      </c>
      <c r="I184" s="4">
        <f>VLOOKUP(Z184,跑环关卡配置!H:N,5,FALSE)</f>
        <v>400</v>
      </c>
      <c r="J184" s="4">
        <f>VLOOKUP(Z184,跑环关卡配置!H:N,7,FALSE)</f>
        <v>0</v>
      </c>
      <c r="K184" s="4">
        <v>100</v>
      </c>
      <c r="L184" s="4">
        <v>0</v>
      </c>
      <c r="M184" s="4">
        <v>0</v>
      </c>
      <c r="N184" s="4">
        <v>95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f>VLOOKUP(Z184,跑环关卡配置!F:G,2,FALSE)</f>
        <v>2000180</v>
      </c>
      <c r="X184" s="4">
        <f>VLOOKUP(Z184,跑环关卡配置!H:J,3,FALSE)</f>
        <v>10</v>
      </c>
      <c r="Y184" t="str">
        <f>VLOOKUP(Z184,跑环关卡配置!H:I,2,FALSE)</f>
        <v>小花精</v>
      </c>
      <c r="Z184">
        <f t="shared" si="6"/>
        <v>180</v>
      </c>
    </row>
    <row r="185" spans="1:26" x14ac:dyDescent="0.15">
      <c r="A185" s="4">
        <f t="shared" si="7"/>
        <v>2000181</v>
      </c>
      <c r="B185" s="4">
        <v>0</v>
      </c>
      <c r="C185" s="4">
        <v>0</v>
      </c>
      <c r="D185" s="4">
        <v>0</v>
      </c>
      <c r="E185" s="4">
        <v>0</v>
      </c>
      <c r="F185" s="4">
        <f>VLOOKUP(Z185,跑环关卡配置!H:N,6,FALSE)</f>
        <v>120</v>
      </c>
      <c r="G185" s="4">
        <f>VLOOKUP(Z185,跑环关卡配置!H:N,4,FALSE)</f>
        <v>240</v>
      </c>
      <c r="H185" s="4">
        <v>0</v>
      </c>
      <c r="I185" s="4">
        <f>VLOOKUP(Z185,跑环关卡配置!H:N,5,FALSE)</f>
        <v>400</v>
      </c>
      <c r="J185" s="4">
        <f>VLOOKUP(Z185,跑环关卡配置!H:N,7,FALSE)</f>
        <v>0</v>
      </c>
      <c r="K185" s="4">
        <v>100</v>
      </c>
      <c r="L185" s="4">
        <v>0</v>
      </c>
      <c r="M185" s="4">
        <v>0</v>
      </c>
      <c r="N185" s="4">
        <v>95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f>VLOOKUP(Z185,跑环关卡配置!F:G,2,FALSE)</f>
        <v>2000181</v>
      </c>
      <c r="X185" s="4">
        <f>VLOOKUP(Z185,跑环关卡配置!H:J,3,FALSE)</f>
        <v>10</v>
      </c>
      <c r="Y185" t="str">
        <f>VLOOKUP(Z185,跑环关卡配置!H:I,2,FALSE)</f>
        <v>小蘑菇</v>
      </c>
      <c r="Z185">
        <f t="shared" si="6"/>
        <v>181</v>
      </c>
    </row>
    <row r="186" spans="1:26" x14ac:dyDescent="0.15">
      <c r="A186" s="4">
        <f t="shared" si="7"/>
        <v>2000182</v>
      </c>
      <c r="B186" s="4">
        <v>0</v>
      </c>
      <c r="C186" s="4">
        <v>0</v>
      </c>
      <c r="D186" s="4">
        <v>0</v>
      </c>
      <c r="E186" s="4">
        <v>0</v>
      </c>
      <c r="F186" s="4">
        <f>VLOOKUP(Z186,跑环关卡配置!H:N,6,FALSE)</f>
        <v>120</v>
      </c>
      <c r="G186" s="4">
        <f>VLOOKUP(Z186,跑环关卡配置!H:N,4,FALSE)</f>
        <v>240</v>
      </c>
      <c r="H186" s="4">
        <v>0</v>
      </c>
      <c r="I186" s="4">
        <f>VLOOKUP(Z186,跑环关卡配置!H:N,5,FALSE)</f>
        <v>400</v>
      </c>
      <c r="J186" s="4">
        <f>VLOOKUP(Z186,跑环关卡配置!H:N,7,FALSE)</f>
        <v>0</v>
      </c>
      <c r="K186" s="4">
        <v>100</v>
      </c>
      <c r="L186" s="4">
        <v>0</v>
      </c>
      <c r="M186" s="4">
        <v>0</v>
      </c>
      <c r="N186" s="4">
        <v>95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f>VLOOKUP(Z186,跑环关卡配置!F:G,2,FALSE)</f>
        <v>2000182</v>
      </c>
      <c r="X186" s="4">
        <f>VLOOKUP(Z186,跑环关卡配置!H:J,3,FALSE)</f>
        <v>10</v>
      </c>
      <c r="Y186" t="str">
        <f>VLOOKUP(Z186,跑环关卡配置!H:I,2,FALSE)</f>
        <v>小蘑菇</v>
      </c>
      <c r="Z186">
        <f t="shared" si="6"/>
        <v>182</v>
      </c>
    </row>
    <row r="187" spans="1:26" x14ac:dyDescent="0.15">
      <c r="A187" s="4">
        <f t="shared" si="7"/>
        <v>2000183</v>
      </c>
      <c r="B187" s="4">
        <v>0</v>
      </c>
      <c r="C187" s="4">
        <v>0</v>
      </c>
      <c r="D187" s="4">
        <v>0</v>
      </c>
      <c r="E187" s="4">
        <v>0</v>
      </c>
      <c r="F187" s="4">
        <f>VLOOKUP(Z187,跑环关卡配置!H:N,6,FALSE)</f>
        <v>67</v>
      </c>
      <c r="G187" s="4">
        <f>VLOOKUP(Z187,跑环关卡配置!H:N,4,FALSE)</f>
        <v>360</v>
      </c>
      <c r="H187" s="4">
        <v>0</v>
      </c>
      <c r="I187" s="4">
        <f>VLOOKUP(Z187,跑环关卡配置!H:N,5,FALSE)</f>
        <v>200</v>
      </c>
      <c r="J187" s="4">
        <f>VLOOKUP(Z187,跑环关卡配置!H:N,7,FALSE)</f>
        <v>0</v>
      </c>
      <c r="K187" s="4">
        <v>100</v>
      </c>
      <c r="L187" s="4">
        <v>0</v>
      </c>
      <c r="M187" s="4">
        <v>0</v>
      </c>
      <c r="N187" s="4">
        <v>95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f>VLOOKUP(Z187,跑环关卡配置!F:G,2,FALSE)</f>
        <v>2000183</v>
      </c>
      <c r="X187" s="4">
        <f>VLOOKUP(Z187,跑环关卡配置!H:J,3,FALSE)</f>
        <v>10</v>
      </c>
      <c r="Y187" t="str">
        <f>VLOOKUP(Z187,跑环关卡配置!H:I,2,FALSE)</f>
        <v>食人花</v>
      </c>
      <c r="Z187">
        <f t="shared" si="6"/>
        <v>183</v>
      </c>
    </row>
    <row r="188" spans="1:26" x14ac:dyDescent="0.15">
      <c r="A188" s="4">
        <f t="shared" si="7"/>
        <v>2000184</v>
      </c>
      <c r="B188" s="4">
        <v>0</v>
      </c>
      <c r="C188" s="4">
        <v>0</v>
      </c>
      <c r="D188" s="4">
        <v>0</v>
      </c>
      <c r="E188" s="4">
        <v>0</v>
      </c>
      <c r="F188" s="4">
        <f>VLOOKUP(Z188,跑环关卡配置!H:N,6,FALSE)</f>
        <v>120</v>
      </c>
      <c r="G188" s="4">
        <f>VLOOKUP(Z188,跑环关卡配置!H:N,4,FALSE)</f>
        <v>240</v>
      </c>
      <c r="H188" s="4">
        <v>0</v>
      </c>
      <c r="I188" s="4">
        <f>VLOOKUP(Z188,跑环关卡配置!H:N,5,FALSE)</f>
        <v>400</v>
      </c>
      <c r="J188" s="4">
        <f>VLOOKUP(Z188,跑环关卡配置!H:N,7,FALSE)</f>
        <v>0</v>
      </c>
      <c r="K188" s="4">
        <v>100</v>
      </c>
      <c r="L188" s="4">
        <v>0</v>
      </c>
      <c r="M188" s="4">
        <v>0</v>
      </c>
      <c r="N188" s="4">
        <v>95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f>VLOOKUP(Z188,跑环关卡配置!F:G,2,FALSE)</f>
        <v>2000184</v>
      </c>
      <c r="X188" s="4">
        <f>VLOOKUP(Z188,跑环关卡配置!H:J,3,FALSE)</f>
        <v>10</v>
      </c>
      <c r="Y188" t="str">
        <f>VLOOKUP(Z188,跑环关卡配置!H:I,2,FALSE)</f>
        <v>小蘑菇</v>
      </c>
      <c r="Z188">
        <f t="shared" si="6"/>
        <v>184</v>
      </c>
    </row>
    <row r="189" spans="1:26" x14ac:dyDescent="0.15">
      <c r="A189" s="4">
        <f t="shared" si="7"/>
        <v>2000185</v>
      </c>
      <c r="B189" s="4">
        <v>0</v>
      </c>
      <c r="C189" s="4">
        <v>0</v>
      </c>
      <c r="D189" s="4">
        <v>0</v>
      </c>
      <c r="E189" s="4">
        <v>0</v>
      </c>
      <c r="F189" s="4">
        <f>VLOOKUP(Z189,跑环关卡配置!H:N,6,FALSE)</f>
        <v>200</v>
      </c>
      <c r="G189" s="4">
        <f>VLOOKUP(Z189,跑环关卡配置!H:N,4,FALSE)</f>
        <v>168</v>
      </c>
      <c r="H189" s="4">
        <v>0</v>
      </c>
      <c r="I189" s="4">
        <f>VLOOKUP(Z189,跑环关卡配置!H:N,5,FALSE)</f>
        <v>400</v>
      </c>
      <c r="J189" s="4">
        <f>VLOOKUP(Z189,跑环关卡配置!H:N,7,FALSE)</f>
        <v>0</v>
      </c>
      <c r="K189" s="4">
        <v>100</v>
      </c>
      <c r="L189" s="4">
        <v>0</v>
      </c>
      <c r="M189" s="4">
        <v>0</v>
      </c>
      <c r="N189" s="4">
        <v>95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f>VLOOKUP(Z189,跑环关卡配置!F:G,2,FALSE)</f>
        <v>2000185</v>
      </c>
      <c r="X189" s="4">
        <f>VLOOKUP(Z189,跑环关卡配置!H:J,3,FALSE)</f>
        <v>10</v>
      </c>
      <c r="Y189" t="str">
        <f>VLOOKUP(Z189,跑环关卡配置!H:I,2,FALSE)</f>
        <v>树妖</v>
      </c>
      <c r="Z189">
        <f t="shared" si="6"/>
        <v>185</v>
      </c>
    </row>
    <row r="190" spans="1:26" x14ac:dyDescent="0.15">
      <c r="A190" s="4">
        <f t="shared" si="7"/>
        <v>2000186</v>
      </c>
      <c r="B190" s="4">
        <v>0</v>
      </c>
      <c r="C190" s="4">
        <v>0</v>
      </c>
      <c r="D190" s="4">
        <v>0</v>
      </c>
      <c r="E190" s="4">
        <v>0</v>
      </c>
      <c r="F190" s="4">
        <f>VLOOKUP(Z190,跑环关卡配置!H:N,6,FALSE)</f>
        <v>67</v>
      </c>
      <c r="G190" s="4">
        <f>VLOOKUP(Z190,跑环关卡配置!H:N,4,FALSE)</f>
        <v>360</v>
      </c>
      <c r="H190" s="4">
        <v>0</v>
      </c>
      <c r="I190" s="4">
        <f>VLOOKUP(Z190,跑环关卡配置!H:N,5,FALSE)</f>
        <v>200</v>
      </c>
      <c r="J190" s="4">
        <f>VLOOKUP(Z190,跑环关卡配置!H:N,7,FALSE)</f>
        <v>0</v>
      </c>
      <c r="K190" s="4">
        <v>100</v>
      </c>
      <c r="L190" s="4">
        <v>0</v>
      </c>
      <c r="M190" s="4">
        <v>0</v>
      </c>
      <c r="N190" s="4">
        <v>95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f>VLOOKUP(Z190,跑环关卡配置!F:G,2,FALSE)</f>
        <v>2000186</v>
      </c>
      <c r="X190" s="4">
        <f>VLOOKUP(Z190,跑环关卡配置!H:J,3,FALSE)</f>
        <v>10</v>
      </c>
      <c r="Y190" t="str">
        <f>VLOOKUP(Z190,跑环关卡配置!H:I,2,FALSE)</f>
        <v>食人花</v>
      </c>
      <c r="Z190">
        <f t="shared" si="6"/>
        <v>186</v>
      </c>
    </row>
    <row r="191" spans="1:26" x14ac:dyDescent="0.15">
      <c r="A191" s="4">
        <f t="shared" si="7"/>
        <v>2000187</v>
      </c>
      <c r="B191" s="4">
        <v>0</v>
      </c>
      <c r="C191" s="4">
        <v>0</v>
      </c>
      <c r="D191" s="4">
        <v>0</v>
      </c>
      <c r="E191" s="4">
        <v>0</v>
      </c>
      <c r="F191" s="4">
        <f>VLOOKUP(Z191,跑环关卡配置!H:N,6,FALSE)</f>
        <v>67</v>
      </c>
      <c r="G191" s="4">
        <f>VLOOKUP(Z191,跑环关卡配置!H:N,4,FALSE)</f>
        <v>360</v>
      </c>
      <c r="H191" s="4">
        <v>0</v>
      </c>
      <c r="I191" s="4">
        <f>VLOOKUP(Z191,跑环关卡配置!H:N,5,FALSE)</f>
        <v>200</v>
      </c>
      <c r="J191" s="4">
        <f>VLOOKUP(Z191,跑环关卡配置!H:N,7,FALSE)</f>
        <v>0</v>
      </c>
      <c r="K191" s="4">
        <v>100</v>
      </c>
      <c r="L191" s="4">
        <v>0</v>
      </c>
      <c r="M191" s="4">
        <v>0</v>
      </c>
      <c r="N191" s="4">
        <v>95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f>VLOOKUP(Z191,跑环关卡配置!F:G,2,FALSE)</f>
        <v>2000187</v>
      </c>
      <c r="X191" s="4">
        <f>VLOOKUP(Z191,跑环关卡配置!H:J,3,FALSE)</f>
        <v>10</v>
      </c>
      <c r="Y191" t="str">
        <f>VLOOKUP(Z191,跑环关卡配置!H:I,2,FALSE)</f>
        <v>食人花</v>
      </c>
      <c r="Z191">
        <f t="shared" si="6"/>
        <v>187</v>
      </c>
    </row>
    <row r="192" spans="1:26" x14ac:dyDescent="0.15">
      <c r="A192" s="4">
        <f t="shared" si="7"/>
        <v>2000188</v>
      </c>
      <c r="B192" s="4">
        <v>0</v>
      </c>
      <c r="C192" s="4">
        <v>0</v>
      </c>
      <c r="D192" s="4">
        <v>0</v>
      </c>
      <c r="E192" s="4">
        <v>0</v>
      </c>
      <c r="F192" s="4">
        <f>VLOOKUP(Z192,跑环关卡配置!H:N,6,FALSE)</f>
        <v>67</v>
      </c>
      <c r="G192" s="4">
        <f>VLOOKUP(Z192,跑环关卡配置!H:N,4,FALSE)</f>
        <v>360</v>
      </c>
      <c r="H192" s="4">
        <v>0</v>
      </c>
      <c r="I192" s="4">
        <f>VLOOKUP(Z192,跑环关卡配置!H:N,5,FALSE)</f>
        <v>200</v>
      </c>
      <c r="J192" s="4">
        <f>VLOOKUP(Z192,跑环关卡配置!H:N,7,FALSE)</f>
        <v>0</v>
      </c>
      <c r="K192" s="4">
        <v>100</v>
      </c>
      <c r="L192" s="4">
        <v>0</v>
      </c>
      <c r="M192" s="4">
        <v>0</v>
      </c>
      <c r="N192" s="4">
        <v>95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f>VLOOKUP(Z192,跑环关卡配置!F:G,2,FALSE)</f>
        <v>2000188</v>
      </c>
      <c r="X192" s="4">
        <f>VLOOKUP(Z192,跑环关卡配置!H:J,3,FALSE)</f>
        <v>10</v>
      </c>
      <c r="Y192" t="str">
        <f>VLOOKUP(Z192,跑环关卡配置!H:I,2,FALSE)</f>
        <v>食人花</v>
      </c>
      <c r="Z192">
        <f t="shared" si="6"/>
        <v>188</v>
      </c>
    </row>
    <row r="193" spans="1:26" x14ac:dyDescent="0.15">
      <c r="A193" s="4">
        <f t="shared" si="7"/>
        <v>2000189</v>
      </c>
      <c r="B193" s="4">
        <v>0</v>
      </c>
      <c r="C193" s="4">
        <v>0</v>
      </c>
      <c r="D193" s="4">
        <v>0</v>
      </c>
      <c r="E193" s="4">
        <v>0</v>
      </c>
      <c r="F193" s="4">
        <f>VLOOKUP(Z193,跑环关卡配置!H:N,6,FALSE)</f>
        <v>80</v>
      </c>
      <c r="G193" s="4">
        <f>VLOOKUP(Z193,跑环关卡配置!H:N,4,FALSE)</f>
        <v>240</v>
      </c>
      <c r="H193" s="4">
        <v>0</v>
      </c>
      <c r="I193" s="4">
        <f>VLOOKUP(Z193,跑环关卡配置!H:N,5,FALSE)</f>
        <v>400</v>
      </c>
      <c r="J193" s="4">
        <f>VLOOKUP(Z193,跑环关卡配置!H:N,7,FALSE)</f>
        <v>0</v>
      </c>
      <c r="K193" s="4">
        <v>100</v>
      </c>
      <c r="L193" s="4">
        <v>0</v>
      </c>
      <c r="M193" s="4">
        <v>0</v>
      </c>
      <c r="N193" s="4">
        <v>95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f>VLOOKUP(Z193,跑环关卡配置!F:G,2,FALSE)</f>
        <v>2000189</v>
      </c>
      <c r="X193" s="4">
        <f>VLOOKUP(Z193,跑环关卡配置!H:J,3,FALSE)</f>
        <v>10</v>
      </c>
      <c r="Y193" t="str">
        <f>VLOOKUP(Z193,跑环关卡配置!H:I,2,FALSE)</f>
        <v>小花精</v>
      </c>
      <c r="Z193">
        <f t="shared" si="6"/>
        <v>189</v>
      </c>
    </row>
    <row r="194" spans="1:26" x14ac:dyDescent="0.15">
      <c r="A194" s="4">
        <f t="shared" si="7"/>
        <v>2000190</v>
      </c>
      <c r="B194" s="4">
        <v>0</v>
      </c>
      <c r="C194" s="4">
        <v>0</v>
      </c>
      <c r="D194" s="4">
        <v>0</v>
      </c>
      <c r="E194" s="4">
        <v>0</v>
      </c>
      <c r="F194" s="4">
        <f>VLOOKUP(Z194,跑环关卡配置!H:N,6,FALSE)</f>
        <v>120</v>
      </c>
      <c r="G194" s="4">
        <f>VLOOKUP(Z194,跑环关卡配置!H:N,4,FALSE)</f>
        <v>240</v>
      </c>
      <c r="H194" s="4">
        <v>0</v>
      </c>
      <c r="I194" s="4">
        <f>VLOOKUP(Z194,跑环关卡配置!H:N,5,FALSE)</f>
        <v>400</v>
      </c>
      <c r="J194" s="4">
        <f>VLOOKUP(Z194,跑环关卡配置!H:N,7,FALSE)</f>
        <v>0</v>
      </c>
      <c r="K194" s="4">
        <v>100</v>
      </c>
      <c r="L194" s="4">
        <v>0</v>
      </c>
      <c r="M194" s="4">
        <v>0</v>
      </c>
      <c r="N194" s="4">
        <v>95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f>VLOOKUP(Z194,跑环关卡配置!F:G,2,FALSE)</f>
        <v>2000190</v>
      </c>
      <c r="X194" s="4">
        <f>VLOOKUP(Z194,跑环关卡配置!H:J,3,FALSE)</f>
        <v>10</v>
      </c>
      <c r="Y194" t="str">
        <f>VLOOKUP(Z194,跑环关卡配置!H:I,2,FALSE)</f>
        <v>小蘑菇</v>
      </c>
      <c r="Z194">
        <f t="shared" si="6"/>
        <v>190</v>
      </c>
    </row>
    <row r="195" spans="1:26" x14ac:dyDescent="0.15">
      <c r="A195" s="4">
        <f t="shared" si="7"/>
        <v>2000191</v>
      </c>
      <c r="B195" s="4">
        <v>0</v>
      </c>
      <c r="C195" s="4">
        <v>0</v>
      </c>
      <c r="D195" s="4">
        <v>0</v>
      </c>
      <c r="E195" s="4">
        <v>0</v>
      </c>
      <c r="F195" s="4">
        <f>VLOOKUP(Z195,跑环关卡配置!H:N,6,FALSE)</f>
        <v>120</v>
      </c>
      <c r="G195" s="4">
        <f>VLOOKUP(Z195,跑环关卡配置!H:N,4,FALSE)</f>
        <v>240</v>
      </c>
      <c r="H195" s="4">
        <v>0</v>
      </c>
      <c r="I195" s="4">
        <f>VLOOKUP(Z195,跑环关卡配置!H:N,5,FALSE)</f>
        <v>400</v>
      </c>
      <c r="J195" s="4">
        <f>VLOOKUP(Z195,跑环关卡配置!H:N,7,FALSE)</f>
        <v>0</v>
      </c>
      <c r="K195" s="4">
        <v>100</v>
      </c>
      <c r="L195" s="4">
        <v>0</v>
      </c>
      <c r="M195" s="4">
        <v>0</v>
      </c>
      <c r="N195" s="4">
        <v>95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f>VLOOKUP(Z195,跑环关卡配置!F:G,2,FALSE)</f>
        <v>2000191</v>
      </c>
      <c r="X195" s="4">
        <f>VLOOKUP(Z195,跑环关卡配置!H:J,3,FALSE)</f>
        <v>10</v>
      </c>
      <c r="Y195" t="str">
        <f>VLOOKUP(Z195,跑环关卡配置!H:I,2,FALSE)</f>
        <v>小蘑菇</v>
      </c>
      <c r="Z195">
        <f t="shared" si="6"/>
        <v>191</v>
      </c>
    </row>
    <row r="196" spans="1:26" x14ac:dyDescent="0.15">
      <c r="A196" s="4">
        <f t="shared" si="7"/>
        <v>2000192</v>
      </c>
      <c r="B196" s="4">
        <v>0</v>
      </c>
      <c r="C196" s="4">
        <v>0</v>
      </c>
      <c r="D196" s="4">
        <v>0</v>
      </c>
      <c r="E196" s="4">
        <v>0</v>
      </c>
      <c r="F196" s="4">
        <f>VLOOKUP(Z196,跑环关卡配置!H:N,6,FALSE)</f>
        <v>67</v>
      </c>
      <c r="G196" s="4">
        <f>VLOOKUP(Z196,跑环关卡配置!H:N,4,FALSE)</f>
        <v>360</v>
      </c>
      <c r="H196" s="4">
        <v>0</v>
      </c>
      <c r="I196" s="4">
        <f>VLOOKUP(Z196,跑环关卡配置!H:N,5,FALSE)</f>
        <v>200</v>
      </c>
      <c r="J196" s="4">
        <f>VLOOKUP(Z196,跑环关卡配置!H:N,7,FALSE)</f>
        <v>0</v>
      </c>
      <c r="K196" s="4">
        <v>100</v>
      </c>
      <c r="L196" s="4">
        <v>0</v>
      </c>
      <c r="M196" s="4">
        <v>0</v>
      </c>
      <c r="N196" s="4">
        <v>95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f>VLOOKUP(Z196,跑环关卡配置!F:G,2,FALSE)</f>
        <v>2000192</v>
      </c>
      <c r="X196" s="4">
        <f>VLOOKUP(Z196,跑环关卡配置!H:J,3,FALSE)</f>
        <v>10</v>
      </c>
      <c r="Y196" t="str">
        <f>VLOOKUP(Z196,跑环关卡配置!H:I,2,FALSE)</f>
        <v>食人花</v>
      </c>
      <c r="Z196">
        <f t="shared" si="6"/>
        <v>192</v>
      </c>
    </row>
    <row r="197" spans="1:26" x14ac:dyDescent="0.15">
      <c r="A197" s="4">
        <f t="shared" si="7"/>
        <v>2000193</v>
      </c>
      <c r="B197" s="4">
        <v>0</v>
      </c>
      <c r="C197" s="4">
        <v>0</v>
      </c>
      <c r="D197" s="4">
        <v>0</v>
      </c>
      <c r="E197" s="4">
        <v>0</v>
      </c>
      <c r="F197" s="4">
        <f>VLOOKUP(Z197,跑环关卡配置!H:N,6,FALSE)</f>
        <v>120</v>
      </c>
      <c r="G197" s="4">
        <f>VLOOKUP(Z197,跑环关卡配置!H:N,4,FALSE)</f>
        <v>240</v>
      </c>
      <c r="H197" s="4">
        <v>0</v>
      </c>
      <c r="I197" s="4">
        <f>VLOOKUP(Z197,跑环关卡配置!H:N,5,FALSE)</f>
        <v>400</v>
      </c>
      <c r="J197" s="4">
        <f>VLOOKUP(Z197,跑环关卡配置!H:N,7,FALSE)</f>
        <v>0</v>
      </c>
      <c r="K197" s="4">
        <v>100</v>
      </c>
      <c r="L197" s="4">
        <v>0</v>
      </c>
      <c r="M197" s="4">
        <v>0</v>
      </c>
      <c r="N197" s="4">
        <v>95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f>VLOOKUP(Z197,跑环关卡配置!F:G,2,FALSE)</f>
        <v>2000193</v>
      </c>
      <c r="X197" s="4">
        <f>VLOOKUP(Z197,跑环关卡配置!H:J,3,FALSE)</f>
        <v>10</v>
      </c>
      <c r="Y197" t="str">
        <f>VLOOKUP(Z197,跑环关卡配置!H:I,2,FALSE)</f>
        <v>小蘑菇</v>
      </c>
      <c r="Z197">
        <f t="shared" si="6"/>
        <v>193</v>
      </c>
    </row>
    <row r="198" spans="1:26" x14ac:dyDescent="0.15">
      <c r="A198" s="4">
        <f t="shared" si="7"/>
        <v>2000194</v>
      </c>
      <c r="B198" s="4">
        <v>0</v>
      </c>
      <c r="C198" s="4">
        <v>0</v>
      </c>
      <c r="D198" s="4">
        <v>0</v>
      </c>
      <c r="E198" s="4">
        <v>0</v>
      </c>
      <c r="F198" s="4">
        <f>VLOOKUP(Z198,跑环关卡配置!H:N,6,FALSE)</f>
        <v>120</v>
      </c>
      <c r="G198" s="4">
        <f>VLOOKUP(Z198,跑环关卡配置!H:N,4,FALSE)</f>
        <v>240</v>
      </c>
      <c r="H198" s="4">
        <v>0</v>
      </c>
      <c r="I198" s="4">
        <f>VLOOKUP(Z198,跑环关卡配置!H:N,5,FALSE)</f>
        <v>400</v>
      </c>
      <c r="J198" s="4">
        <f>VLOOKUP(Z198,跑环关卡配置!H:N,7,FALSE)</f>
        <v>0</v>
      </c>
      <c r="K198" s="4">
        <v>100</v>
      </c>
      <c r="L198" s="4">
        <v>0</v>
      </c>
      <c r="M198" s="4">
        <v>0</v>
      </c>
      <c r="N198" s="4">
        <v>95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f>VLOOKUP(Z198,跑环关卡配置!F:G,2,FALSE)</f>
        <v>2000194</v>
      </c>
      <c r="X198" s="4">
        <f>VLOOKUP(Z198,跑环关卡配置!H:J,3,FALSE)</f>
        <v>10</v>
      </c>
      <c r="Y198" t="str">
        <f>VLOOKUP(Z198,跑环关卡配置!H:I,2,FALSE)</f>
        <v>小蘑菇</v>
      </c>
      <c r="Z198">
        <f t="shared" si="6"/>
        <v>194</v>
      </c>
    </row>
    <row r="199" spans="1:26" x14ac:dyDescent="0.15">
      <c r="A199" s="4">
        <f t="shared" si="7"/>
        <v>2000195</v>
      </c>
      <c r="B199" s="4">
        <v>0</v>
      </c>
      <c r="C199" s="4">
        <v>0</v>
      </c>
      <c r="D199" s="4">
        <v>0</v>
      </c>
      <c r="E199" s="4">
        <v>0</v>
      </c>
      <c r="F199" s="4">
        <f>VLOOKUP(Z199,跑环关卡配置!H:N,6,FALSE)</f>
        <v>120</v>
      </c>
      <c r="G199" s="4">
        <f>VLOOKUP(Z199,跑环关卡配置!H:N,4,FALSE)</f>
        <v>240</v>
      </c>
      <c r="H199" s="4">
        <v>0</v>
      </c>
      <c r="I199" s="4">
        <f>VLOOKUP(Z199,跑环关卡配置!H:N,5,FALSE)</f>
        <v>400</v>
      </c>
      <c r="J199" s="4">
        <f>VLOOKUP(Z199,跑环关卡配置!H:N,7,FALSE)</f>
        <v>0</v>
      </c>
      <c r="K199" s="4">
        <v>100</v>
      </c>
      <c r="L199" s="4">
        <v>0</v>
      </c>
      <c r="M199" s="4">
        <v>0</v>
      </c>
      <c r="N199" s="4">
        <v>95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f>VLOOKUP(Z199,跑环关卡配置!F:G,2,FALSE)</f>
        <v>2000195</v>
      </c>
      <c r="X199" s="4">
        <f>VLOOKUP(Z199,跑环关卡配置!H:J,3,FALSE)</f>
        <v>10</v>
      </c>
      <c r="Y199" t="str">
        <f>VLOOKUP(Z199,跑环关卡配置!H:I,2,FALSE)</f>
        <v>小蘑菇</v>
      </c>
      <c r="Z199">
        <f t="shared" ref="Z199:Z216" si="8">Z198+1</f>
        <v>195</v>
      </c>
    </row>
    <row r="200" spans="1:26" x14ac:dyDescent="0.15">
      <c r="A200" s="4">
        <f t="shared" si="7"/>
        <v>2000196</v>
      </c>
      <c r="B200" s="4">
        <v>0</v>
      </c>
      <c r="C200" s="4">
        <v>0</v>
      </c>
      <c r="D200" s="4">
        <v>0</v>
      </c>
      <c r="E200" s="4">
        <v>0</v>
      </c>
      <c r="F200" s="4">
        <f>VLOOKUP(Z200,跑环关卡配置!H:N,6,FALSE)</f>
        <v>120</v>
      </c>
      <c r="G200" s="4">
        <f>VLOOKUP(Z200,跑环关卡配置!H:N,4,FALSE)</f>
        <v>240</v>
      </c>
      <c r="H200" s="4">
        <v>0</v>
      </c>
      <c r="I200" s="4">
        <f>VLOOKUP(Z200,跑环关卡配置!H:N,5,FALSE)</f>
        <v>400</v>
      </c>
      <c r="J200" s="4">
        <f>VLOOKUP(Z200,跑环关卡配置!H:N,7,FALSE)</f>
        <v>0</v>
      </c>
      <c r="K200" s="4">
        <v>100</v>
      </c>
      <c r="L200" s="4">
        <v>0</v>
      </c>
      <c r="M200" s="4">
        <v>0</v>
      </c>
      <c r="N200" s="4">
        <v>95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f>VLOOKUP(Z200,跑环关卡配置!F:G,2,FALSE)</f>
        <v>2000196</v>
      </c>
      <c r="X200" s="4">
        <f>VLOOKUP(Z200,跑环关卡配置!H:J,3,FALSE)</f>
        <v>10</v>
      </c>
      <c r="Y200" t="str">
        <f>VLOOKUP(Z200,跑环关卡配置!H:I,2,FALSE)</f>
        <v>小蘑菇</v>
      </c>
      <c r="Z200">
        <f t="shared" si="8"/>
        <v>196</v>
      </c>
    </row>
    <row r="201" spans="1:26" x14ac:dyDescent="0.15">
      <c r="A201" s="4">
        <f t="shared" si="7"/>
        <v>2000197</v>
      </c>
      <c r="B201" s="4">
        <v>0</v>
      </c>
      <c r="C201" s="4">
        <v>0</v>
      </c>
      <c r="D201" s="4">
        <v>0</v>
      </c>
      <c r="E201" s="4">
        <v>0</v>
      </c>
      <c r="F201" s="4">
        <f>VLOOKUP(Z201,跑环关卡配置!H:N,6,FALSE)</f>
        <v>67</v>
      </c>
      <c r="G201" s="4">
        <f>VLOOKUP(Z201,跑环关卡配置!H:N,4,FALSE)</f>
        <v>360</v>
      </c>
      <c r="H201" s="4">
        <v>0</v>
      </c>
      <c r="I201" s="4">
        <f>VLOOKUP(Z201,跑环关卡配置!H:N,5,FALSE)</f>
        <v>200</v>
      </c>
      <c r="J201" s="4">
        <f>VLOOKUP(Z201,跑环关卡配置!H:N,7,FALSE)</f>
        <v>0</v>
      </c>
      <c r="K201" s="4">
        <v>100</v>
      </c>
      <c r="L201" s="4">
        <v>0</v>
      </c>
      <c r="M201" s="4">
        <v>0</v>
      </c>
      <c r="N201" s="4">
        <v>95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f>VLOOKUP(Z201,跑环关卡配置!F:G,2,FALSE)</f>
        <v>2000197</v>
      </c>
      <c r="X201" s="4">
        <f>VLOOKUP(Z201,跑环关卡配置!H:J,3,FALSE)</f>
        <v>10</v>
      </c>
      <c r="Y201" t="str">
        <f>VLOOKUP(Z201,跑环关卡配置!H:I,2,FALSE)</f>
        <v>食人花</v>
      </c>
      <c r="Z201">
        <f t="shared" si="8"/>
        <v>197</v>
      </c>
    </row>
    <row r="202" spans="1:26" x14ac:dyDescent="0.15">
      <c r="A202" s="4">
        <f t="shared" si="7"/>
        <v>2000198</v>
      </c>
      <c r="B202" s="4">
        <v>0</v>
      </c>
      <c r="C202" s="4">
        <v>0</v>
      </c>
      <c r="D202" s="4">
        <v>0</v>
      </c>
      <c r="E202" s="4">
        <v>0</v>
      </c>
      <c r="F202" s="4">
        <f>VLOOKUP(Z202,跑环关卡配置!H:N,6,FALSE)</f>
        <v>120</v>
      </c>
      <c r="G202" s="4">
        <f>VLOOKUP(Z202,跑环关卡配置!H:N,4,FALSE)</f>
        <v>240</v>
      </c>
      <c r="H202" s="4">
        <v>0</v>
      </c>
      <c r="I202" s="4">
        <f>VLOOKUP(Z202,跑环关卡配置!H:N,5,FALSE)</f>
        <v>400</v>
      </c>
      <c r="J202" s="4">
        <f>VLOOKUP(Z202,跑环关卡配置!H:N,7,FALSE)</f>
        <v>0</v>
      </c>
      <c r="K202" s="4">
        <v>100</v>
      </c>
      <c r="L202" s="4">
        <v>0</v>
      </c>
      <c r="M202" s="4">
        <v>0</v>
      </c>
      <c r="N202" s="4">
        <v>95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f>VLOOKUP(Z202,跑环关卡配置!F:G,2,FALSE)</f>
        <v>2000198</v>
      </c>
      <c r="X202" s="4">
        <f>VLOOKUP(Z202,跑环关卡配置!H:J,3,FALSE)</f>
        <v>10</v>
      </c>
      <c r="Y202" t="str">
        <f>VLOOKUP(Z202,跑环关卡配置!H:I,2,FALSE)</f>
        <v>小蘑菇</v>
      </c>
      <c r="Z202">
        <f t="shared" si="8"/>
        <v>198</v>
      </c>
    </row>
    <row r="203" spans="1:26" x14ac:dyDescent="0.15">
      <c r="A203" s="4">
        <f t="shared" si="7"/>
        <v>2000199</v>
      </c>
      <c r="B203" s="4">
        <v>0</v>
      </c>
      <c r="C203" s="4">
        <v>0</v>
      </c>
      <c r="D203" s="4">
        <v>0</v>
      </c>
      <c r="E203" s="4">
        <v>0</v>
      </c>
      <c r="F203" s="4">
        <f>VLOOKUP(Z203,跑环关卡配置!H:N,6,FALSE)</f>
        <v>120</v>
      </c>
      <c r="G203" s="4">
        <f>VLOOKUP(Z203,跑环关卡配置!H:N,4,FALSE)</f>
        <v>240</v>
      </c>
      <c r="H203" s="4">
        <v>0</v>
      </c>
      <c r="I203" s="4">
        <f>VLOOKUP(Z203,跑环关卡配置!H:N,5,FALSE)</f>
        <v>400</v>
      </c>
      <c r="J203" s="4">
        <f>VLOOKUP(Z203,跑环关卡配置!H:N,7,FALSE)</f>
        <v>0</v>
      </c>
      <c r="K203" s="4">
        <v>100</v>
      </c>
      <c r="L203" s="4">
        <v>0</v>
      </c>
      <c r="M203" s="4">
        <v>0</v>
      </c>
      <c r="N203" s="4">
        <v>95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f>VLOOKUP(Z203,跑环关卡配置!F:G,2,FALSE)</f>
        <v>2000199</v>
      </c>
      <c r="X203" s="4">
        <f>VLOOKUP(Z203,跑环关卡配置!H:J,3,FALSE)</f>
        <v>10</v>
      </c>
      <c r="Y203" t="str">
        <f>VLOOKUP(Z203,跑环关卡配置!H:I,2,FALSE)</f>
        <v>小蘑菇</v>
      </c>
      <c r="Z203">
        <f t="shared" si="8"/>
        <v>199</v>
      </c>
    </row>
    <row r="204" spans="1:26" x14ac:dyDescent="0.15">
      <c r="A204" s="4">
        <f t="shared" ref="A204:A212" si="9">W204</f>
        <v>2000200</v>
      </c>
      <c r="B204" s="4">
        <v>0</v>
      </c>
      <c r="C204" s="4">
        <v>0</v>
      </c>
      <c r="D204" s="4">
        <v>0</v>
      </c>
      <c r="E204" s="4">
        <v>0</v>
      </c>
      <c r="F204" s="4">
        <f>VLOOKUP(Z204,跑环关卡配置!H:N,6,FALSE)</f>
        <v>67</v>
      </c>
      <c r="G204" s="4">
        <f>VLOOKUP(Z204,跑环关卡配置!H:N,4,FALSE)</f>
        <v>360</v>
      </c>
      <c r="H204" s="4">
        <v>0</v>
      </c>
      <c r="I204" s="4">
        <f>VLOOKUP(Z204,跑环关卡配置!H:N,5,FALSE)</f>
        <v>200</v>
      </c>
      <c r="J204" s="4">
        <f>VLOOKUP(Z204,跑环关卡配置!H:N,7,FALSE)</f>
        <v>0</v>
      </c>
      <c r="K204" s="4">
        <v>100</v>
      </c>
      <c r="L204" s="4">
        <v>0</v>
      </c>
      <c r="M204" s="4">
        <v>0</v>
      </c>
      <c r="N204" s="4">
        <v>95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f>VLOOKUP(Z204,跑环关卡配置!F:G,2,FALSE)</f>
        <v>2000200</v>
      </c>
      <c r="X204" s="4">
        <f>VLOOKUP(Z204,跑环关卡配置!H:J,3,FALSE)</f>
        <v>10</v>
      </c>
      <c r="Y204" t="str">
        <f>VLOOKUP(Z204,跑环关卡配置!H:I,2,FALSE)</f>
        <v>食人花</v>
      </c>
      <c r="Z204">
        <f t="shared" si="8"/>
        <v>200</v>
      </c>
    </row>
    <row r="205" spans="1:26" x14ac:dyDescent="0.15">
      <c r="A205" s="4">
        <f t="shared" si="9"/>
        <v>2000201</v>
      </c>
      <c r="B205" s="4">
        <v>0</v>
      </c>
      <c r="C205" s="4">
        <v>0</v>
      </c>
      <c r="D205" s="4">
        <v>0</v>
      </c>
      <c r="E205" s="4">
        <v>0</v>
      </c>
      <c r="F205" s="4">
        <f>VLOOKUP(Z205,跑环关卡配置!H:N,6,FALSE)</f>
        <v>67</v>
      </c>
      <c r="G205" s="4">
        <f>VLOOKUP(Z205,跑环关卡配置!H:N,4,FALSE)</f>
        <v>360</v>
      </c>
      <c r="H205" s="4">
        <v>0</v>
      </c>
      <c r="I205" s="4">
        <f>VLOOKUP(Z205,跑环关卡配置!H:N,5,FALSE)</f>
        <v>200</v>
      </c>
      <c r="J205" s="4">
        <f>VLOOKUP(Z205,跑环关卡配置!H:N,7,FALSE)</f>
        <v>0</v>
      </c>
      <c r="K205" s="4">
        <v>100</v>
      </c>
      <c r="L205" s="4">
        <v>0</v>
      </c>
      <c r="M205" s="4">
        <v>0</v>
      </c>
      <c r="N205" s="4">
        <v>95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f>VLOOKUP(Z205,跑环关卡配置!F:G,2,FALSE)</f>
        <v>2000201</v>
      </c>
      <c r="X205" s="4">
        <f>VLOOKUP(Z205,跑环关卡配置!H:J,3,FALSE)</f>
        <v>10</v>
      </c>
      <c r="Y205" t="str">
        <f>VLOOKUP(Z205,跑环关卡配置!H:I,2,FALSE)</f>
        <v>食人花</v>
      </c>
      <c r="Z205">
        <f t="shared" si="8"/>
        <v>201</v>
      </c>
    </row>
    <row r="206" spans="1:26" x14ac:dyDescent="0.15">
      <c r="A206" s="4">
        <f t="shared" si="9"/>
        <v>2000202</v>
      </c>
      <c r="B206" s="4">
        <v>0</v>
      </c>
      <c r="C206" s="4">
        <v>0</v>
      </c>
      <c r="D206" s="4">
        <v>0</v>
      </c>
      <c r="E206" s="4">
        <v>0</v>
      </c>
      <c r="F206" s="4">
        <f>VLOOKUP(Z206,跑环关卡配置!H:N,6,FALSE)</f>
        <v>67</v>
      </c>
      <c r="G206" s="4">
        <f>VLOOKUP(Z206,跑环关卡配置!H:N,4,FALSE)</f>
        <v>360</v>
      </c>
      <c r="H206" s="4">
        <v>0</v>
      </c>
      <c r="I206" s="4">
        <f>VLOOKUP(Z206,跑环关卡配置!H:N,5,FALSE)</f>
        <v>200</v>
      </c>
      <c r="J206" s="4">
        <f>VLOOKUP(Z206,跑环关卡配置!H:N,7,FALSE)</f>
        <v>0</v>
      </c>
      <c r="K206" s="4">
        <v>100</v>
      </c>
      <c r="L206" s="4">
        <v>0</v>
      </c>
      <c r="M206" s="4">
        <v>0</v>
      </c>
      <c r="N206" s="4">
        <v>95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f>VLOOKUP(Z206,跑环关卡配置!F:G,2,FALSE)</f>
        <v>2000202</v>
      </c>
      <c r="X206" s="4">
        <f>VLOOKUP(Z206,跑环关卡配置!H:J,3,FALSE)</f>
        <v>10</v>
      </c>
      <c r="Y206" t="str">
        <f>VLOOKUP(Z206,跑环关卡配置!H:I,2,FALSE)</f>
        <v>食人花</v>
      </c>
      <c r="Z206">
        <f t="shared" si="8"/>
        <v>202</v>
      </c>
    </row>
    <row r="207" spans="1:26" x14ac:dyDescent="0.15">
      <c r="A207" s="4">
        <f t="shared" si="9"/>
        <v>2000203</v>
      </c>
      <c r="B207" s="4">
        <v>0</v>
      </c>
      <c r="C207" s="4">
        <v>0</v>
      </c>
      <c r="D207" s="4">
        <v>0</v>
      </c>
      <c r="E207" s="4">
        <v>0</v>
      </c>
      <c r="F207" s="4">
        <f>VLOOKUP(Z207,跑环关卡配置!H:N,6,FALSE)</f>
        <v>67</v>
      </c>
      <c r="G207" s="4">
        <f>VLOOKUP(Z207,跑环关卡配置!H:N,4,FALSE)</f>
        <v>360</v>
      </c>
      <c r="H207" s="4">
        <v>0</v>
      </c>
      <c r="I207" s="4">
        <f>VLOOKUP(Z207,跑环关卡配置!H:N,5,FALSE)</f>
        <v>200</v>
      </c>
      <c r="J207" s="4">
        <f>VLOOKUP(Z207,跑环关卡配置!H:N,7,FALSE)</f>
        <v>0</v>
      </c>
      <c r="K207" s="4">
        <v>100</v>
      </c>
      <c r="L207" s="4">
        <v>0</v>
      </c>
      <c r="M207" s="4">
        <v>0</v>
      </c>
      <c r="N207" s="4">
        <v>95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f>VLOOKUP(Z207,跑环关卡配置!F:G,2,FALSE)</f>
        <v>2000203</v>
      </c>
      <c r="X207" s="4">
        <f>VLOOKUP(Z207,跑环关卡配置!H:J,3,FALSE)</f>
        <v>10</v>
      </c>
      <c r="Y207" t="str">
        <f>VLOOKUP(Z207,跑环关卡配置!H:I,2,FALSE)</f>
        <v>食人花</v>
      </c>
      <c r="Z207">
        <f t="shared" si="8"/>
        <v>203</v>
      </c>
    </row>
    <row r="208" spans="1:26" x14ac:dyDescent="0.15">
      <c r="A208" s="4">
        <f t="shared" si="9"/>
        <v>2000204</v>
      </c>
      <c r="B208" s="4">
        <v>0</v>
      </c>
      <c r="C208" s="4">
        <v>0</v>
      </c>
      <c r="D208" s="4">
        <v>0</v>
      </c>
      <c r="E208" s="4">
        <v>0</v>
      </c>
      <c r="F208" s="4">
        <f>VLOOKUP(Z208,跑环关卡配置!H:N,6,FALSE)</f>
        <v>200</v>
      </c>
      <c r="G208" s="4">
        <f>VLOOKUP(Z208,跑环关卡配置!H:N,4,FALSE)</f>
        <v>168</v>
      </c>
      <c r="H208" s="4">
        <v>0</v>
      </c>
      <c r="I208" s="4">
        <f>VLOOKUP(Z208,跑环关卡配置!H:N,5,FALSE)</f>
        <v>400</v>
      </c>
      <c r="J208" s="4">
        <f>VLOOKUP(Z208,跑环关卡配置!H:N,7,FALSE)</f>
        <v>0</v>
      </c>
      <c r="K208" s="4">
        <v>100</v>
      </c>
      <c r="L208" s="4">
        <v>0</v>
      </c>
      <c r="M208" s="4">
        <v>0</v>
      </c>
      <c r="N208" s="4">
        <v>95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f>VLOOKUP(Z208,跑环关卡配置!F:G,2,FALSE)</f>
        <v>2000204</v>
      </c>
      <c r="X208" s="4">
        <f>VLOOKUP(Z208,跑环关卡配置!H:J,3,FALSE)</f>
        <v>10</v>
      </c>
      <c r="Y208" t="str">
        <f>VLOOKUP(Z208,跑环关卡配置!H:I,2,FALSE)</f>
        <v>树妖</v>
      </c>
      <c r="Z208">
        <f t="shared" si="8"/>
        <v>204</v>
      </c>
    </row>
    <row r="209" spans="1:26" x14ac:dyDescent="0.15">
      <c r="A209" s="4">
        <f t="shared" si="9"/>
        <v>2000205</v>
      </c>
      <c r="B209" s="4">
        <v>0</v>
      </c>
      <c r="C209" s="4">
        <v>0</v>
      </c>
      <c r="D209" s="4">
        <v>0</v>
      </c>
      <c r="E209" s="4">
        <v>0</v>
      </c>
      <c r="F209" s="4">
        <f>VLOOKUP(Z209,跑环关卡配置!H:N,6,FALSE)</f>
        <v>120</v>
      </c>
      <c r="G209" s="4">
        <f>VLOOKUP(Z209,跑环关卡配置!H:N,4,FALSE)</f>
        <v>240</v>
      </c>
      <c r="H209" s="4">
        <v>0</v>
      </c>
      <c r="I209" s="4">
        <f>VLOOKUP(Z209,跑环关卡配置!H:N,5,FALSE)</f>
        <v>400</v>
      </c>
      <c r="J209" s="4">
        <f>VLOOKUP(Z209,跑环关卡配置!H:N,7,FALSE)</f>
        <v>0</v>
      </c>
      <c r="K209" s="4">
        <v>100</v>
      </c>
      <c r="L209" s="4">
        <v>0</v>
      </c>
      <c r="M209" s="4">
        <v>0</v>
      </c>
      <c r="N209" s="4">
        <v>95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f>VLOOKUP(Z209,跑环关卡配置!F:G,2,FALSE)</f>
        <v>2000205</v>
      </c>
      <c r="X209" s="4">
        <f>VLOOKUP(Z209,跑环关卡配置!H:J,3,FALSE)</f>
        <v>10</v>
      </c>
      <c r="Y209" t="str">
        <f>VLOOKUP(Z209,跑环关卡配置!H:I,2,FALSE)</f>
        <v>小蘑菇</v>
      </c>
      <c r="Z209">
        <f t="shared" si="8"/>
        <v>205</v>
      </c>
    </row>
    <row r="210" spans="1:26" x14ac:dyDescent="0.15">
      <c r="A210" s="4">
        <f t="shared" si="9"/>
        <v>2000206</v>
      </c>
      <c r="B210" s="4">
        <v>0</v>
      </c>
      <c r="C210" s="4">
        <v>0</v>
      </c>
      <c r="D210" s="4">
        <v>0</v>
      </c>
      <c r="E210" s="4">
        <v>0</v>
      </c>
      <c r="F210" s="4">
        <f>VLOOKUP(Z210,跑环关卡配置!H:N,6,FALSE)</f>
        <v>200</v>
      </c>
      <c r="G210" s="4">
        <f>VLOOKUP(Z210,跑环关卡配置!H:N,4,FALSE)</f>
        <v>168</v>
      </c>
      <c r="H210" s="4">
        <v>0</v>
      </c>
      <c r="I210" s="4">
        <f>VLOOKUP(Z210,跑环关卡配置!H:N,5,FALSE)</f>
        <v>400</v>
      </c>
      <c r="J210" s="4">
        <f>VLOOKUP(Z210,跑环关卡配置!H:N,7,FALSE)</f>
        <v>0</v>
      </c>
      <c r="K210" s="4">
        <v>100</v>
      </c>
      <c r="L210" s="4">
        <v>0</v>
      </c>
      <c r="M210" s="4">
        <v>0</v>
      </c>
      <c r="N210" s="4">
        <v>95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f>VLOOKUP(Z210,跑环关卡配置!F:G,2,FALSE)</f>
        <v>2000206</v>
      </c>
      <c r="X210" s="4">
        <f>VLOOKUP(Z210,跑环关卡配置!H:J,3,FALSE)</f>
        <v>10</v>
      </c>
      <c r="Y210" t="str">
        <f>VLOOKUP(Z210,跑环关卡配置!H:I,2,FALSE)</f>
        <v>树妖</v>
      </c>
      <c r="Z210">
        <f t="shared" si="8"/>
        <v>206</v>
      </c>
    </row>
    <row r="211" spans="1:26" x14ac:dyDescent="0.15">
      <c r="A211" s="4">
        <f t="shared" si="9"/>
        <v>2000207</v>
      </c>
      <c r="B211" s="4">
        <v>0</v>
      </c>
      <c r="C211" s="4">
        <v>0</v>
      </c>
      <c r="D211" s="4">
        <v>0</v>
      </c>
      <c r="E211" s="4">
        <v>0</v>
      </c>
      <c r="F211" s="4">
        <f>VLOOKUP(Z211,跑环关卡配置!H:N,6,FALSE)</f>
        <v>120</v>
      </c>
      <c r="G211" s="4">
        <f>VLOOKUP(Z211,跑环关卡配置!H:N,4,FALSE)</f>
        <v>240</v>
      </c>
      <c r="H211" s="4">
        <v>0</v>
      </c>
      <c r="I211" s="4">
        <f>VLOOKUP(Z211,跑环关卡配置!H:N,5,FALSE)</f>
        <v>400</v>
      </c>
      <c r="J211" s="4">
        <f>VLOOKUP(Z211,跑环关卡配置!H:N,7,FALSE)</f>
        <v>0</v>
      </c>
      <c r="K211" s="4">
        <v>100</v>
      </c>
      <c r="L211" s="4">
        <v>0</v>
      </c>
      <c r="M211" s="4">
        <v>0</v>
      </c>
      <c r="N211" s="4">
        <v>95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f>VLOOKUP(Z211,跑环关卡配置!F:G,2,FALSE)</f>
        <v>2000207</v>
      </c>
      <c r="X211" s="4">
        <f>VLOOKUP(Z211,跑环关卡配置!H:J,3,FALSE)</f>
        <v>10</v>
      </c>
      <c r="Y211" t="str">
        <f>VLOOKUP(Z211,跑环关卡配置!H:I,2,FALSE)</f>
        <v>小蘑菇</v>
      </c>
      <c r="Z211">
        <f t="shared" si="8"/>
        <v>207</v>
      </c>
    </row>
    <row r="212" spans="1:26" x14ac:dyDescent="0.15">
      <c r="A212" s="4">
        <f t="shared" si="9"/>
        <v>2000208</v>
      </c>
      <c r="B212" s="4">
        <v>0</v>
      </c>
      <c r="C212" s="4">
        <v>0</v>
      </c>
      <c r="D212" s="4">
        <v>0</v>
      </c>
      <c r="E212" s="4">
        <v>0</v>
      </c>
      <c r="F212" s="4">
        <f>VLOOKUP(Z212,跑环关卡配置!H:N,6,FALSE)</f>
        <v>120</v>
      </c>
      <c r="G212" s="4">
        <f>VLOOKUP(Z212,跑环关卡配置!H:N,4,FALSE)</f>
        <v>240</v>
      </c>
      <c r="H212" s="4">
        <v>0</v>
      </c>
      <c r="I212" s="4">
        <f>VLOOKUP(Z212,跑环关卡配置!H:N,5,FALSE)</f>
        <v>400</v>
      </c>
      <c r="J212" s="4">
        <f>VLOOKUP(Z212,跑环关卡配置!H:N,7,FALSE)</f>
        <v>0</v>
      </c>
      <c r="K212" s="4">
        <v>100</v>
      </c>
      <c r="L212" s="4">
        <v>0</v>
      </c>
      <c r="M212" s="4">
        <v>0</v>
      </c>
      <c r="N212" s="4">
        <v>95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f>VLOOKUP(Z212,跑环关卡配置!F:G,2,FALSE)</f>
        <v>2000208</v>
      </c>
      <c r="X212" s="4">
        <f>VLOOKUP(Z212,跑环关卡配置!H:J,3,FALSE)</f>
        <v>10</v>
      </c>
      <c r="Y212" t="str">
        <f>VLOOKUP(Z212,跑环关卡配置!H:I,2,FALSE)</f>
        <v>小蘑菇</v>
      </c>
      <c r="Z212">
        <f t="shared" si="8"/>
        <v>208</v>
      </c>
    </row>
    <row r="213" spans="1:26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6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6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6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6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6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6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6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6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6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6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6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</sheetData>
  <phoneticPr fontId="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08"/>
  <sheetViews>
    <sheetView topLeftCell="A53" workbookViewId="0">
      <selection activeCell="U111" sqref="U111"/>
    </sheetView>
  </sheetViews>
  <sheetFormatPr baseColWidth="10" defaultColWidth="9" defaultRowHeight="15" x14ac:dyDescent="0.15"/>
  <cols>
    <col min="3" max="3" width="13.5" customWidth="1"/>
    <col min="4" max="4" width="17.5" customWidth="1"/>
    <col min="5" max="8" width="17.5" style="1" customWidth="1"/>
    <col min="10" max="10" width="13.5" customWidth="1"/>
    <col min="20" max="20" width="13.5" customWidth="1"/>
    <col min="21" max="21" width="9" style="2"/>
  </cols>
  <sheetData>
    <row r="1" spans="2:21" x14ac:dyDescent="0.15">
      <c r="E1" s="1">
        <v>0.8</v>
      </c>
    </row>
    <row r="2" spans="2:21" x14ac:dyDescent="0.15">
      <c r="B2" t="s">
        <v>185</v>
      </c>
      <c r="C2" t="s">
        <v>186</v>
      </c>
      <c r="D2" t="s">
        <v>187</v>
      </c>
      <c r="E2" s="1" t="s">
        <v>187</v>
      </c>
      <c r="J2" t="s">
        <v>188</v>
      </c>
      <c r="K2" t="s">
        <v>189</v>
      </c>
      <c r="O2" t="s">
        <v>190</v>
      </c>
      <c r="T2" t="s">
        <v>191</v>
      </c>
      <c r="U2" s="2" t="s">
        <v>32</v>
      </c>
    </row>
    <row r="3" spans="2:21" x14ac:dyDescent="0.15">
      <c r="B3">
        <v>0</v>
      </c>
      <c r="C3">
        <v>0</v>
      </c>
      <c r="D3">
        <v>80</v>
      </c>
      <c r="E3" s="1">
        <f>E$1*D3</f>
        <v>64</v>
      </c>
      <c r="I3" t="s">
        <v>192</v>
      </c>
      <c r="J3" t="s">
        <v>193</v>
      </c>
      <c r="K3">
        <v>1</v>
      </c>
      <c r="O3" t="s">
        <v>194</v>
      </c>
      <c r="P3">
        <v>1</v>
      </c>
      <c r="T3">
        <v>1</v>
      </c>
      <c r="U3" s="2">
        <v>10</v>
      </c>
    </row>
    <row r="4" spans="2:21" x14ac:dyDescent="0.15">
      <c r="B4">
        <v>1</v>
      </c>
      <c r="C4">
        <v>202</v>
      </c>
      <c r="D4">
        <v>96</v>
      </c>
      <c r="E4" s="1">
        <f t="shared" ref="E4:E67" si="0">E$1*D4</f>
        <v>76.800000000000011</v>
      </c>
      <c r="J4" t="s">
        <v>195</v>
      </c>
      <c r="K4">
        <v>2</v>
      </c>
      <c r="O4" t="s">
        <v>196</v>
      </c>
      <c r="P4">
        <v>2</v>
      </c>
      <c r="T4">
        <v>2</v>
      </c>
      <c r="U4" s="2">
        <v>10</v>
      </c>
    </row>
    <row r="5" spans="2:21" x14ac:dyDescent="0.15">
      <c r="B5">
        <v>2</v>
      </c>
      <c r="C5">
        <v>224</v>
      </c>
      <c r="D5">
        <v>112</v>
      </c>
      <c r="E5" s="1">
        <f t="shared" si="0"/>
        <v>89.600000000000009</v>
      </c>
      <c r="J5" t="s">
        <v>197</v>
      </c>
      <c r="K5">
        <v>3</v>
      </c>
      <c r="O5" t="s">
        <v>198</v>
      </c>
      <c r="P5">
        <v>3</v>
      </c>
      <c r="T5">
        <v>3</v>
      </c>
      <c r="U5" s="2">
        <v>10</v>
      </c>
    </row>
    <row r="6" spans="2:21" x14ac:dyDescent="0.15">
      <c r="B6">
        <v>3</v>
      </c>
      <c r="C6">
        <v>246</v>
      </c>
      <c r="D6">
        <v>128</v>
      </c>
      <c r="E6" s="1">
        <f t="shared" si="0"/>
        <v>102.4</v>
      </c>
      <c r="J6" t="s">
        <v>199</v>
      </c>
      <c r="K6">
        <v>4</v>
      </c>
      <c r="O6" t="s">
        <v>200</v>
      </c>
      <c r="P6">
        <v>4</v>
      </c>
      <c r="T6">
        <v>4</v>
      </c>
      <c r="U6" s="2">
        <v>10</v>
      </c>
    </row>
    <row r="7" spans="2:21" x14ac:dyDescent="0.15">
      <c r="B7">
        <v>4</v>
      </c>
      <c r="C7">
        <v>268</v>
      </c>
      <c r="D7">
        <v>144</v>
      </c>
      <c r="E7" s="1">
        <f t="shared" si="0"/>
        <v>115.2</v>
      </c>
      <c r="J7" t="s">
        <v>201</v>
      </c>
      <c r="K7">
        <v>5</v>
      </c>
      <c r="O7" t="s">
        <v>202</v>
      </c>
      <c r="P7">
        <v>5</v>
      </c>
      <c r="T7">
        <v>5</v>
      </c>
      <c r="U7" s="2">
        <v>10</v>
      </c>
    </row>
    <row r="8" spans="2:21" x14ac:dyDescent="0.15">
      <c r="B8">
        <v>5</v>
      </c>
      <c r="C8">
        <v>290</v>
      </c>
      <c r="D8">
        <v>160</v>
      </c>
      <c r="E8" s="1">
        <f t="shared" si="0"/>
        <v>128</v>
      </c>
      <c r="J8" t="s">
        <v>203</v>
      </c>
      <c r="K8">
        <v>6</v>
      </c>
      <c r="O8" t="s">
        <v>204</v>
      </c>
      <c r="P8">
        <v>6</v>
      </c>
      <c r="T8">
        <v>6</v>
      </c>
      <c r="U8" s="2">
        <v>10</v>
      </c>
    </row>
    <row r="9" spans="2:21" x14ac:dyDescent="0.15">
      <c r="B9">
        <v>6</v>
      </c>
      <c r="C9">
        <v>312</v>
      </c>
      <c r="D9">
        <v>176</v>
      </c>
      <c r="E9" s="1">
        <f t="shared" si="0"/>
        <v>140.80000000000001</v>
      </c>
      <c r="J9" t="s">
        <v>205</v>
      </c>
      <c r="K9">
        <v>7</v>
      </c>
      <c r="T9">
        <v>7</v>
      </c>
      <c r="U9" s="2">
        <v>10</v>
      </c>
    </row>
    <row r="10" spans="2:21" x14ac:dyDescent="0.15">
      <c r="B10">
        <v>7</v>
      </c>
      <c r="C10">
        <v>334</v>
      </c>
      <c r="D10">
        <v>192</v>
      </c>
      <c r="E10" s="1">
        <f t="shared" si="0"/>
        <v>153.60000000000002</v>
      </c>
      <c r="J10" t="s">
        <v>206</v>
      </c>
      <c r="K10">
        <v>8</v>
      </c>
      <c r="T10">
        <v>8</v>
      </c>
      <c r="U10" s="2">
        <v>10</v>
      </c>
    </row>
    <row r="11" spans="2:21" x14ac:dyDescent="0.15">
      <c r="B11">
        <v>8</v>
      </c>
      <c r="C11">
        <v>356</v>
      </c>
      <c r="D11">
        <v>208</v>
      </c>
      <c r="E11" s="1">
        <f t="shared" si="0"/>
        <v>166.4</v>
      </c>
      <c r="J11" t="s">
        <v>207</v>
      </c>
      <c r="K11">
        <v>9</v>
      </c>
      <c r="T11">
        <v>9</v>
      </c>
      <c r="U11" s="2">
        <v>10</v>
      </c>
    </row>
    <row r="12" spans="2:21" x14ac:dyDescent="0.15">
      <c r="B12">
        <v>9</v>
      </c>
      <c r="C12">
        <v>378</v>
      </c>
      <c r="D12">
        <v>224</v>
      </c>
      <c r="E12" s="1">
        <f t="shared" si="0"/>
        <v>179.20000000000002</v>
      </c>
      <c r="J12" t="s">
        <v>208</v>
      </c>
      <c r="K12">
        <v>10</v>
      </c>
      <c r="T12">
        <v>10</v>
      </c>
      <c r="U12" s="2">
        <v>10</v>
      </c>
    </row>
    <row r="13" spans="2:21" x14ac:dyDescent="0.15">
      <c r="B13">
        <v>10</v>
      </c>
      <c r="C13">
        <v>400</v>
      </c>
      <c r="D13">
        <v>240</v>
      </c>
      <c r="E13" s="1">
        <f t="shared" si="0"/>
        <v>192</v>
      </c>
      <c r="J13" t="s">
        <v>209</v>
      </c>
      <c r="K13">
        <v>11</v>
      </c>
      <c r="T13">
        <v>11</v>
      </c>
      <c r="U13" s="2">
        <v>10</v>
      </c>
    </row>
    <row r="14" spans="2:21" x14ac:dyDescent="0.15">
      <c r="B14">
        <v>11</v>
      </c>
      <c r="C14">
        <v>436</v>
      </c>
      <c r="D14">
        <v>264</v>
      </c>
      <c r="E14" s="1">
        <f t="shared" si="0"/>
        <v>211.20000000000002</v>
      </c>
      <c r="J14" t="s">
        <v>210</v>
      </c>
      <c r="K14">
        <v>12</v>
      </c>
      <c r="T14">
        <v>12</v>
      </c>
      <c r="U14" s="2">
        <v>10</v>
      </c>
    </row>
    <row r="15" spans="2:21" x14ac:dyDescent="0.15">
      <c r="B15">
        <v>12</v>
      </c>
      <c r="C15">
        <v>472</v>
      </c>
      <c r="D15">
        <v>288</v>
      </c>
      <c r="E15" s="1">
        <f t="shared" si="0"/>
        <v>230.4</v>
      </c>
      <c r="J15" t="s">
        <v>211</v>
      </c>
      <c r="K15">
        <v>13</v>
      </c>
      <c r="T15">
        <v>13</v>
      </c>
      <c r="U15" s="2">
        <v>10</v>
      </c>
    </row>
    <row r="16" spans="2:21" x14ac:dyDescent="0.15">
      <c r="B16">
        <v>13</v>
      </c>
      <c r="C16">
        <v>508</v>
      </c>
      <c r="D16">
        <v>312</v>
      </c>
      <c r="E16" s="1">
        <f t="shared" si="0"/>
        <v>249.60000000000002</v>
      </c>
      <c r="J16" t="s">
        <v>212</v>
      </c>
      <c r="K16">
        <v>14</v>
      </c>
      <c r="T16">
        <v>14</v>
      </c>
      <c r="U16" s="2">
        <v>10</v>
      </c>
    </row>
    <row r="17" spans="2:21" x14ac:dyDescent="0.15">
      <c r="B17">
        <v>14</v>
      </c>
      <c r="C17" s="3">
        <v>544</v>
      </c>
      <c r="D17">
        <v>336</v>
      </c>
      <c r="E17" s="1">
        <f t="shared" si="0"/>
        <v>268.8</v>
      </c>
      <c r="J17" t="s">
        <v>213</v>
      </c>
      <c r="K17">
        <v>15</v>
      </c>
      <c r="T17">
        <v>15</v>
      </c>
      <c r="U17" s="2">
        <v>10</v>
      </c>
    </row>
    <row r="18" spans="2:21" x14ac:dyDescent="0.15">
      <c r="B18">
        <v>15</v>
      </c>
      <c r="C18">
        <v>580</v>
      </c>
      <c r="D18">
        <v>360</v>
      </c>
      <c r="E18" s="1">
        <f t="shared" si="0"/>
        <v>288</v>
      </c>
      <c r="J18" t="s">
        <v>214</v>
      </c>
      <c r="K18">
        <v>16</v>
      </c>
      <c r="T18">
        <v>16</v>
      </c>
      <c r="U18" s="2">
        <v>10</v>
      </c>
    </row>
    <row r="19" spans="2:21" x14ac:dyDescent="0.15">
      <c r="B19">
        <v>16</v>
      </c>
      <c r="C19">
        <v>616</v>
      </c>
      <c r="D19">
        <v>384</v>
      </c>
      <c r="E19" s="1">
        <f t="shared" si="0"/>
        <v>307.20000000000005</v>
      </c>
      <c r="J19" t="s">
        <v>215</v>
      </c>
      <c r="K19">
        <v>17</v>
      </c>
      <c r="T19">
        <v>17</v>
      </c>
      <c r="U19" s="2">
        <v>10</v>
      </c>
    </row>
    <row r="20" spans="2:21" x14ac:dyDescent="0.15">
      <c r="B20">
        <v>17</v>
      </c>
      <c r="C20">
        <v>652</v>
      </c>
      <c r="D20">
        <v>408</v>
      </c>
      <c r="E20" s="1">
        <f t="shared" si="0"/>
        <v>326.40000000000003</v>
      </c>
      <c r="J20" t="s">
        <v>216</v>
      </c>
      <c r="K20">
        <v>18</v>
      </c>
      <c r="T20">
        <v>18</v>
      </c>
      <c r="U20" s="2">
        <v>10</v>
      </c>
    </row>
    <row r="21" spans="2:21" x14ac:dyDescent="0.15">
      <c r="B21">
        <v>18</v>
      </c>
      <c r="C21">
        <v>688</v>
      </c>
      <c r="D21">
        <v>432</v>
      </c>
      <c r="E21" s="1">
        <f t="shared" si="0"/>
        <v>345.6</v>
      </c>
      <c r="T21">
        <v>19</v>
      </c>
      <c r="U21" s="2">
        <v>10</v>
      </c>
    </row>
    <row r="22" spans="2:21" x14ac:dyDescent="0.15">
      <c r="B22">
        <v>19</v>
      </c>
      <c r="C22">
        <v>724</v>
      </c>
      <c r="D22">
        <v>456</v>
      </c>
      <c r="E22" s="1">
        <f t="shared" si="0"/>
        <v>364.8</v>
      </c>
      <c r="T22">
        <v>20</v>
      </c>
      <c r="U22" s="2">
        <v>10</v>
      </c>
    </row>
    <row r="23" spans="2:21" x14ac:dyDescent="0.15">
      <c r="B23">
        <v>20</v>
      </c>
      <c r="C23">
        <v>790</v>
      </c>
      <c r="D23">
        <v>480</v>
      </c>
      <c r="E23" s="1">
        <f t="shared" si="0"/>
        <v>384</v>
      </c>
      <c r="T23">
        <v>21</v>
      </c>
      <c r="U23" s="2">
        <v>10</v>
      </c>
    </row>
    <row r="24" spans="2:21" x14ac:dyDescent="0.15">
      <c r="B24">
        <v>21</v>
      </c>
      <c r="C24">
        <v>894</v>
      </c>
      <c r="D24">
        <v>528</v>
      </c>
      <c r="E24" s="1">
        <f t="shared" si="0"/>
        <v>422.40000000000003</v>
      </c>
      <c r="T24">
        <v>22</v>
      </c>
      <c r="U24" s="2">
        <v>10</v>
      </c>
    </row>
    <row r="25" spans="2:21" x14ac:dyDescent="0.15">
      <c r="B25">
        <v>22</v>
      </c>
      <c r="C25">
        <v>1003</v>
      </c>
      <c r="D25">
        <v>576</v>
      </c>
      <c r="E25" s="1">
        <f t="shared" si="0"/>
        <v>460.8</v>
      </c>
      <c r="T25">
        <v>23</v>
      </c>
      <c r="U25" s="2">
        <v>10</v>
      </c>
    </row>
    <row r="26" spans="2:21" x14ac:dyDescent="0.15">
      <c r="B26">
        <v>23</v>
      </c>
      <c r="C26">
        <v>1118</v>
      </c>
      <c r="D26">
        <v>624</v>
      </c>
      <c r="E26" s="1">
        <f t="shared" si="0"/>
        <v>499.20000000000005</v>
      </c>
      <c r="T26">
        <v>24</v>
      </c>
      <c r="U26" s="2">
        <v>10</v>
      </c>
    </row>
    <row r="27" spans="2:21" x14ac:dyDescent="0.15">
      <c r="B27">
        <v>24</v>
      </c>
      <c r="C27">
        <v>1238</v>
      </c>
      <c r="D27">
        <v>672</v>
      </c>
      <c r="E27" s="1">
        <f t="shared" si="0"/>
        <v>537.6</v>
      </c>
      <c r="T27">
        <v>25</v>
      </c>
      <c r="U27" s="2">
        <v>10</v>
      </c>
    </row>
    <row r="28" spans="2:21" x14ac:dyDescent="0.15">
      <c r="B28">
        <v>25</v>
      </c>
      <c r="C28">
        <v>1364</v>
      </c>
      <c r="D28">
        <v>720</v>
      </c>
      <c r="E28" s="1">
        <f t="shared" si="0"/>
        <v>576</v>
      </c>
      <c r="T28">
        <v>26</v>
      </c>
      <c r="U28" s="2">
        <v>10</v>
      </c>
    </row>
    <row r="29" spans="2:21" x14ac:dyDescent="0.15">
      <c r="B29">
        <v>26</v>
      </c>
      <c r="C29">
        <v>1495</v>
      </c>
      <c r="D29">
        <v>768</v>
      </c>
      <c r="E29" s="1">
        <f t="shared" si="0"/>
        <v>614.40000000000009</v>
      </c>
      <c r="T29">
        <v>27</v>
      </c>
      <c r="U29" s="2">
        <v>10</v>
      </c>
    </row>
    <row r="30" spans="2:21" x14ac:dyDescent="0.15">
      <c r="B30">
        <v>27</v>
      </c>
      <c r="C30">
        <v>1631</v>
      </c>
      <c r="D30">
        <v>816</v>
      </c>
      <c r="E30" s="1">
        <f t="shared" si="0"/>
        <v>652.80000000000007</v>
      </c>
      <c r="T30">
        <v>28</v>
      </c>
      <c r="U30" s="2">
        <v>10</v>
      </c>
    </row>
    <row r="31" spans="2:21" x14ac:dyDescent="0.15">
      <c r="B31">
        <v>28</v>
      </c>
      <c r="C31">
        <v>1773</v>
      </c>
      <c r="D31">
        <v>864</v>
      </c>
      <c r="E31" s="1">
        <f t="shared" si="0"/>
        <v>691.2</v>
      </c>
      <c r="T31">
        <v>29</v>
      </c>
      <c r="U31" s="2">
        <v>10</v>
      </c>
    </row>
    <row r="32" spans="2:21" x14ac:dyDescent="0.15">
      <c r="B32">
        <v>29</v>
      </c>
      <c r="C32">
        <v>1920</v>
      </c>
      <c r="D32">
        <v>912</v>
      </c>
      <c r="E32" s="1">
        <f t="shared" si="0"/>
        <v>729.6</v>
      </c>
      <c r="T32">
        <v>30</v>
      </c>
      <c r="U32" s="2">
        <v>10</v>
      </c>
    </row>
    <row r="33" spans="2:21" x14ac:dyDescent="0.15">
      <c r="B33">
        <v>30</v>
      </c>
      <c r="C33">
        <v>2048</v>
      </c>
      <c r="D33">
        <v>960</v>
      </c>
      <c r="E33" s="1">
        <f t="shared" si="0"/>
        <v>768</v>
      </c>
      <c r="T33">
        <v>31</v>
      </c>
      <c r="U33" s="2">
        <v>10</v>
      </c>
    </row>
    <row r="34" spans="2:21" x14ac:dyDescent="0.15">
      <c r="B34">
        <v>31</v>
      </c>
      <c r="C34">
        <v>2265</v>
      </c>
      <c r="D34">
        <v>1059.3</v>
      </c>
      <c r="E34" s="1">
        <f t="shared" si="0"/>
        <v>847.44</v>
      </c>
      <c r="T34">
        <v>32</v>
      </c>
      <c r="U34" s="2">
        <v>10</v>
      </c>
    </row>
    <row r="35" spans="2:21" x14ac:dyDescent="0.15">
      <c r="B35">
        <v>32</v>
      </c>
      <c r="C35">
        <v>2490</v>
      </c>
      <c r="D35">
        <v>1158.5999999999999</v>
      </c>
      <c r="E35" s="1">
        <f t="shared" si="0"/>
        <v>926.88</v>
      </c>
      <c r="T35">
        <v>33</v>
      </c>
      <c r="U35" s="2">
        <v>10</v>
      </c>
    </row>
    <row r="36" spans="2:21" x14ac:dyDescent="0.15">
      <c r="B36">
        <v>33</v>
      </c>
      <c r="C36">
        <v>2720</v>
      </c>
      <c r="D36">
        <v>1257.9000000000001</v>
      </c>
      <c r="E36" s="1">
        <f t="shared" si="0"/>
        <v>1006.3200000000002</v>
      </c>
      <c r="T36">
        <v>34</v>
      </c>
      <c r="U36" s="2">
        <v>10</v>
      </c>
    </row>
    <row r="37" spans="2:21" x14ac:dyDescent="0.15">
      <c r="B37">
        <v>34</v>
      </c>
      <c r="C37">
        <v>2958</v>
      </c>
      <c r="D37">
        <v>1357.2</v>
      </c>
      <c r="E37" s="1">
        <f t="shared" si="0"/>
        <v>1085.76</v>
      </c>
      <c r="T37">
        <v>35</v>
      </c>
      <c r="U37" s="2">
        <v>10</v>
      </c>
    </row>
    <row r="38" spans="2:21" x14ac:dyDescent="0.15">
      <c r="B38">
        <v>35</v>
      </c>
      <c r="C38">
        <v>3275</v>
      </c>
      <c r="D38">
        <v>1456.5</v>
      </c>
      <c r="E38" s="1">
        <f t="shared" si="0"/>
        <v>1165.2</v>
      </c>
      <c r="T38">
        <v>36</v>
      </c>
      <c r="U38" s="2">
        <v>10</v>
      </c>
    </row>
    <row r="39" spans="2:21" x14ac:dyDescent="0.15">
      <c r="B39">
        <v>36</v>
      </c>
      <c r="C39">
        <v>3608</v>
      </c>
      <c r="D39">
        <v>1555.8</v>
      </c>
      <c r="E39" s="1">
        <f t="shared" si="0"/>
        <v>1244.6400000000001</v>
      </c>
      <c r="T39">
        <v>37</v>
      </c>
      <c r="U39" s="2">
        <v>10</v>
      </c>
    </row>
    <row r="40" spans="2:21" x14ac:dyDescent="0.15">
      <c r="B40">
        <v>37</v>
      </c>
      <c r="C40">
        <v>3959</v>
      </c>
      <c r="D40">
        <v>1655.1</v>
      </c>
      <c r="E40" s="1">
        <f t="shared" si="0"/>
        <v>1324.08</v>
      </c>
      <c r="T40">
        <v>38</v>
      </c>
      <c r="U40" s="2">
        <v>10</v>
      </c>
    </row>
    <row r="41" spans="2:21" x14ac:dyDescent="0.15">
      <c r="B41">
        <v>38</v>
      </c>
      <c r="C41">
        <v>4326</v>
      </c>
      <c r="D41">
        <v>1754.4</v>
      </c>
      <c r="E41" s="1">
        <f t="shared" si="0"/>
        <v>1403.5200000000002</v>
      </c>
      <c r="T41">
        <v>39</v>
      </c>
      <c r="U41" s="2">
        <v>10</v>
      </c>
    </row>
    <row r="42" spans="2:21" x14ac:dyDescent="0.15">
      <c r="B42">
        <v>39</v>
      </c>
      <c r="C42">
        <v>4709</v>
      </c>
      <c r="D42">
        <v>1853.7</v>
      </c>
      <c r="E42" s="1">
        <f t="shared" si="0"/>
        <v>1482.96</v>
      </c>
      <c r="T42">
        <v>40</v>
      </c>
      <c r="U42" s="2">
        <v>10</v>
      </c>
    </row>
    <row r="43" spans="2:21" x14ac:dyDescent="0.15">
      <c r="B43">
        <v>40</v>
      </c>
      <c r="C43">
        <v>5142</v>
      </c>
      <c r="D43">
        <v>1953</v>
      </c>
      <c r="E43" s="1">
        <f t="shared" si="0"/>
        <v>1562.4</v>
      </c>
      <c r="T43">
        <v>41</v>
      </c>
      <c r="U43" s="2">
        <v>10</v>
      </c>
    </row>
    <row r="44" spans="2:21" x14ac:dyDescent="0.15">
      <c r="B44">
        <v>41</v>
      </c>
      <c r="C44">
        <v>5869</v>
      </c>
      <c r="D44">
        <v>2193.1999999999998</v>
      </c>
      <c r="E44" s="1">
        <f t="shared" si="0"/>
        <v>1754.56</v>
      </c>
      <c r="T44">
        <v>42</v>
      </c>
      <c r="U44" s="2">
        <v>10</v>
      </c>
    </row>
    <row r="45" spans="2:21" x14ac:dyDescent="0.15">
      <c r="B45">
        <v>42</v>
      </c>
      <c r="C45">
        <v>6637</v>
      </c>
      <c r="D45">
        <v>2433.4</v>
      </c>
      <c r="E45" s="1">
        <f t="shared" si="0"/>
        <v>1946.7200000000003</v>
      </c>
      <c r="T45">
        <v>43</v>
      </c>
      <c r="U45" s="2">
        <v>10</v>
      </c>
    </row>
    <row r="46" spans="2:21" x14ac:dyDescent="0.15">
      <c r="B46">
        <v>43</v>
      </c>
      <c r="C46">
        <v>7445</v>
      </c>
      <c r="D46">
        <v>2673.6</v>
      </c>
      <c r="E46" s="1">
        <f t="shared" si="0"/>
        <v>2138.88</v>
      </c>
      <c r="T46">
        <v>44</v>
      </c>
      <c r="U46" s="2">
        <v>10</v>
      </c>
    </row>
    <row r="47" spans="2:21" x14ac:dyDescent="0.15">
      <c r="B47">
        <v>44</v>
      </c>
      <c r="C47">
        <v>8293</v>
      </c>
      <c r="D47">
        <v>2913.8</v>
      </c>
      <c r="E47" s="1">
        <f t="shared" si="0"/>
        <v>2331.0400000000004</v>
      </c>
      <c r="T47">
        <v>45</v>
      </c>
      <c r="U47" s="2">
        <v>10</v>
      </c>
    </row>
    <row r="48" spans="2:21" x14ac:dyDescent="0.15">
      <c r="B48">
        <v>45</v>
      </c>
      <c r="C48">
        <v>9030</v>
      </c>
      <c r="D48">
        <v>3154</v>
      </c>
      <c r="E48" s="1">
        <f t="shared" si="0"/>
        <v>2523.2000000000003</v>
      </c>
      <c r="T48">
        <v>46</v>
      </c>
      <c r="U48" s="2">
        <v>10</v>
      </c>
    </row>
    <row r="49" spans="2:21" x14ac:dyDescent="0.15">
      <c r="B49">
        <v>46</v>
      </c>
      <c r="C49">
        <v>9786</v>
      </c>
      <c r="D49">
        <v>3394.2</v>
      </c>
      <c r="E49" s="1">
        <f t="shared" si="0"/>
        <v>2715.36</v>
      </c>
      <c r="T49">
        <v>47</v>
      </c>
      <c r="U49" s="2">
        <v>10</v>
      </c>
    </row>
    <row r="50" spans="2:21" x14ac:dyDescent="0.15">
      <c r="B50">
        <v>47</v>
      </c>
      <c r="C50">
        <v>10561</v>
      </c>
      <c r="D50">
        <v>3634.4</v>
      </c>
      <c r="E50" s="1">
        <f t="shared" si="0"/>
        <v>2907.5200000000004</v>
      </c>
      <c r="T50">
        <v>48</v>
      </c>
      <c r="U50" s="2">
        <v>10</v>
      </c>
    </row>
    <row r="51" spans="2:21" x14ac:dyDescent="0.15">
      <c r="B51">
        <v>48</v>
      </c>
      <c r="C51">
        <v>11355</v>
      </c>
      <c r="D51">
        <v>3874.6</v>
      </c>
      <c r="E51" s="1">
        <f t="shared" si="0"/>
        <v>3099.6800000000003</v>
      </c>
      <c r="T51">
        <v>49</v>
      </c>
      <c r="U51" s="2">
        <v>10</v>
      </c>
    </row>
    <row r="52" spans="2:21" x14ac:dyDescent="0.15">
      <c r="B52">
        <v>49</v>
      </c>
      <c r="C52">
        <v>12169</v>
      </c>
      <c r="D52">
        <v>4114.8</v>
      </c>
      <c r="E52" s="1">
        <f t="shared" si="0"/>
        <v>3291.84</v>
      </c>
      <c r="T52">
        <v>50</v>
      </c>
      <c r="U52" s="2">
        <v>10</v>
      </c>
    </row>
    <row r="53" spans="2:21" x14ac:dyDescent="0.15">
      <c r="B53">
        <v>50</v>
      </c>
      <c r="C53">
        <v>12810</v>
      </c>
      <c r="D53">
        <v>4355</v>
      </c>
      <c r="E53" s="1">
        <f t="shared" si="0"/>
        <v>3484</v>
      </c>
      <c r="T53">
        <v>51</v>
      </c>
      <c r="U53" s="2">
        <v>10</v>
      </c>
    </row>
    <row r="54" spans="2:21" x14ac:dyDescent="0.15">
      <c r="B54">
        <v>51</v>
      </c>
      <c r="C54">
        <v>14092</v>
      </c>
      <c r="D54">
        <v>4880.7</v>
      </c>
      <c r="E54" s="1">
        <f t="shared" si="0"/>
        <v>3904.56</v>
      </c>
      <c r="T54">
        <v>52</v>
      </c>
      <c r="U54" s="2">
        <v>10</v>
      </c>
    </row>
    <row r="55" spans="2:21" x14ac:dyDescent="0.15">
      <c r="B55">
        <v>52</v>
      </c>
      <c r="C55">
        <v>15374</v>
      </c>
      <c r="D55">
        <v>5406.4</v>
      </c>
      <c r="E55" s="1">
        <f t="shared" si="0"/>
        <v>4325.12</v>
      </c>
      <c r="T55">
        <v>53</v>
      </c>
      <c r="U55" s="2">
        <v>10</v>
      </c>
    </row>
    <row r="56" spans="2:21" x14ac:dyDescent="0.15">
      <c r="B56">
        <v>53</v>
      </c>
      <c r="C56">
        <v>16656</v>
      </c>
      <c r="D56">
        <v>5932.1</v>
      </c>
      <c r="E56" s="1">
        <f t="shared" si="0"/>
        <v>4745.68</v>
      </c>
      <c r="T56">
        <v>54</v>
      </c>
      <c r="U56" s="2">
        <v>10</v>
      </c>
    </row>
    <row r="57" spans="2:21" x14ac:dyDescent="0.15">
      <c r="B57">
        <v>54</v>
      </c>
      <c r="C57">
        <v>17938</v>
      </c>
      <c r="D57">
        <v>6457.8</v>
      </c>
      <c r="E57" s="1">
        <f t="shared" si="0"/>
        <v>5166.2400000000007</v>
      </c>
      <c r="T57">
        <v>55</v>
      </c>
      <c r="U57" s="2">
        <v>10</v>
      </c>
    </row>
    <row r="58" spans="2:21" x14ac:dyDescent="0.15">
      <c r="B58">
        <v>55</v>
      </c>
      <c r="C58">
        <v>19220</v>
      </c>
      <c r="D58">
        <v>6983.5</v>
      </c>
      <c r="E58" s="1">
        <f t="shared" si="0"/>
        <v>5586.8</v>
      </c>
      <c r="T58">
        <v>56</v>
      </c>
      <c r="U58" s="2">
        <v>10</v>
      </c>
    </row>
    <row r="59" spans="2:21" x14ac:dyDescent="0.15">
      <c r="B59">
        <v>56</v>
      </c>
      <c r="C59">
        <v>20502</v>
      </c>
      <c r="D59">
        <v>7509.2</v>
      </c>
      <c r="E59" s="1">
        <f t="shared" si="0"/>
        <v>6007.3600000000006</v>
      </c>
      <c r="T59">
        <v>57</v>
      </c>
      <c r="U59" s="2">
        <v>10</v>
      </c>
    </row>
    <row r="60" spans="2:21" x14ac:dyDescent="0.15">
      <c r="B60">
        <v>57</v>
      </c>
      <c r="C60">
        <v>21784</v>
      </c>
      <c r="D60">
        <v>8034.9</v>
      </c>
      <c r="E60" s="1">
        <f t="shared" si="0"/>
        <v>6427.92</v>
      </c>
      <c r="T60">
        <v>58</v>
      </c>
      <c r="U60" s="2">
        <v>10</v>
      </c>
    </row>
    <row r="61" spans="2:21" x14ac:dyDescent="0.15">
      <c r="B61">
        <v>58</v>
      </c>
      <c r="C61">
        <v>23066</v>
      </c>
      <c r="D61">
        <v>8560.6</v>
      </c>
      <c r="E61" s="1">
        <f t="shared" si="0"/>
        <v>6848.4800000000005</v>
      </c>
      <c r="T61">
        <v>59</v>
      </c>
      <c r="U61" s="2">
        <v>10</v>
      </c>
    </row>
    <row r="62" spans="2:21" x14ac:dyDescent="0.15">
      <c r="B62">
        <v>59</v>
      </c>
      <c r="C62">
        <v>24348</v>
      </c>
      <c r="D62">
        <v>9086.2999999999993</v>
      </c>
      <c r="E62" s="1">
        <f t="shared" si="0"/>
        <v>7269.04</v>
      </c>
      <c r="T62">
        <v>60</v>
      </c>
      <c r="U62" s="2">
        <v>10</v>
      </c>
    </row>
    <row r="63" spans="2:21" x14ac:dyDescent="0.15">
      <c r="B63">
        <v>60</v>
      </c>
      <c r="C63">
        <v>25631</v>
      </c>
      <c r="D63">
        <v>9612</v>
      </c>
      <c r="E63" s="1">
        <f t="shared" si="0"/>
        <v>7689.6</v>
      </c>
      <c r="T63">
        <v>61</v>
      </c>
      <c r="U63" s="2">
        <v>10</v>
      </c>
    </row>
    <row r="64" spans="2:21" x14ac:dyDescent="0.15">
      <c r="B64">
        <v>61</v>
      </c>
      <c r="C64">
        <v>28196</v>
      </c>
      <c r="D64">
        <v>10753.5</v>
      </c>
      <c r="E64" s="1">
        <f t="shared" si="0"/>
        <v>8602.8000000000011</v>
      </c>
      <c r="T64">
        <v>62</v>
      </c>
      <c r="U64" s="2">
        <v>10</v>
      </c>
    </row>
    <row r="65" spans="2:21" x14ac:dyDescent="0.15">
      <c r="B65">
        <v>62</v>
      </c>
      <c r="C65">
        <v>30761</v>
      </c>
      <c r="D65">
        <v>11895</v>
      </c>
      <c r="E65" s="1">
        <f t="shared" si="0"/>
        <v>9516</v>
      </c>
      <c r="T65">
        <v>63</v>
      </c>
      <c r="U65" s="2">
        <v>10</v>
      </c>
    </row>
    <row r="66" spans="2:21" x14ac:dyDescent="0.15">
      <c r="B66">
        <v>63</v>
      </c>
      <c r="C66">
        <v>33326</v>
      </c>
      <c r="D66">
        <v>13036.5</v>
      </c>
      <c r="E66" s="1">
        <f t="shared" si="0"/>
        <v>10429.200000000001</v>
      </c>
      <c r="T66">
        <v>64</v>
      </c>
      <c r="U66" s="2">
        <v>10</v>
      </c>
    </row>
    <row r="67" spans="2:21" x14ac:dyDescent="0.15">
      <c r="B67">
        <v>64</v>
      </c>
      <c r="C67">
        <v>35892</v>
      </c>
      <c r="D67">
        <v>14178</v>
      </c>
      <c r="E67" s="1">
        <f t="shared" si="0"/>
        <v>11342.400000000001</v>
      </c>
      <c r="T67">
        <v>65</v>
      </c>
      <c r="U67" s="2">
        <v>10</v>
      </c>
    </row>
    <row r="68" spans="2:21" x14ac:dyDescent="0.15">
      <c r="B68">
        <v>65</v>
      </c>
      <c r="C68">
        <v>38457</v>
      </c>
      <c r="D68">
        <v>15319.5</v>
      </c>
      <c r="E68" s="1">
        <f t="shared" ref="E68:E104" si="1">E$1*D68</f>
        <v>12255.6</v>
      </c>
      <c r="T68">
        <v>66</v>
      </c>
      <c r="U68" s="2">
        <v>10</v>
      </c>
    </row>
    <row r="69" spans="2:21" x14ac:dyDescent="0.15">
      <c r="B69">
        <v>66</v>
      </c>
      <c r="C69">
        <v>41022</v>
      </c>
      <c r="D69">
        <v>16461</v>
      </c>
      <c r="E69" s="1">
        <f t="shared" si="1"/>
        <v>13168.800000000001</v>
      </c>
      <c r="T69">
        <v>67</v>
      </c>
      <c r="U69" s="2">
        <v>10</v>
      </c>
    </row>
    <row r="70" spans="2:21" x14ac:dyDescent="0.15">
      <c r="B70">
        <v>67</v>
      </c>
      <c r="C70">
        <v>43588</v>
      </c>
      <c r="D70">
        <v>17602.5</v>
      </c>
      <c r="E70" s="1">
        <f t="shared" si="1"/>
        <v>14082</v>
      </c>
      <c r="T70">
        <v>68</v>
      </c>
      <c r="U70" s="2">
        <v>10</v>
      </c>
    </row>
    <row r="71" spans="2:21" x14ac:dyDescent="0.15">
      <c r="B71">
        <v>68</v>
      </c>
      <c r="C71">
        <v>46153</v>
      </c>
      <c r="D71">
        <v>18744</v>
      </c>
      <c r="E71" s="1">
        <f t="shared" si="1"/>
        <v>14995.2</v>
      </c>
      <c r="T71">
        <v>69</v>
      </c>
      <c r="U71" s="2">
        <v>10</v>
      </c>
    </row>
    <row r="72" spans="2:21" x14ac:dyDescent="0.15">
      <c r="B72">
        <v>69</v>
      </c>
      <c r="C72">
        <v>48718</v>
      </c>
      <c r="D72">
        <v>19885.5</v>
      </c>
      <c r="E72" s="1">
        <f t="shared" si="1"/>
        <v>15908.400000000001</v>
      </c>
      <c r="T72">
        <v>70</v>
      </c>
      <c r="U72" s="2">
        <v>10</v>
      </c>
    </row>
    <row r="73" spans="2:21" x14ac:dyDescent="0.15">
      <c r="B73">
        <v>70</v>
      </c>
      <c r="C73">
        <v>51284</v>
      </c>
      <c r="D73">
        <v>21027</v>
      </c>
      <c r="E73" s="1">
        <f t="shared" si="1"/>
        <v>16821.600000000002</v>
      </c>
      <c r="T73">
        <v>71</v>
      </c>
      <c r="U73" s="2">
        <v>10</v>
      </c>
    </row>
    <row r="74" spans="2:21" x14ac:dyDescent="0.15">
      <c r="B74">
        <v>71</v>
      </c>
      <c r="C74">
        <v>56415</v>
      </c>
      <c r="D74">
        <v>23233.5</v>
      </c>
      <c r="E74" s="1">
        <f t="shared" si="1"/>
        <v>18586.8</v>
      </c>
      <c r="T74">
        <v>72</v>
      </c>
      <c r="U74" s="2">
        <v>10</v>
      </c>
    </row>
    <row r="75" spans="2:21" x14ac:dyDescent="0.15">
      <c r="B75">
        <v>72</v>
      </c>
      <c r="C75">
        <v>61547</v>
      </c>
      <c r="D75">
        <v>25440</v>
      </c>
      <c r="E75" s="1">
        <f t="shared" si="1"/>
        <v>20352</v>
      </c>
      <c r="T75">
        <v>73</v>
      </c>
      <c r="U75" s="2">
        <v>10</v>
      </c>
    </row>
    <row r="76" spans="2:21" x14ac:dyDescent="0.15">
      <c r="B76">
        <v>73</v>
      </c>
      <c r="C76">
        <v>66678</v>
      </c>
      <c r="D76">
        <v>27646.5</v>
      </c>
      <c r="E76" s="1">
        <f t="shared" si="1"/>
        <v>22117.200000000001</v>
      </c>
      <c r="T76">
        <v>74</v>
      </c>
      <c r="U76" s="2">
        <v>10</v>
      </c>
    </row>
    <row r="77" spans="2:21" x14ac:dyDescent="0.15">
      <c r="B77">
        <v>74</v>
      </c>
      <c r="C77">
        <v>71810</v>
      </c>
      <c r="D77">
        <v>29853</v>
      </c>
      <c r="E77" s="1">
        <f t="shared" si="1"/>
        <v>23882.400000000001</v>
      </c>
      <c r="T77">
        <v>75</v>
      </c>
      <c r="U77" s="2">
        <v>10</v>
      </c>
    </row>
    <row r="78" spans="2:21" x14ac:dyDescent="0.15">
      <c r="B78">
        <v>75</v>
      </c>
      <c r="C78">
        <v>76942</v>
      </c>
      <c r="D78">
        <v>32059.5</v>
      </c>
      <c r="E78" s="1">
        <f t="shared" si="1"/>
        <v>25647.600000000002</v>
      </c>
      <c r="T78">
        <v>76</v>
      </c>
      <c r="U78" s="2">
        <v>10</v>
      </c>
    </row>
    <row r="79" spans="2:21" x14ac:dyDescent="0.15">
      <c r="B79">
        <v>76</v>
      </c>
      <c r="C79">
        <v>82073</v>
      </c>
      <c r="D79">
        <v>34266</v>
      </c>
      <c r="E79" s="1">
        <f t="shared" si="1"/>
        <v>27412.800000000003</v>
      </c>
      <c r="T79">
        <v>77</v>
      </c>
      <c r="U79" s="2">
        <v>10</v>
      </c>
    </row>
    <row r="80" spans="2:21" x14ac:dyDescent="0.15">
      <c r="B80">
        <v>77</v>
      </c>
      <c r="C80">
        <v>87205</v>
      </c>
      <c r="D80">
        <v>36472.5</v>
      </c>
      <c r="E80" s="1">
        <f t="shared" si="1"/>
        <v>29178</v>
      </c>
      <c r="T80">
        <v>78</v>
      </c>
      <c r="U80" s="2">
        <v>10</v>
      </c>
    </row>
    <row r="81" spans="2:21" x14ac:dyDescent="0.15">
      <c r="B81">
        <v>78</v>
      </c>
      <c r="C81">
        <v>92336</v>
      </c>
      <c r="D81">
        <v>38679</v>
      </c>
      <c r="E81" s="1">
        <f t="shared" si="1"/>
        <v>30943.200000000001</v>
      </c>
      <c r="T81">
        <v>79</v>
      </c>
      <c r="U81" s="2">
        <v>10</v>
      </c>
    </row>
    <row r="82" spans="2:21" x14ac:dyDescent="0.15">
      <c r="B82">
        <v>79</v>
      </c>
      <c r="C82">
        <v>97468</v>
      </c>
      <c r="D82">
        <v>40885.5</v>
      </c>
      <c r="E82" s="1">
        <f t="shared" si="1"/>
        <v>32708.400000000001</v>
      </c>
      <c r="T82">
        <v>80</v>
      </c>
      <c r="U82" s="2">
        <v>10</v>
      </c>
    </row>
    <row r="83" spans="2:21" x14ac:dyDescent="0.15">
      <c r="B83">
        <v>80</v>
      </c>
      <c r="C83">
        <v>102600</v>
      </c>
      <c r="D83">
        <v>43092</v>
      </c>
      <c r="E83" s="1">
        <f t="shared" si="1"/>
        <v>34473.599999999999</v>
      </c>
      <c r="T83">
        <v>81</v>
      </c>
      <c r="U83" s="2">
        <v>10</v>
      </c>
    </row>
    <row r="84" spans="2:21" x14ac:dyDescent="0.15">
      <c r="B84">
        <v>81</v>
      </c>
      <c r="C84">
        <v>112865</v>
      </c>
      <c r="D84">
        <v>47608.7</v>
      </c>
      <c r="E84" s="1">
        <f t="shared" si="1"/>
        <v>38086.959999999999</v>
      </c>
      <c r="T84">
        <v>82</v>
      </c>
      <c r="U84" s="2">
        <v>10</v>
      </c>
    </row>
    <row r="85" spans="2:21" x14ac:dyDescent="0.15">
      <c r="B85">
        <v>82</v>
      </c>
      <c r="C85">
        <v>123130</v>
      </c>
      <c r="D85">
        <v>52125.4</v>
      </c>
      <c r="E85" s="1">
        <f t="shared" si="1"/>
        <v>41700.320000000007</v>
      </c>
      <c r="T85">
        <v>83</v>
      </c>
      <c r="U85" s="2">
        <v>10</v>
      </c>
    </row>
    <row r="86" spans="2:21" x14ac:dyDescent="0.15">
      <c r="B86">
        <v>83</v>
      </c>
      <c r="C86">
        <v>133395</v>
      </c>
      <c r="D86">
        <v>56642.1</v>
      </c>
      <c r="E86" s="1">
        <f t="shared" si="1"/>
        <v>45313.68</v>
      </c>
      <c r="T86">
        <v>84</v>
      </c>
      <c r="U86" s="2">
        <v>10</v>
      </c>
    </row>
    <row r="87" spans="2:21" x14ac:dyDescent="0.15">
      <c r="B87">
        <v>84</v>
      </c>
      <c r="C87">
        <v>143660</v>
      </c>
      <c r="D87">
        <v>61158.8</v>
      </c>
      <c r="E87" s="1">
        <f t="shared" si="1"/>
        <v>48927.040000000008</v>
      </c>
      <c r="T87">
        <v>85</v>
      </c>
      <c r="U87" s="2">
        <v>10</v>
      </c>
    </row>
    <row r="88" spans="2:21" x14ac:dyDescent="0.15">
      <c r="B88">
        <v>85</v>
      </c>
      <c r="C88">
        <v>153925</v>
      </c>
      <c r="D88">
        <v>65675.5</v>
      </c>
      <c r="E88" s="1">
        <f t="shared" si="1"/>
        <v>52540.4</v>
      </c>
      <c r="T88">
        <v>86</v>
      </c>
      <c r="U88" s="2">
        <v>10</v>
      </c>
    </row>
    <row r="89" spans="2:21" x14ac:dyDescent="0.15">
      <c r="B89">
        <v>86</v>
      </c>
      <c r="C89">
        <v>164190</v>
      </c>
      <c r="D89">
        <v>70192.2</v>
      </c>
      <c r="E89" s="1">
        <f t="shared" si="1"/>
        <v>56153.760000000002</v>
      </c>
      <c r="T89">
        <v>87</v>
      </c>
      <c r="U89" s="2">
        <v>10</v>
      </c>
    </row>
    <row r="90" spans="2:21" x14ac:dyDescent="0.15">
      <c r="B90">
        <v>87</v>
      </c>
      <c r="C90">
        <v>174455</v>
      </c>
      <c r="D90">
        <v>74708.899999999994</v>
      </c>
      <c r="E90" s="1">
        <f t="shared" si="1"/>
        <v>59767.119999999995</v>
      </c>
      <c r="T90">
        <v>88</v>
      </c>
      <c r="U90" s="2">
        <v>10</v>
      </c>
    </row>
    <row r="91" spans="2:21" x14ac:dyDescent="0.15">
      <c r="B91">
        <v>88</v>
      </c>
      <c r="C91">
        <v>184720</v>
      </c>
      <c r="D91">
        <v>79225.600000000006</v>
      </c>
      <c r="E91" s="1">
        <f t="shared" si="1"/>
        <v>63380.48000000001</v>
      </c>
      <c r="T91">
        <v>89</v>
      </c>
      <c r="U91" s="2">
        <v>10</v>
      </c>
    </row>
    <row r="92" spans="2:21" x14ac:dyDescent="0.15">
      <c r="B92">
        <v>89</v>
      </c>
      <c r="C92">
        <v>194985</v>
      </c>
      <c r="D92">
        <v>83742.3</v>
      </c>
      <c r="E92" s="1">
        <f t="shared" si="1"/>
        <v>66993.840000000011</v>
      </c>
      <c r="T92">
        <v>90</v>
      </c>
      <c r="U92" s="2">
        <v>10</v>
      </c>
    </row>
    <row r="93" spans="2:21" x14ac:dyDescent="0.15">
      <c r="B93">
        <v>90</v>
      </c>
      <c r="C93">
        <v>205251</v>
      </c>
      <c r="D93">
        <v>88259</v>
      </c>
      <c r="E93" s="1">
        <f t="shared" si="1"/>
        <v>70607.199999999997</v>
      </c>
      <c r="T93">
        <v>91</v>
      </c>
      <c r="U93" s="2">
        <v>10</v>
      </c>
    </row>
    <row r="94" spans="2:21" x14ac:dyDescent="0.15">
      <c r="B94">
        <v>91</v>
      </c>
      <c r="C94">
        <v>225786</v>
      </c>
      <c r="D94">
        <v>97500</v>
      </c>
      <c r="E94" s="1">
        <f t="shared" si="1"/>
        <v>78000</v>
      </c>
      <c r="T94">
        <v>92</v>
      </c>
      <c r="U94" s="2">
        <v>10</v>
      </c>
    </row>
    <row r="95" spans="2:21" x14ac:dyDescent="0.15">
      <c r="B95">
        <v>92</v>
      </c>
      <c r="C95">
        <v>246322</v>
      </c>
      <c r="D95">
        <v>106741</v>
      </c>
      <c r="E95" s="1">
        <f t="shared" si="1"/>
        <v>85392.8</v>
      </c>
      <c r="T95">
        <v>93</v>
      </c>
      <c r="U95" s="2">
        <v>10</v>
      </c>
    </row>
    <row r="96" spans="2:21" x14ac:dyDescent="0.15">
      <c r="B96">
        <v>93</v>
      </c>
      <c r="C96">
        <v>266858</v>
      </c>
      <c r="D96">
        <v>115982</v>
      </c>
      <c r="E96" s="1">
        <f t="shared" si="1"/>
        <v>92785.600000000006</v>
      </c>
      <c r="T96">
        <v>94</v>
      </c>
      <c r="U96" s="2">
        <v>10</v>
      </c>
    </row>
    <row r="97" spans="2:21" x14ac:dyDescent="0.15">
      <c r="B97">
        <v>94</v>
      </c>
      <c r="C97">
        <v>287394</v>
      </c>
      <c r="D97">
        <v>125223</v>
      </c>
      <c r="E97" s="1">
        <f t="shared" si="1"/>
        <v>100178.40000000001</v>
      </c>
      <c r="T97">
        <v>95</v>
      </c>
      <c r="U97" s="2">
        <v>10</v>
      </c>
    </row>
    <row r="98" spans="2:21" x14ac:dyDescent="0.15">
      <c r="B98">
        <v>95</v>
      </c>
      <c r="C98">
        <v>307930</v>
      </c>
      <c r="D98">
        <v>134464</v>
      </c>
      <c r="E98" s="1">
        <f t="shared" si="1"/>
        <v>107571.20000000001</v>
      </c>
      <c r="T98">
        <v>96</v>
      </c>
      <c r="U98" s="2">
        <v>10</v>
      </c>
    </row>
    <row r="99" spans="2:21" x14ac:dyDescent="0.15">
      <c r="B99">
        <v>96</v>
      </c>
      <c r="C99">
        <v>328466</v>
      </c>
      <c r="D99">
        <v>143705</v>
      </c>
      <c r="E99" s="1">
        <f t="shared" si="1"/>
        <v>114964</v>
      </c>
    </row>
    <row r="100" spans="2:21" x14ac:dyDescent="0.15">
      <c r="B100">
        <v>97</v>
      </c>
      <c r="C100">
        <v>349002</v>
      </c>
      <c r="D100">
        <v>152946</v>
      </c>
      <c r="E100" s="1">
        <f t="shared" si="1"/>
        <v>122356.8</v>
      </c>
    </row>
    <row r="101" spans="2:21" x14ac:dyDescent="0.15">
      <c r="B101">
        <v>98</v>
      </c>
      <c r="C101">
        <v>369538</v>
      </c>
      <c r="D101">
        <v>162187</v>
      </c>
      <c r="E101" s="1">
        <f t="shared" si="1"/>
        <v>129749.6</v>
      </c>
    </row>
    <row r="102" spans="2:21" x14ac:dyDescent="0.15">
      <c r="B102">
        <v>99</v>
      </c>
      <c r="C102">
        <v>390074</v>
      </c>
      <c r="D102">
        <v>171428</v>
      </c>
      <c r="E102" s="1">
        <f t="shared" si="1"/>
        <v>137142.39999999999</v>
      </c>
    </row>
    <row r="103" spans="2:21" x14ac:dyDescent="0.15">
      <c r="B103">
        <v>100</v>
      </c>
      <c r="C103">
        <v>410610</v>
      </c>
      <c r="D103">
        <v>180669</v>
      </c>
      <c r="E103" s="1">
        <f t="shared" si="1"/>
        <v>144535.20000000001</v>
      </c>
    </row>
    <row r="104" spans="2:21" x14ac:dyDescent="0.15">
      <c r="B104">
        <v>101</v>
      </c>
      <c r="C104">
        <v>431145</v>
      </c>
      <c r="D104">
        <v>189910</v>
      </c>
      <c r="E104" s="1">
        <f t="shared" si="1"/>
        <v>151928</v>
      </c>
    </row>
    <row r="108" spans="2:21" x14ac:dyDescent="0.15">
      <c r="B108">
        <v>500</v>
      </c>
      <c r="C108">
        <f>C104</f>
        <v>431145</v>
      </c>
      <c r="D108">
        <f>D104</f>
        <v>189910</v>
      </c>
      <c r="E108">
        <f>E104</f>
        <v>151928</v>
      </c>
    </row>
  </sheetData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怪物属性偏向</vt:lpstr>
      <vt:lpstr>跑环关卡配置</vt:lpstr>
      <vt:lpstr>fight</vt:lpstr>
      <vt:lpstr>monster</vt:lpstr>
      <vt:lpstr>monster_level</vt:lpstr>
      <vt:lpstr>映射表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2016-12-22T08:53:00Z</dcterms:created>
  <dcterms:modified xsi:type="dcterms:W3CDTF">2017-05-08T09:38:48Z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