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0160" tabRatio="500" firstSheet="1" activeTab="4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历练的需求" sheetId="11" r:id="rId9"/>
    <sheet name="强化石的需求" sheetId="14" r:id="rId10"/>
    <sheet name="水晶的需求" sheetId="12" r:id="rId11"/>
    <sheet name="阵型" sheetId="25" r:id="rId12"/>
    <sheet name="装备进阶" sheetId="16" r:id="rId13"/>
    <sheet name="角色升星" sheetId="29" r:id="rId14"/>
    <sheet name="角色强化" sheetId="17" r:id="rId15"/>
    <sheet name="角色ID对应" sheetId="31" r:id="rId16"/>
    <sheet name="物品对应表" sheetId="32" r:id="rId17"/>
    <sheet name="珠宝" sheetId="18" r:id="rId18"/>
    <sheet name="坐骑" sheetId="22" r:id="rId19"/>
    <sheet name="宝石估算" sheetId="24" r:id="rId2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6" l="1"/>
  <c r="G6" i="16"/>
  <c r="F7" i="16"/>
  <c r="G7" i="16"/>
  <c r="F8" i="16"/>
  <c r="G8" i="16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F18" i="16"/>
  <c r="G18" i="16"/>
  <c r="F19" i="16"/>
  <c r="G19" i="16"/>
  <c r="F20" i="16"/>
  <c r="G20" i="16"/>
  <c r="F21" i="16"/>
  <c r="G21" i="16"/>
  <c r="F22" i="16"/>
  <c r="G22" i="16"/>
  <c r="F23" i="16"/>
  <c r="G23" i="16"/>
  <c r="F24" i="16"/>
  <c r="G24" i="16"/>
  <c r="F25" i="16"/>
  <c r="G25" i="16"/>
  <c r="F26" i="16"/>
  <c r="G26" i="16"/>
  <c r="F27" i="16"/>
  <c r="G27" i="16"/>
  <c r="F28" i="16"/>
  <c r="G28" i="16"/>
  <c r="F29" i="16"/>
  <c r="G29" i="16"/>
  <c r="F30" i="16"/>
  <c r="G30" i="16"/>
  <c r="F31" i="16"/>
  <c r="G31" i="16"/>
  <c r="F32" i="16"/>
  <c r="G32" i="16"/>
  <c r="F33" i="16"/>
  <c r="G33" i="16"/>
  <c r="F34" i="16"/>
  <c r="G34" i="16"/>
  <c r="F35" i="16"/>
  <c r="G35" i="16"/>
  <c r="F36" i="16"/>
  <c r="G36" i="16"/>
  <c r="F37" i="16"/>
  <c r="G37" i="16"/>
  <c r="F38" i="16"/>
  <c r="G38" i="16"/>
  <c r="F39" i="16"/>
  <c r="G39" i="16"/>
  <c r="F40" i="16"/>
  <c r="G40" i="16"/>
  <c r="F41" i="16"/>
  <c r="G41" i="16"/>
  <c r="F42" i="16"/>
  <c r="G42" i="16"/>
  <c r="F43" i="16"/>
  <c r="G43" i="16"/>
  <c r="F44" i="16"/>
  <c r="G44" i="16"/>
  <c r="F45" i="16"/>
  <c r="G45" i="16"/>
  <c r="F46" i="16"/>
  <c r="G46" i="16"/>
  <c r="F47" i="16"/>
  <c r="G47" i="16"/>
  <c r="F48" i="16"/>
  <c r="G48" i="16"/>
  <c r="F49" i="16"/>
  <c r="G49" i="16"/>
  <c r="F50" i="16"/>
  <c r="G50" i="16"/>
  <c r="F51" i="16"/>
  <c r="G51" i="16"/>
  <c r="F52" i="16"/>
  <c r="G52" i="16"/>
  <c r="F53" i="16"/>
  <c r="G53" i="16"/>
  <c r="F54" i="16"/>
  <c r="G54" i="16"/>
  <c r="F55" i="16"/>
  <c r="G55" i="16"/>
  <c r="F56" i="16"/>
  <c r="G56" i="16"/>
  <c r="F57" i="16"/>
  <c r="G57" i="16"/>
  <c r="F58" i="16"/>
  <c r="G58" i="16"/>
  <c r="F59" i="16"/>
  <c r="G59" i="16"/>
  <c r="F60" i="16"/>
  <c r="G60" i="16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F102" i="16"/>
  <c r="G102" i="16"/>
  <c r="F103" i="16"/>
  <c r="G103" i="16"/>
  <c r="F104" i="16"/>
  <c r="G104" i="16"/>
  <c r="F105" i="16"/>
  <c r="G105" i="16"/>
  <c r="F106" i="16"/>
  <c r="G106" i="16"/>
  <c r="F107" i="16"/>
  <c r="G107" i="16"/>
  <c r="F108" i="16"/>
  <c r="G108" i="16"/>
  <c r="F109" i="16"/>
  <c r="G109" i="16"/>
  <c r="F110" i="16"/>
  <c r="G110" i="16"/>
  <c r="F111" i="16"/>
  <c r="G111" i="16"/>
  <c r="F112" i="16"/>
  <c r="G112" i="16"/>
  <c r="F113" i="16"/>
  <c r="G113" i="16"/>
  <c r="F114" i="16"/>
  <c r="G114" i="16"/>
  <c r="F115" i="16"/>
  <c r="G115" i="16"/>
  <c r="F116" i="16"/>
  <c r="G116" i="16"/>
  <c r="F117" i="16"/>
  <c r="G117" i="16"/>
  <c r="F118" i="16"/>
  <c r="G118" i="16"/>
  <c r="F119" i="16"/>
  <c r="G119" i="16"/>
  <c r="F120" i="16"/>
  <c r="G120" i="16"/>
  <c r="F121" i="16"/>
  <c r="G121" i="16"/>
  <c r="F122" i="16"/>
  <c r="G122" i="16"/>
  <c r="F123" i="16"/>
  <c r="G123" i="16"/>
  <c r="F124" i="16"/>
  <c r="G124" i="16"/>
  <c r="F125" i="16"/>
  <c r="G125" i="16"/>
  <c r="F126" i="16"/>
  <c r="G126" i="16"/>
  <c r="F127" i="16"/>
  <c r="G127" i="16"/>
  <c r="F128" i="16"/>
  <c r="G128" i="16"/>
  <c r="F129" i="16"/>
  <c r="G129" i="16"/>
  <c r="F130" i="16"/>
  <c r="G130" i="16"/>
  <c r="F131" i="16"/>
  <c r="G131" i="16"/>
  <c r="F132" i="16"/>
  <c r="G132" i="16"/>
  <c r="F133" i="16"/>
  <c r="G133" i="16"/>
  <c r="F134" i="16"/>
  <c r="G134" i="16"/>
  <c r="F135" i="16"/>
  <c r="G135" i="16"/>
  <c r="F136" i="16"/>
  <c r="G136" i="16"/>
  <c r="F137" i="16"/>
  <c r="G137" i="16"/>
  <c r="F138" i="16"/>
  <c r="G138" i="16"/>
  <c r="F139" i="16"/>
  <c r="G139" i="16"/>
  <c r="F140" i="16"/>
  <c r="G140" i="16"/>
  <c r="F141" i="16"/>
  <c r="G141" i="16"/>
  <c r="F142" i="16"/>
  <c r="G142" i="16"/>
  <c r="F143" i="16"/>
  <c r="G143" i="16"/>
  <c r="F144" i="16"/>
  <c r="G144" i="16"/>
  <c r="F145" i="16"/>
  <c r="G145" i="16"/>
  <c r="F146" i="16"/>
  <c r="G146" i="16"/>
  <c r="F147" i="16"/>
  <c r="G147" i="16"/>
  <c r="F148" i="16"/>
  <c r="G148" i="16"/>
  <c r="F149" i="16"/>
  <c r="G149" i="16"/>
  <c r="F150" i="16"/>
  <c r="G150" i="16"/>
  <c r="F151" i="16"/>
  <c r="G151" i="16"/>
  <c r="F152" i="16"/>
  <c r="G152" i="16"/>
  <c r="F153" i="16"/>
  <c r="G153" i="16"/>
  <c r="F154" i="16"/>
  <c r="G154" i="16"/>
  <c r="F155" i="16"/>
  <c r="G155" i="16"/>
  <c r="F156" i="16"/>
  <c r="G156" i="16"/>
  <c r="F157" i="16"/>
  <c r="G157" i="16"/>
  <c r="F158" i="16"/>
  <c r="G158" i="16"/>
  <c r="F159" i="16"/>
  <c r="G159" i="16"/>
  <c r="F160" i="16"/>
  <c r="G160" i="16"/>
  <c r="F161" i="16"/>
  <c r="G161" i="16"/>
  <c r="F162" i="16"/>
  <c r="G162" i="16"/>
  <c r="F163" i="16"/>
  <c r="G163" i="16"/>
  <c r="F164" i="16"/>
  <c r="G164" i="16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F173" i="16"/>
  <c r="G173" i="16"/>
  <c r="F174" i="16"/>
  <c r="G174" i="16"/>
  <c r="F175" i="16"/>
  <c r="G175" i="16"/>
  <c r="F176" i="16"/>
  <c r="G176" i="16"/>
  <c r="F177" i="16"/>
  <c r="G177" i="16"/>
  <c r="F178" i="16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F198" i="16"/>
  <c r="G198" i="16"/>
  <c r="F199" i="16"/>
  <c r="G199" i="16"/>
  <c r="F200" i="16"/>
  <c r="G200" i="16"/>
  <c r="F201" i="16"/>
  <c r="G201" i="16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F208" i="16"/>
  <c r="G208" i="16"/>
  <c r="F209" i="16"/>
  <c r="G209" i="16"/>
  <c r="F210" i="16"/>
  <c r="G210" i="16"/>
  <c r="F211" i="16"/>
  <c r="G211" i="16"/>
  <c r="F212" i="16"/>
  <c r="G212" i="16"/>
  <c r="F213" i="16"/>
  <c r="G213" i="16"/>
  <c r="F214" i="16"/>
  <c r="G214" i="16"/>
  <c r="F215" i="16"/>
  <c r="G215" i="16"/>
  <c r="F216" i="16"/>
  <c r="G216" i="16"/>
  <c r="F217" i="16"/>
  <c r="G217" i="16"/>
  <c r="F218" i="16"/>
  <c r="G218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F226" i="16"/>
  <c r="G226" i="16"/>
  <c r="F227" i="16"/>
  <c r="G227" i="16"/>
  <c r="F228" i="16"/>
  <c r="G228" i="16"/>
  <c r="F229" i="16"/>
  <c r="G229" i="16"/>
  <c r="F230" i="16"/>
  <c r="G230" i="16"/>
  <c r="F231" i="16"/>
  <c r="G231" i="16"/>
  <c r="F232" i="16"/>
  <c r="G232" i="16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F247" i="16"/>
  <c r="G247" i="16"/>
  <c r="F248" i="16"/>
  <c r="G248" i="16"/>
  <c r="F249" i="16"/>
  <c r="G249" i="16"/>
  <c r="F250" i="16"/>
  <c r="G250" i="16"/>
  <c r="F251" i="16"/>
  <c r="G251" i="16"/>
  <c r="F252" i="16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G258" i="16"/>
  <c r="F259" i="16"/>
  <c r="G259" i="16"/>
  <c r="F260" i="16"/>
  <c r="G260" i="16"/>
  <c r="F261" i="16"/>
  <c r="G261" i="16"/>
  <c r="F262" i="16"/>
  <c r="G262" i="16"/>
  <c r="F263" i="16"/>
  <c r="G263" i="16"/>
  <c r="F264" i="16"/>
  <c r="G264" i="16"/>
  <c r="F265" i="16"/>
  <c r="G265" i="16"/>
  <c r="F266" i="16"/>
  <c r="G266" i="16"/>
  <c r="F267" i="16"/>
  <c r="G267" i="16"/>
  <c r="F268" i="16"/>
  <c r="G268" i="16"/>
  <c r="F269" i="16"/>
  <c r="G269" i="16"/>
  <c r="F270" i="16"/>
  <c r="G270" i="16"/>
  <c r="F271" i="16"/>
  <c r="G271" i="16"/>
  <c r="F272" i="16"/>
  <c r="G272" i="16"/>
  <c r="F273" i="16"/>
  <c r="G273" i="16"/>
  <c r="F274" i="16"/>
  <c r="G274" i="16"/>
  <c r="F275" i="16"/>
  <c r="G275" i="16"/>
  <c r="F276" i="16"/>
  <c r="G276" i="16"/>
  <c r="F277" i="16"/>
  <c r="G277" i="16"/>
  <c r="F278" i="16"/>
  <c r="G278" i="16"/>
  <c r="F279" i="16"/>
  <c r="G279" i="16"/>
  <c r="F280" i="16"/>
  <c r="G280" i="16"/>
  <c r="F281" i="16"/>
  <c r="G281" i="16"/>
  <c r="F282" i="16"/>
  <c r="G282" i="16"/>
  <c r="F283" i="16"/>
  <c r="G283" i="16"/>
  <c r="F284" i="16"/>
  <c r="G284" i="16"/>
  <c r="F285" i="16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G299" i="16"/>
  <c r="F300" i="16"/>
  <c r="G300" i="16"/>
  <c r="F301" i="16"/>
  <c r="G301" i="16"/>
  <c r="F302" i="16"/>
  <c r="G302" i="16"/>
  <c r="F303" i="16"/>
  <c r="G303" i="16"/>
  <c r="F304" i="16"/>
  <c r="G304" i="16"/>
  <c r="F305" i="16"/>
  <c r="G305" i="16"/>
  <c r="F306" i="16"/>
  <c r="G306" i="16"/>
  <c r="F307" i="16"/>
  <c r="G307" i="16"/>
  <c r="F308" i="16"/>
  <c r="G308" i="16"/>
  <c r="F309" i="16"/>
  <c r="G309" i="16"/>
  <c r="F310" i="16"/>
  <c r="G310" i="16"/>
  <c r="F311" i="16"/>
  <c r="G311" i="16"/>
  <c r="F312" i="16"/>
  <c r="G312" i="16"/>
  <c r="F313" i="16"/>
  <c r="G313" i="16"/>
  <c r="F314" i="16"/>
  <c r="G314" i="16"/>
  <c r="F315" i="16"/>
  <c r="G315" i="16"/>
  <c r="F316" i="16"/>
  <c r="G316" i="16"/>
  <c r="F317" i="16"/>
  <c r="G317" i="16"/>
  <c r="F318" i="16"/>
  <c r="G318" i="16"/>
  <c r="F319" i="16"/>
  <c r="G319" i="16"/>
  <c r="F320" i="16"/>
  <c r="G320" i="16"/>
  <c r="F321" i="16"/>
  <c r="G321" i="16"/>
  <c r="F322" i="16"/>
  <c r="G322" i="16"/>
  <c r="F323" i="16"/>
  <c r="G323" i="16"/>
  <c r="F324" i="16"/>
  <c r="G324" i="16"/>
  <c r="F325" i="16"/>
  <c r="G325" i="16"/>
  <c r="F326" i="16"/>
  <c r="G326" i="16"/>
  <c r="F327" i="16"/>
  <c r="G327" i="16"/>
  <c r="F328" i="16"/>
  <c r="G328" i="16"/>
  <c r="F329" i="16"/>
  <c r="G329" i="16"/>
  <c r="F330" i="16"/>
  <c r="G330" i="16"/>
  <c r="F331" i="16"/>
  <c r="G331" i="16"/>
  <c r="F332" i="16"/>
  <c r="G332" i="16"/>
  <c r="F333" i="16"/>
  <c r="G333" i="16"/>
  <c r="F334" i="16"/>
  <c r="G334" i="16"/>
  <c r="F335" i="16"/>
  <c r="G335" i="16"/>
  <c r="F336" i="16"/>
  <c r="G336" i="16"/>
  <c r="F337" i="16"/>
  <c r="G337" i="16"/>
  <c r="F338" i="16"/>
  <c r="G338" i="16"/>
  <c r="F339" i="16"/>
  <c r="G339" i="16"/>
  <c r="F340" i="16"/>
  <c r="G340" i="16"/>
  <c r="F341" i="16"/>
  <c r="G341" i="16"/>
  <c r="F342" i="16"/>
  <c r="G342" i="16"/>
  <c r="F343" i="16"/>
  <c r="G343" i="16"/>
  <c r="F344" i="16"/>
  <c r="G344" i="16"/>
  <c r="F345" i="16"/>
  <c r="G345" i="16"/>
  <c r="F346" i="16"/>
  <c r="G346" i="16"/>
  <c r="F347" i="16"/>
  <c r="G347" i="16"/>
  <c r="F348" i="16"/>
  <c r="G348" i="16"/>
  <c r="F349" i="16"/>
  <c r="G349" i="16"/>
  <c r="F350" i="16"/>
  <c r="G350" i="16"/>
  <c r="F351" i="16"/>
  <c r="G351" i="16"/>
  <c r="F352" i="16"/>
  <c r="G352" i="16"/>
  <c r="F353" i="16"/>
  <c r="G353" i="16"/>
  <c r="F354" i="16"/>
  <c r="G354" i="16"/>
  <c r="F355" i="16"/>
  <c r="G355" i="16"/>
  <c r="F356" i="16"/>
  <c r="G356" i="16"/>
  <c r="F357" i="16"/>
  <c r="G357" i="16"/>
  <c r="F358" i="16"/>
  <c r="G358" i="16"/>
  <c r="F359" i="16"/>
  <c r="G359" i="16"/>
  <c r="F360" i="16"/>
  <c r="G360" i="16"/>
  <c r="F361" i="16"/>
  <c r="G361" i="16"/>
  <c r="F362" i="16"/>
  <c r="G362" i="16"/>
  <c r="F363" i="16"/>
  <c r="G363" i="16"/>
  <c r="F364" i="16"/>
  <c r="G364" i="16"/>
  <c r="F365" i="16"/>
  <c r="G365" i="16"/>
  <c r="F366" i="16"/>
  <c r="G366" i="16"/>
  <c r="F367" i="16"/>
  <c r="G367" i="16"/>
  <c r="F368" i="16"/>
  <c r="G368" i="16"/>
  <c r="F369" i="16"/>
  <c r="G369" i="16"/>
  <c r="F370" i="16"/>
  <c r="G370" i="16"/>
  <c r="F371" i="16"/>
  <c r="G371" i="16"/>
  <c r="F372" i="16"/>
  <c r="G372" i="16"/>
  <c r="F373" i="16"/>
  <c r="G373" i="16"/>
  <c r="F374" i="16"/>
  <c r="G374" i="16"/>
  <c r="F375" i="16"/>
  <c r="G375" i="16"/>
  <c r="F376" i="16"/>
  <c r="G376" i="16"/>
  <c r="F377" i="16"/>
  <c r="G377" i="16"/>
  <c r="F378" i="16"/>
  <c r="G378" i="16"/>
  <c r="F379" i="16"/>
  <c r="G379" i="16"/>
  <c r="F380" i="16"/>
  <c r="G380" i="16"/>
  <c r="F381" i="16"/>
  <c r="G381" i="16"/>
  <c r="F382" i="16"/>
  <c r="G382" i="16"/>
  <c r="F383" i="16"/>
  <c r="G383" i="16"/>
  <c r="F384" i="16"/>
  <c r="G384" i="16"/>
  <c r="F385" i="16"/>
  <c r="G385" i="16"/>
  <c r="F386" i="16"/>
  <c r="G386" i="16"/>
  <c r="F387" i="16"/>
  <c r="G387" i="16"/>
  <c r="F388" i="16"/>
  <c r="G388" i="16"/>
  <c r="F389" i="16"/>
  <c r="G389" i="16"/>
  <c r="F390" i="16"/>
  <c r="G390" i="16"/>
  <c r="F391" i="16"/>
  <c r="G391" i="16"/>
  <c r="F392" i="16"/>
  <c r="G392" i="16"/>
  <c r="F393" i="16"/>
  <c r="G393" i="16"/>
  <c r="F394" i="16"/>
  <c r="G394" i="16"/>
  <c r="F395" i="16"/>
  <c r="G395" i="16"/>
  <c r="F396" i="16"/>
  <c r="G396" i="16"/>
  <c r="F397" i="16"/>
  <c r="G397" i="16"/>
  <c r="F398" i="16"/>
  <c r="G398" i="16"/>
  <c r="F399" i="16"/>
  <c r="G399" i="16"/>
  <c r="F400" i="16"/>
  <c r="G400" i="16"/>
  <c r="F401" i="16"/>
  <c r="G401" i="16"/>
  <c r="F402" i="16"/>
  <c r="G402" i="16"/>
  <c r="F403" i="16"/>
  <c r="G403" i="16"/>
  <c r="F404" i="16"/>
  <c r="G404" i="16"/>
  <c r="F405" i="16"/>
  <c r="G405" i="16"/>
  <c r="F406" i="16"/>
  <c r="G406" i="16"/>
  <c r="F407" i="16"/>
  <c r="G407" i="16"/>
  <c r="F408" i="16"/>
  <c r="G408" i="16"/>
  <c r="F409" i="16"/>
  <c r="G409" i="16"/>
  <c r="F410" i="16"/>
  <c r="G410" i="16"/>
  <c r="F411" i="16"/>
  <c r="G411" i="16"/>
  <c r="F412" i="16"/>
  <c r="G412" i="16"/>
  <c r="F413" i="16"/>
  <c r="G413" i="16"/>
  <c r="F414" i="16"/>
  <c r="G414" i="16"/>
  <c r="F415" i="16"/>
  <c r="G415" i="16"/>
  <c r="F416" i="16"/>
  <c r="G416" i="16"/>
  <c r="F417" i="16"/>
  <c r="G417" i="16"/>
  <c r="F418" i="16"/>
  <c r="G418" i="16"/>
  <c r="F419" i="16"/>
  <c r="G419" i="16"/>
  <c r="F420" i="16"/>
  <c r="G420" i="16"/>
  <c r="F421" i="16"/>
  <c r="G421" i="16"/>
  <c r="F422" i="16"/>
  <c r="G422" i="16"/>
  <c r="F423" i="16"/>
  <c r="G423" i="16"/>
  <c r="F424" i="16"/>
  <c r="G424" i="16"/>
  <c r="F425" i="16"/>
  <c r="G425" i="16"/>
  <c r="F426" i="16"/>
  <c r="G426" i="16"/>
  <c r="F427" i="16"/>
  <c r="G427" i="16"/>
  <c r="F428" i="16"/>
  <c r="G428" i="16"/>
  <c r="F429" i="16"/>
  <c r="G429" i="16"/>
  <c r="F430" i="16"/>
  <c r="G430" i="16"/>
  <c r="F431" i="16"/>
  <c r="G431" i="16"/>
  <c r="F432" i="16"/>
  <c r="G432" i="16"/>
  <c r="F433" i="16"/>
  <c r="G433" i="16"/>
  <c r="F434" i="16"/>
  <c r="G434" i="16"/>
  <c r="F435" i="16"/>
  <c r="G435" i="16"/>
  <c r="F436" i="16"/>
  <c r="G436" i="16"/>
  <c r="F437" i="16"/>
  <c r="G437" i="16"/>
  <c r="F438" i="16"/>
  <c r="G438" i="16"/>
  <c r="F439" i="16"/>
  <c r="G439" i="16"/>
  <c r="F440" i="16"/>
  <c r="G440" i="16"/>
  <c r="F441" i="16"/>
  <c r="G441" i="16"/>
  <c r="F442" i="16"/>
  <c r="G442" i="16"/>
  <c r="F443" i="16"/>
  <c r="G443" i="16"/>
  <c r="F444" i="16"/>
  <c r="G444" i="16"/>
  <c r="F445" i="16"/>
  <c r="G445" i="16"/>
  <c r="F446" i="16"/>
  <c r="G446" i="16"/>
  <c r="F447" i="16"/>
  <c r="G447" i="16"/>
  <c r="F448" i="16"/>
  <c r="G448" i="16"/>
  <c r="F449" i="16"/>
  <c r="G449" i="16"/>
  <c r="F450" i="16"/>
  <c r="G450" i="16"/>
  <c r="F451" i="16"/>
  <c r="G451" i="16"/>
  <c r="F452" i="16"/>
  <c r="G452" i="16"/>
  <c r="F453" i="16"/>
  <c r="G453" i="16"/>
  <c r="F454" i="16"/>
  <c r="G454" i="16"/>
  <c r="F455" i="16"/>
  <c r="G455" i="16"/>
  <c r="F456" i="16"/>
  <c r="G456" i="16"/>
  <c r="F457" i="16"/>
  <c r="G457" i="16"/>
  <c r="F458" i="16"/>
  <c r="G458" i="16"/>
  <c r="F459" i="16"/>
  <c r="G459" i="16"/>
  <c r="F460" i="16"/>
  <c r="G460" i="16"/>
  <c r="F461" i="16"/>
  <c r="G461" i="16"/>
  <c r="F462" i="16"/>
  <c r="G462" i="16"/>
  <c r="F463" i="16"/>
  <c r="G463" i="16"/>
  <c r="F464" i="16"/>
  <c r="G464" i="16"/>
  <c r="F465" i="16"/>
  <c r="G465" i="16"/>
  <c r="F466" i="16"/>
  <c r="G466" i="16"/>
  <c r="F467" i="16"/>
  <c r="G467" i="16"/>
  <c r="F468" i="16"/>
  <c r="G468" i="16"/>
  <c r="F469" i="16"/>
  <c r="G469" i="16"/>
  <c r="F470" i="16"/>
  <c r="G470" i="16"/>
  <c r="F471" i="16"/>
  <c r="G471" i="16"/>
  <c r="F472" i="16"/>
  <c r="G472" i="16"/>
  <c r="F473" i="16"/>
  <c r="G473" i="16"/>
  <c r="F474" i="16"/>
  <c r="G474" i="16"/>
  <c r="F475" i="16"/>
  <c r="G475" i="16"/>
  <c r="F476" i="16"/>
  <c r="G476" i="16"/>
  <c r="F477" i="16"/>
  <c r="G477" i="16"/>
  <c r="F478" i="16"/>
  <c r="G478" i="16"/>
  <c r="F479" i="16"/>
  <c r="G479" i="16"/>
  <c r="F480" i="16"/>
  <c r="G480" i="16"/>
  <c r="F481" i="16"/>
  <c r="G481" i="16"/>
  <c r="F482" i="16"/>
  <c r="G482" i="16"/>
  <c r="F483" i="16"/>
  <c r="G483" i="16"/>
  <c r="F484" i="16"/>
  <c r="G484" i="16"/>
  <c r="F485" i="16"/>
  <c r="G485" i="16"/>
  <c r="F486" i="16"/>
  <c r="G486" i="16"/>
  <c r="F487" i="16"/>
  <c r="G487" i="16"/>
  <c r="F488" i="16"/>
  <c r="G488" i="16"/>
  <c r="F489" i="16"/>
  <c r="G489" i="16"/>
  <c r="F490" i="16"/>
  <c r="G490" i="16"/>
  <c r="F491" i="16"/>
  <c r="G491" i="16"/>
  <c r="F492" i="16"/>
  <c r="G492" i="16"/>
  <c r="F493" i="16"/>
  <c r="G493" i="16"/>
  <c r="F494" i="16"/>
  <c r="G494" i="16"/>
  <c r="F495" i="16"/>
  <c r="G495" i="16"/>
  <c r="F496" i="16"/>
  <c r="G496" i="16"/>
  <c r="F497" i="16"/>
  <c r="G497" i="16"/>
  <c r="F498" i="16"/>
  <c r="G498" i="16"/>
  <c r="F499" i="16"/>
  <c r="G499" i="16"/>
  <c r="F500" i="16"/>
  <c r="G500" i="16"/>
  <c r="F501" i="16"/>
  <c r="G501" i="16"/>
  <c r="F502" i="16"/>
  <c r="G502" i="16"/>
  <c r="F503" i="16"/>
  <c r="G503" i="16"/>
  <c r="F504" i="16"/>
  <c r="G504" i="16"/>
  <c r="F505" i="16"/>
  <c r="G505" i="16"/>
  <c r="F506" i="16"/>
  <c r="G506" i="16"/>
  <c r="F507" i="16"/>
  <c r="G507" i="16"/>
  <c r="F508" i="16"/>
  <c r="G508" i="16"/>
  <c r="F509" i="16"/>
  <c r="G509" i="16"/>
  <c r="F510" i="16"/>
  <c r="G510" i="16"/>
  <c r="F511" i="16"/>
  <c r="G511" i="16"/>
  <c r="F512" i="16"/>
  <c r="G512" i="16"/>
  <c r="F513" i="16"/>
  <c r="G513" i="16"/>
  <c r="F514" i="16"/>
  <c r="G514" i="16"/>
  <c r="F515" i="16"/>
  <c r="G515" i="16"/>
  <c r="F516" i="16"/>
  <c r="G516" i="16"/>
  <c r="F517" i="16"/>
  <c r="G517" i="16"/>
  <c r="F518" i="16"/>
  <c r="G518" i="16"/>
  <c r="F519" i="16"/>
  <c r="G519" i="16"/>
  <c r="F520" i="16"/>
  <c r="G520" i="16"/>
  <c r="F521" i="16"/>
  <c r="G521" i="16"/>
  <c r="F522" i="16"/>
  <c r="G522" i="16"/>
  <c r="F523" i="16"/>
  <c r="G523" i="16"/>
  <c r="F524" i="16"/>
  <c r="G524" i="16"/>
  <c r="F525" i="16"/>
  <c r="G525" i="16"/>
  <c r="F526" i="16"/>
  <c r="G526" i="16"/>
  <c r="F527" i="16"/>
  <c r="G527" i="16"/>
  <c r="F528" i="16"/>
  <c r="G528" i="16"/>
  <c r="F529" i="16"/>
  <c r="G529" i="16"/>
  <c r="F530" i="16"/>
  <c r="G530" i="16"/>
  <c r="F531" i="16"/>
  <c r="G531" i="16"/>
  <c r="F532" i="16"/>
  <c r="G532" i="16"/>
  <c r="F533" i="16"/>
  <c r="G533" i="16"/>
  <c r="F534" i="16"/>
  <c r="G534" i="16"/>
  <c r="F535" i="16"/>
  <c r="G535" i="16"/>
  <c r="F536" i="16"/>
  <c r="G536" i="16"/>
  <c r="F537" i="16"/>
  <c r="G537" i="16"/>
  <c r="F538" i="16"/>
  <c r="G538" i="16"/>
  <c r="F539" i="16"/>
  <c r="G539" i="16"/>
  <c r="F540" i="16"/>
  <c r="G540" i="16"/>
  <c r="F541" i="16"/>
  <c r="G541" i="16"/>
  <c r="F542" i="16"/>
  <c r="G542" i="16"/>
  <c r="F543" i="16"/>
  <c r="G543" i="16"/>
  <c r="F544" i="16"/>
  <c r="G544" i="16"/>
  <c r="F545" i="16"/>
  <c r="G545" i="16"/>
  <c r="F546" i="16"/>
  <c r="G546" i="16"/>
  <c r="F547" i="16"/>
  <c r="G547" i="16"/>
  <c r="F548" i="16"/>
  <c r="G548" i="16"/>
  <c r="F549" i="16"/>
  <c r="G549" i="16"/>
  <c r="F550" i="16"/>
  <c r="G550" i="16"/>
  <c r="F551" i="16"/>
  <c r="G551" i="16"/>
  <c r="F552" i="16"/>
  <c r="G552" i="16"/>
  <c r="F553" i="16"/>
  <c r="G553" i="16"/>
  <c r="F554" i="16"/>
  <c r="G554" i="16"/>
  <c r="F555" i="16"/>
  <c r="G555" i="16"/>
  <c r="F556" i="16"/>
  <c r="G556" i="16"/>
  <c r="F557" i="16"/>
  <c r="G557" i="16"/>
  <c r="F558" i="16"/>
  <c r="G558" i="16"/>
  <c r="F559" i="16"/>
  <c r="G559" i="16"/>
  <c r="F560" i="16"/>
  <c r="G560" i="16"/>
  <c r="F561" i="16"/>
  <c r="G561" i="16"/>
  <c r="F562" i="16"/>
  <c r="G562" i="16"/>
  <c r="F563" i="16"/>
  <c r="G563" i="16"/>
  <c r="F564" i="16"/>
  <c r="G564" i="16"/>
  <c r="F565" i="16"/>
  <c r="G565" i="16"/>
  <c r="F566" i="16"/>
  <c r="G566" i="16"/>
  <c r="F567" i="16"/>
  <c r="G567" i="16"/>
  <c r="F568" i="16"/>
  <c r="G568" i="16"/>
  <c r="F569" i="16"/>
  <c r="G569" i="16"/>
  <c r="F570" i="16"/>
  <c r="G570" i="16"/>
  <c r="F571" i="16"/>
  <c r="G571" i="16"/>
  <c r="F572" i="16"/>
  <c r="G572" i="16"/>
  <c r="F573" i="16"/>
  <c r="G573" i="16"/>
  <c r="F574" i="16"/>
  <c r="G574" i="16"/>
  <c r="F575" i="16"/>
  <c r="G575" i="16"/>
  <c r="F576" i="16"/>
  <c r="G576" i="16"/>
  <c r="F577" i="16"/>
  <c r="G577" i="16"/>
  <c r="F578" i="16"/>
  <c r="G578" i="16"/>
  <c r="F579" i="16"/>
  <c r="G579" i="16"/>
  <c r="F580" i="16"/>
  <c r="G580" i="16"/>
  <c r="F581" i="16"/>
  <c r="G581" i="16"/>
  <c r="F582" i="16"/>
  <c r="G582" i="16"/>
  <c r="F583" i="16"/>
  <c r="G583" i="16"/>
  <c r="F584" i="16"/>
  <c r="G584" i="16"/>
  <c r="F585" i="16"/>
  <c r="G585" i="16"/>
  <c r="F586" i="16"/>
  <c r="G586" i="16"/>
  <c r="F587" i="16"/>
  <c r="G587" i="16"/>
  <c r="F588" i="16"/>
  <c r="G588" i="16"/>
  <c r="F589" i="16"/>
  <c r="G589" i="16"/>
  <c r="F590" i="16"/>
  <c r="G590" i="16"/>
  <c r="F591" i="16"/>
  <c r="G591" i="16"/>
  <c r="F592" i="16"/>
  <c r="G592" i="16"/>
  <c r="F593" i="16"/>
  <c r="G593" i="16"/>
  <c r="F594" i="16"/>
  <c r="G594" i="16"/>
  <c r="F595" i="16"/>
  <c r="G595" i="16"/>
  <c r="F596" i="16"/>
  <c r="G596" i="16"/>
  <c r="F597" i="16"/>
  <c r="G597" i="16"/>
  <c r="F598" i="16"/>
  <c r="G598" i="16"/>
  <c r="F599" i="16"/>
  <c r="G599" i="16"/>
  <c r="F600" i="16"/>
  <c r="G600" i="16"/>
  <c r="F601" i="16"/>
  <c r="G601" i="16"/>
  <c r="F602" i="16"/>
  <c r="G602" i="16"/>
  <c r="F603" i="16"/>
  <c r="G603" i="16"/>
  <c r="F604" i="16"/>
  <c r="G604" i="16"/>
  <c r="F5" i="16"/>
  <c r="G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5" i="16"/>
  <c r="J6" i="16"/>
  <c r="K6" i="16"/>
  <c r="P6" i="16"/>
  <c r="D6" i="16"/>
  <c r="J7" i="16"/>
  <c r="K7" i="16"/>
  <c r="P7" i="16"/>
  <c r="D7" i="16"/>
  <c r="J8" i="16"/>
  <c r="K8" i="16"/>
  <c r="P8" i="16"/>
  <c r="D8" i="16"/>
  <c r="J9" i="16"/>
  <c r="K9" i="16"/>
  <c r="P9" i="16"/>
  <c r="D9" i="16"/>
  <c r="J10" i="16"/>
  <c r="K10" i="16"/>
  <c r="P10" i="16"/>
  <c r="D10" i="16"/>
  <c r="J11" i="16"/>
  <c r="K11" i="16"/>
  <c r="P11" i="16"/>
  <c r="D11" i="16"/>
  <c r="J12" i="16"/>
  <c r="K12" i="16"/>
  <c r="P12" i="16"/>
  <c r="D12" i="16"/>
  <c r="J13" i="16"/>
  <c r="K13" i="16"/>
  <c r="N13" i="16"/>
  <c r="L13" i="16"/>
  <c r="P13" i="16"/>
  <c r="O13" i="16"/>
  <c r="M13" i="16"/>
  <c r="Q13" i="16"/>
  <c r="D13" i="16"/>
  <c r="J14" i="16"/>
  <c r="K14" i="16"/>
  <c r="N14" i="16"/>
  <c r="L14" i="16"/>
  <c r="P14" i="16"/>
  <c r="O14" i="16"/>
  <c r="M14" i="16"/>
  <c r="Q14" i="16"/>
  <c r="D14" i="16"/>
  <c r="J15" i="16"/>
  <c r="K15" i="16"/>
  <c r="P15" i="16"/>
  <c r="D15" i="16"/>
  <c r="J16" i="16"/>
  <c r="K16" i="16"/>
  <c r="P16" i="16"/>
  <c r="D16" i="16"/>
  <c r="J17" i="16"/>
  <c r="K17" i="16"/>
  <c r="P17" i="16"/>
  <c r="D17" i="16"/>
  <c r="J18" i="16"/>
  <c r="K18" i="16"/>
  <c r="P18" i="16"/>
  <c r="D18" i="16"/>
  <c r="J19" i="16"/>
  <c r="K19" i="16"/>
  <c r="P19" i="16"/>
  <c r="D19" i="16"/>
  <c r="J20" i="16"/>
  <c r="K20" i="16"/>
  <c r="P20" i="16"/>
  <c r="D20" i="16"/>
  <c r="J21" i="16"/>
  <c r="K21" i="16"/>
  <c r="P21" i="16"/>
  <c r="D21" i="16"/>
  <c r="J22" i="16"/>
  <c r="K22" i="16"/>
  <c r="P22" i="16"/>
  <c r="D22" i="16"/>
  <c r="J23" i="16"/>
  <c r="K23" i="16"/>
  <c r="N23" i="16"/>
  <c r="L23" i="16"/>
  <c r="P23" i="16"/>
  <c r="O23" i="16"/>
  <c r="M23" i="16"/>
  <c r="Q23" i="16"/>
  <c r="D23" i="16"/>
  <c r="J24" i="16"/>
  <c r="K24" i="16"/>
  <c r="N24" i="16"/>
  <c r="L24" i="16"/>
  <c r="P24" i="16"/>
  <c r="O24" i="16"/>
  <c r="M24" i="16"/>
  <c r="Q24" i="16"/>
  <c r="D24" i="16"/>
  <c r="J25" i="16"/>
  <c r="K25" i="16"/>
  <c r="P25" i="16"/>
  <c r="D25" i="16"/>
  <c r="J26" i="16"/>
  <c r="K26" i="16"/>
  <c r="P26" i="16"/>
  <c r="D26" i="16"/>
  <c r="J27" i="16"/>
  <c r="K27" i="16"/>
  <c r="P27" i="16"/>
  <c r="D27" i="16"/>
  <c r="J28" i="16"/>
  <c r="K28" i="16"/>
  <c r="P28" i="16"/>
  <c r="D28" i="16"/>
  <c r="J29" i="16"/>
  <c r="K29" i="16"/>
  <c r="P29" i="16"/>
  <c r="D29" i="16"/>
  <c r="J30" i="16"/>
  <c r="K30" i="16"/>
  <c r="P30" i="16"/>
  <c r="D30" i="16"/>
  <c r="J31" i="16"/>
  <c r="K31" i="16"/>
  <c r="P31" i="16"/>
  <c r="D31" i="16"/>
  <c r="J32" i="16"/>
  <c r="K32" i="16"/>
  <c r="P32" i="16"/>
  <c r="D32" i="16"/>
  <c r="J33" i="16"/>
  <c r="K33" i="16"/>
  <c r="N33" i="16"/>
  <c r="L33" i="16"/>
  <c r="P33" i="16"/>
  <c r="O33" i="16"/>
  <c r="M33" i="16"/>
  <c r="Q33" i="16"/>
  <c r="D33" i="16"/>
  <c r="J34" i="16"/>
  <c r="K34" i="16"/>
  <c r="N34" i="16"/>
  <c r="L34" i="16"/>
  <c r="P34" i="16"/>
  <c r="O34" i="16"/>
  <c r="M34" i="16"/>
  <c r="Q34" i="16"/>
  <c r="D34" i="16"/>
  <c r="J35" i="16"/>
  <c r="K35" i="16"/>
  <c r="P35" i="16"/>
  <c r="D35" i="16"/>
  <c r="J36" i="16"/>
  <c r="K36" i="16"/>
  <c r="P36" i="16"/>
  <c r="D36" i="16"/>
  <c r="J37" i="16"/>
  <c r="K37" i="16"/>
  <c r="P37" i="16"/>
  <c r="D37" i="16"/>
  <c r="J38" i="16"/>
  <c r="K38" i="16"/>
  <c r="P38" i="16"/>
  <c r="D38" i="16"/>
  <c r="J39" i="16"/>
  <c r="K39" i="16"/>
  <c r="P39" i="16"/>
  <c r="D39" i="16"/>
  <c r="J40" i="16"/>
  <c r="K40" i="16"/>
  <c r="P40" i="16"/>
  <c r="D40" i="16"/>
  <c r="J41" i="16"/>
  <c r="K41" i="16"/>
  <c r="P41" i="16"/>
  <c r="D41" i="16"/>
  <c r="J42" i="16"/>
  <c r="K42" i="16"/>
  <c r="P42" i="16"/>
  <c r="D42" i="16"/>
  <c r="J43" i="16"/>
  <c r="K43" i="16"/>
  <c r="N43" i="16"/>
  <c r="L43" i="16"/>
  <c r="P43" i="16"/>
  <c r="O43" i="16"/>
  <c r="M43" i="16"/>
  <c r="Q43" i="16"/>
  <c r="D43" i="16"/>
  <c r="J44" i="16"/>
  <c r="K44" i="16"/>
  <c r="N44" i="16"/>
  <c r="L44" i="16"/>
  <c r="P44" i="16"/>
  <c r="O44" i="16"/>
  <c r="M44" i="16"/>
  <c r="Q44" i="16"/>
  <c r="D44" i="16"/>
  <c r="J45" i="16"/>
  <c r="K45" i="16"/>
  <c r="P45" i="16"/>
  <c r="D45" i="16"/>
  <c r="J46" i="16"/>
  <c r="K46" i="16"/>
  <c r="P46" i="16"/>
  <c r="D46" i="16"/>
  <c r="J47" i="16"/>
  <c r="K47" i="16"/>
  <c r="P47" i="16"/>
  <c r="D47" i="16"/>
  <c r="J48" i="16"/>
  <c r="K48" i="16"/>
  <c r="P48" i="16"/>
  <c r="D48" i="16"/>
  <c r="J49" i="16"/>
  <c r="K49" i="16"/>
  <c r="P49" i="16"/>
  <c r="D49" i="16"/>
  <c r="J50" i="16"/>
  <c r="K50" i="16"/>
  <c r="P50" i="16"/>
  <c r="D50" i="16"/>
  <c r="J51" i="16"/>
  <c r="K51" i="16"/>
  <c r="P51" i="16"/>
  <c r="D51" i="16"/>
  <c r="J52" i="16"/>
  <c r="K52" i="16"/>
  <c r="P52" i="16"/>
  <c r="D52" i="16"/>
  <c r="J53" i="16"/>
  <c r="K53" i="16"/>
  <c r="N53" i="16"/>
  <c r="L53" i="16"/>
  <c r="P53" i="16"/>
  <c r="O53" i="16"/>
  <c r="M53" i="16"/>
  <c r="Q53" i="16"/>
  <c r="D53" i="16"/>
  <c r="J54" i="16"/>
  <c r="K54" i="16"/>
  <c r="N54" i="16"/>
  <c r="L54" i="16"/>
  <c r="P54" i="16"/>
  <c r="O54" i="16"/>
  <c r="M54" i="16"/>
  <c r="Q54" i="16"/>
  <c r="D54" i="16"/>
  <c r="J55" i="16"/>
  <c r="K55" i="16"/>
  <c r="P55" i="16"/>
  <c r="D55" i="16"/>
  <c r="J56" i="16"/>
  <c r="K56" i="16"/>
  <c r="P56" i="16"/>
  <c r="D56" i="16"/>
  <c r="J57" i="16"/>
  <c r="K57" i="16"/>
  <c r="P57" i="16"/>
  <c r="D57" i="16"/>
  <c r="J58" i="16"/>
  <c r="K58" i="16"/>
  <c r="P58" i="16"/>
  <c r="D58" i="16"/>
  <c r="J59" i="16"/>
  <c r="K59" i="16"/>
  <c r="P59" i="16"/>
  <c r="D59" i="16"/>
  <c r="J60" i="16"/>
  <c r="K60" i="16"/>
  <c r="P60" i="16"/>
  <c r="D60" i="16"/>
  <c r="J61" i="16"/>
  <c r="K61" i="16"/>
  <c r="P61" i="16"/>
  <c r="D61" i="16"/>
  <c r="J62" i="16"/>
  <c r="K62" i="16"/>
  <c r="P62" i="16"/>
  <c r="D62" i="16"/>
  <c r="J63" i="16"/>
  <c r="K63" i="16"/>
  <c r="N63" i="16"/>
  <c r="L63" i="16"/>
  <c r="P63" i="16"/>
  <c r="O63" i="16"/>
  <c r="M63" i="16"/>
  <c r="Q63" i="16"/>
  <c r="D63" i="16"/>
  <c r="J64" i="16"/>
  <c r="K64" i="16"/>
  <c r="N64" i="16"/>
  <c r="L64" i="16"/>
  <c r="P64" i="16"/>
  <c r="O64" i="16"/>
  <c r="M64" i="16"/>
  <c r="Q64" i="16"/>
  <c r="D64" i="16"/>
  <c r="J65" i="16"/>
  <c r="K65" i="16"/>
  <c r="P65" i="16"/>
  <c r="D65" i="16"/>
  <c r="J66" i="16"/>
  <c r="K66" i="16"/>
  <c r="P66" i="16"/>
  <c r="D66" i="16"/>
  <c r="J67" i="16"/>
  <c r="K67" i="16"/>
  <c r="P67" i="16"/>
  <c r="D67" i="16"/>
  <c r="J68" i="16"/>
  <c r="K68" i="16"/>
  <c r="P68" i="16"/>
  <c r="D68" i="16"/>
  <c r="J69" i="16"/>
  <c r="K69" i="16"/>
  <c r="P69" i="16"/>
  <c r="D69" i="16"/>
  <c r="J70" i="16"/>
  <c r="K70" i="16"/>
  <c r="P70" i="16"/>
  <c r="D70" i="16"/>
  <c r="J71" i="16"/>
  <c r="K71" i="16"/>
  <c r="P71" i="16"/>
  <c r="D71" i="16"/>
  <c r="J72" i="16"/>
  <c r="K72" i="16"/>
  <c r="P72" i="16"/>
  <c r="D72" i="16"/>
  <c r="J73" i="16"/>
  <c r="K73" i="16"/>
  <c r="N73" i="16"/>
  <c r="L73" i="16"/>
  <c r="P73" i="16"/>
  <c r="O73" i="16"/>
  <c r="M73" i="16"/>
  <c r="Q73" i="16"/>
  <c r="D73" i="16"/>
  <c r="J74" i="16"/>
  <c r="K74" i="16"/>
  <c r="N74" i="16"/>
  <c r="L74" i="16"/>
  <c r="P74" i="16"/>
  <c r="O74" i="16"/>
  <c r="M74" i="16"/>
  <c r="Q74" i="16"/>
  <c r="D74" i="16"/>
  <c r="J75" i="16"/>
  <c r="K75" i="16"/>
  <c r="P75" i="16"/>
  <c r="D75" i="16"/>
  <c r="J76" i="16"/>
  <c r="K76" i="16"/>
  <c r="P76" i="16"/>
  <c r="D76" i="16"/>
  <c r="J77" i="16"/>
  <c r="K77" i="16"/>
  <c r="P77" i="16"/>
  <c r="D77" i="16"/>
  <c r="J78" i="16"/>
  <c r="K78" i="16"/>
  <c r="P78" i="16"/>
  <c r="D78" i="16"/>
  <c r="J79" i="16"/>
  <c r="K79" i="16"/>
  <c r="P79" i="16"/>
  <c r="D79" i="16"/>
  <c r="J80" i="16"/>
  <c r="K80" i="16"/>
  <c r="P80" i="16"/>
  <c r="D80" i="16"/>
  <c r="J81" i="16"/>
  <c r="K81" i="16"/>
  <c r="P81" i="16"/>
  <c r="D81" i="16"/>
  <c r="J82" i="16"/>
  <c r="K82" i="16"/>
  <c r="P82" i="16"/>
  <c r="D82" i="16"/>
  <c r="J83" i="16"/>
  <c r="K83" i="16"/>
  <c r="N83" i="16"/>
  <c r="L83" i="16"/>
  <c r="P83" i="16"/>
  <c r="O83" i="16"/>
  <c r="M83" i="16"/>
  <c r="Q83" i="16"/>
  <c r="D83" i="16"/>
  <c r="J84" i="16"/>
  <c r="K84" i="16"/>
  <c r="N84" i="16"/>
  <c r="L84" i="16"/>
  <c r="P84" i="16"/>
  <c r="O84" i="16"/>
  <c r="M84" i="16"/>
  <c r="Q84" i="16"/>
  <c r="D84" i="16"/>
  <c r="J85" i="16"/>
  <c r="K85" i="16"/>
  <c r="P85" i="16"/>
  <c r="D85" i="16"/>
  <c r="J86" i="16"/>
  <c r="K86" i="16"/>
  <c r="P86" i="16"/>
  <c r="D86" i="16"/>
  <c r="J87" i="16"/>
  <c r="K87" i="16"/>
  <c r="P87" i="16"/>
  <c r="D87" i="16"/>
  <c r="J88" i="16"/>
  <c r="K88" i="16"/>
  <c r="P88" i="16"/>
  <c r="D88" i="16"/>
  <c r="J89" i="16"/>
  <c r="K89" i="16"/>
  <c r="P89" i="16"/>
  <c r="D89" i="16"/>
  <c r="J90" i="16"/>
  <c r="K90" i="16"/>
  <c r="P90" i="16"/>
  <c r="D90" i="16"/>
  <c r="J91" i="16"/>
  <c r="K91" i="16"/>
  <c r="P91" i="16"/>
  <c r="D91" i="16"/>
  <c r="J92" i="16"/>
  <c r="K92" i="16"/>
  <c r="P92" i="16"/>
  <c r="D92" i="16"/>
  <c r="J93" i="16"/>
  <c r="K93" i="16"/>
  <c r="N93" i="16"/>
  <c r="L93" i="16"/>
  <c r="P93" i="16"/>
  <c r="O93" i="16"/>
  <c r="M93" i="16"/>
  <c r="Q93" i="16"/>
  <c r="D93" i="16"/>
  <c r="J94" i="16"/>
  <c r="K94" i="16"/>
  <c r="N94" i="16"/>
  <c r="L94" i="16"/>
  <c r="P94" i="16"/>
  <c r="O94" i="16"/>
  <c r="M94" i="16"/>
  <c r="Q94" i="16"/>
  <c r="D94" i="16"/>
  <c r="J95" i="16"/>
  <c r="K95" i="16"/>
  <c r="P95" i="16"/>
  <c r="D95" i="16"/>
  <c r="J96" i="16"/>
  <c r="K96" i="16"/>
  <c r="P96" i="16"/>
  <c r="D96" i="16"/>
  <c r="J97" i="16"/>
  <c r="K97" i="16"/>
  <c r="P97" i="16"/>
  <c r="D97" i="16"/>
  <c r="J98" i="16"/>
  <c r="K98" i="16"/>
  <c r="P98" i="16"/>
  <c r="D98" i="16"/>
  <c r="J99" i="16"/>
  <c r="K99" i="16"/>
  <c r="P99" i="16"/>
  <c r="D99" i="16"/>
  <c r="J100" i="16"/>
  <c r="K100" i="16"/>
  <c r="P100" i="16"/>
  <c r="D100" i="16"/>
  <c r="J101" i="16"/>
  <c r="K101" i="16"/>
  <c r="P101" i="16"/>
  <c r="D101" i="16"/>
  <c r="J102" i="16"/>
  <c r="K102" i="16"/>
  <c r="P102" i="16"/>
  <c r="D102" i="16"/>
  <c r="J103" i="16"/>
  <c r="K103" i="16"/>
  <c r="P103" i="16"/>
  <c r="D103" i="16"/>
  <c r="J104" i="16"/>
  <c r="K104" i="16"/>
  <c r="P104" i="16"/>
  <c r="D104" i="16"/>
  <c r="J105" i="16"/>
  <c r="K105" i="16"/>
  <c r="P105" i="16"/>
  <c r="D105" i="16"/>
  <c r="J106" i="16"/>
  <c r="K106" i="16"/>
  <c r="P106" i="16"/>
  <c r="D106" i="16"/>
  <c r="J107" i="16"/>
  <c r="K107" i="16"/>
  <c r="P107" i="16"/>
  <c r="D107" i="16"/>
  <c r="J108" i="16"/>
  <c r="K108" i="16"/>
  <c r="P108" i="16"/>
  <c r="D108" i="16"/>
  <c r="J109" i="16"/>
  <c r="K109" i="16"/>
  <c r="P109" i="16"/>
  <c r="D109" i="16"/>
  <c r="J110" i="16"/>
  <c r="K110" i="16"/>
  <c r="P110" i="16"/>
  <c r="D110" i="16"/>
  <c r="J111" i="16"/>
  <c r="K111" i="16"/>
  <c r="P111" i="16"/>
  <c r="D111" i="16"/>
  <c r="J112" i="16"/>
  <c r="K112" i="16"/>
  <c r="P112" i="16"/>
  <c r="D112" i="16"/>
  <c r="J113" i="16"/>
  <c r="K113" i="16"/>
  <c r="N113" i="16"/>
  <c r="L113" i="16"/>
  <c r="P113" i="16"/>
  <c r="O113" i="16"/>
  <c r="M113" i="16"/>
  <c r="Q113" i="16"/>
  <c r="D113" i="16"/>
  <c r="J114" i="16"/>
  <c r="K114" i="16"/>
  <c r="N114" i="16"/>
  <c r="L114" i="16"/>
  <c r="P114" i="16"/>
  <c r="O114" i="16"/>
  <c r="M114" i="16"/>
  <c r="Q114" i="16"/>
  <c r="D114" i="16"/>
  <c r="J115" i="16"/>
  <c r="K115" i="16"/>
  <c r="P115" i="16"/>
  <c r="D115" i="16"/>
  <c r="J116" i="16"/>
  <c r="K116" i="16"/>
  <c r="P116" i="16"/>
  <c r="D116" i="16"/>
  <c r="J117" i="16"/>
  <c r="K117" i="16"/>
  <c r="P117" i="16"/>
  <c r="D117" i="16"/>
  <c r="J118" i="16"/>
  <c r="K118" i="16"/>
  <c r="P118" i="16"/>
  <c r="D118" i="16"/>
  <c r="J119" i="16"/>
  <c r="K119" i="16"/>
  <c r="P119" i="16"/>
  <c r="D119" i="16"/>
  <c r="J120" i="16"/>
  <c r="K120" i="16"/>
  <c r="P120" i="16"/>
  <c r="D120" i="16"/>
  <c r="J121" i="16"/>
  <c r="K121" i="16"/>
  <c r="P121" i="16"/>
  <c r="D121" i="16"/>
  <c r="J122" i="16"/>
  <c r="K122" i="16"/>
  <c r="P122" i="16"/>
  <c r="D122" i="16"/>
  <c r="J123" i="16"/>
  <c r="K123" i="16"/>
  <c r="N123" i="16"/>
  <c r="L123" i="16"/>
  <c r="P123" i="16"/>
  <c r="O123" i="16"/>
  <c r="M123" i="16"/>
  <c r="Q123" i="16"/>
  <c r="D123" i="16"/>
  <c r="J124" i="16"/>
  <c r="K124" i="16"/>
  <c r="N124" i="16"/>
  <c r="L124" i="16"/>
  <c r="P124" i="16"/>
  <c r="O124" i="16"/>
  <c r="M124" i="16"/>
  <c r="Q124" i="16"/>
  <c r="D124" i="16"/>
  <c r="J125" i="16"/>
  <c r="K125" i="16"/>
  <c r="P125" i="16"/>
  <c r="D125" i="16"/>
  <c r="J126" i="16"/>
  <c r="K126" i="16"/>
  <c r="P126" i="16"/>
  <c r="D126" i="16"/>
  <c r="J127" i="16"/>
  <c r="K127" i="16"/>
  <c r="P127" i="16"/>
  <c r="D127" i="16"/>
  <c r="J128" i="16"/>
  <c r="K128" i="16"/>
  <c r="P128" i="16"/>
  <c r="D128" i="16"/>
  <c r="J129" i="16"/>
  <c r="K129" i="16"/>
  <c r="P129" i="16"/>
  <c r="D129" i="16"/>
  <c r="J130" i="16"/>
  <c r="K130" i="16"/>
  <c r="P130" i="16"/>
  <c r="D130" i="16"/>
  <c r="J131" i="16"/>
  <c r="K131" i="16"/>
  <c r="P131" i="16"/>
  <c r="D131" i="16"/>
  <c r="J132" i="16"/>
  <c r="K132" i="16"/>
  <c r="P132" i="16"/>
  <c r="D132" i="16"/>
  <c r="J133" i="16"/>
  <c r="K133" i="16"/>
  <c r="N133" i="16"/>
  <c r="L133" i="16"/>
  <c r="P133" i="16"/>
  <c r="O133" i="16"/>
  <c r="M133" i="16"/>
  <c r="Q133" i="16"/>
  <c r="D133" i="16"/>
  <c r="J134" i="16"/>
  <c r="K134" i="16"/>
  <c r="N134" i="16"/>
  <c r="L134" i="16"/>
  <c r="P134" i="16"/>
  <c r="O134" i="16"/>
  <c r="M134" i="16"/>
  <c r="Q134" i="16"/>
  <c r="D134" i="16"/>
  <c r="J135" i="16"/>
  <c r="K135" i="16"/>
  <c r="P135" i="16"/>
  <c r="D135" i="16"/>
  <c r="J136" i="16"/>
  <c r="K136" i="16"/>
  <c r="P136" i="16"/>
  <c r="D136" i="16"/>
  <c r="J137" i="16"/>
  <c r="K137" i="16"/>
  <c r="P137" i="16"/>
  <c r="D137" i="16"/>
  <c r="J138" i="16"/>
  <c r="K138" i="16"/>
  <c r="P138" i="16"/>
  <c r="D138" i="16"/>
  <c r="J139" i="16"/>
  <c r="K139" i="16"/>
  <c r="P139" i="16"/>
  <c r="D139" i="16"/>
  <c r="J140" i="16"/>
  <c r="K140" i="16"/>
  <c r="P140" i="16"/>
  <c r="D140" i="16"/>
  <c r="J141" i="16"/>
  <c r="K141" i="16"/>
  <c r="P141" i="16"/>
  <c r="D141" i="16"/>
  <c r="J142" i="16"/>
  <c r="K142" i="16"/>
  <c r="P142" i="16"/>
  <c r="D142" i="16"/>
  <c r="J143" i="16"/>
  <c r="K143" i="16"/>
  <c r="N143" i="16"/>
  <c r="L143" i="16"/>
  <c r="P143" i="16"/>
  <c r="O143" i="16"/>
  <c r="M143" i="16"/>
  <c r="Q143" i="16"/>
  <c r="D143" i="16"/>
  <c r="J144" i="16"/>
  <c r="K144" i="16"/>
  <c r="N144" i="16"/>
  <c r="L144" i="16"/>
  <c r="P144" i="16"/>
  <c r="O144" i="16"/>
  <c r="M144" i="16"/>
  <c r="Q144" i="16"/>
  <c r="D144" i="16"/>
  <c r="J145" i="16"/>
  <c r="K145" i="16"/>
  <c r="P145" i="16"/>
  <c r="D145" i="16"/>
  <c r="J146" i="16"/>
  <c r="K146" i="16"/>
  <c r="P146" i="16"/>
  <c r="D146" i="16"/>
  <c r="J147" i="16"/>
  <c r="K147" i="16"/>
  <c r="P147" i="16"/>
  <c r="D147" i="16"/>
  <c r="J148" i="16"/>
  <c r="K148" i="16"/>
  <c r="P148" i="16"/>
  <c r="D148" i="16"/>
  <c r="J149" i="16"/>
  <c r="K149" i="16"/>
  <c r="P149" i="16"/>
  <c r="D149" i="16"/>
  <c r="J150" i="16"/>
  <c r="K150" i="16"/>
  <c r="P150" i="16"/>
  <c r="D150" i="16"/>
  <c r="J151" i="16"/>
  <c r="K151" i="16"/>
  <c r="P151" i="16"/>
  <c r="D151" i="16"/>
  <c r="J152" i="16"/>
  <c r="K152" i="16"/>
  <c r="P152" i="16"/>
  <c r="D152" i="16"/>
  <c r="J153" i="16"/>
  <c r="K153" i="16"/>
  <c r="N153" i="16"/>
  <c r="L153" i="16"/>
  <c r="P153" i="16"/>
  <c r="O153" i="16"/>
  <c r="M153" i="16"/>
  <c r="Q153" i="16"/>
  <c r="D153" i="16"/>
  <c r="J154" i="16"/>
  <c r="K154" i="16"/>
  <c r="N154" i="16"/>
  <c r="L154" i="16"/>
  <c r="P154" i="16"/>
  <c r="O154" i="16"/>
  <c r="M154" i="16"/>
  <c r="Q154" i="16"/>
  <c r="D154" i="16"/>
  <c r="J155" i="16"/>
  <c r="K155" i="16"/>
  <c r="P155" i="16"/>
  <c r="D155" i="16"/>
  <c r="J156" i="16"/>
  <c r="K156" i="16"/>
  <c r="P156" i="16"/>
  <c r="D156" i="16"/>
  <c r="J157" i="16"/>
  <c r="K157" i="16"/>
  <c r="P157" i="16"/>
  <c r="D157" i="16"/>
  <c r="J158" i="16"/>
  <c r="K158" i="16"/>
  <c r="P158" i="16"/>
  <c r="D158" i="16"/>
  <c r="J159" i="16"/>
  <c r="K159" i="16"/>
  <c r="P159" i="16"/>
  <c r="D159" i="16"/>
  <c r="J160" i="16"/>
  <c r="K160" i="16"/>
  <c r="P160" i="16"/>
  <c r="D160" i="16"/>
  <c r="J161" i="16"/>
  <c r="K161" i="16"/>
  <c r="P161" i="16"/>
  <c r="D161" i="16"/>
  <c r="J162" i="16"/>
  <c r="K162" i="16"/>
  <c r="P162" i="16"/>
  <c r="D162" i="16"/>
  <c r="J163" i="16"/>
  <c r="K163" i="16"/>
  <c r="N163" i="16"/>
  <c r="L163" i="16"/>
  <c r="P163" i="16"/>
  <c r="O163" i="16"/>
  <c r="M163" i="16"/>
  <c r="Q163" i="16"/>
  <c r="D163" i="16"/>
  <c r="J164" i="16"/>
  <c r="K164" i="16"/>
  <c r="N164" i="16"/>
  <c r="L164" i="16"/>
  <c r="P164" i="16"/>
  <c r="O164" i="16"/>
  <c r="M164" i="16"/>
  <c r="Q164" i="16"/>
  <c r="D164" i="16"/>
  <c r="J165" i="16"/>
  <c r="K165" i="16"/>
  <c r="P165" i="16"/>
  <c r="D165" i="16"/>
  <c r="J166" i="16"/>
  <c r="K166" i="16"/>
  <c r="P166" i="16"/>
  <c r="D166" i="16"/>
  <c r="J167" i="16"/>
  <c r="K167" i="16"/>
  <c r="P167" i="16"/>
  <c r="D167" i="16"/>
  <c r="J168" i="16"/>
  <c r="K168" i="16"/>
  <c r="P168" i="16"/>
  <c r="D168" i="16"/>
  <c r="J169" i="16"/>
  <c r="K169" i="16"/>
  <c r="P169" i="16"/>
  <c r="D169" i="16"/>
  <c r="J170" i="16"/>
  <c r="K170" i="16"/>
  <c r="P170" i="16"/>
  <c r="D170" i="16"/>
  <c r="J171" i="16"/>
  <c r="K171" i="16"/>
  <c r="P171" i="16"/>
  <c r="D171" i="16"/>
  <c r="J172" i="16"/>
  <c r="K172" i="16"/>
  <c r="P172" i="16"/>
  <c r="D172" i="16"/>
  <c r="J173" i="16"/>
  <c r="K173" i="16"/>
  <c r="N173" i="16"/>
  <c r="L173" i="16"/>
  <c r="P173" i="16"/>
  <c r="O173" i="16"/>
  <c r="M173" i="16"/>
  <c r="Q173" i="16"/>
  <c r="D173" i="16"/>
  <c r="J174" i="16"/>
  <c r="K174" i="16"/>
  <c r="N174" i="16"/>
  <c r="L174" i="16"/>
  <c r="P174" i="16"/>
  <c r="O174" i="16"/>
  <c r="M174" i="16"/>
  <c r="Q174" i="16"/>
  <c r="D174" i="16"/>
  <c r="J175" i="16"/>
  <c r="K175" i="16"/>
  <c r="P175" i="16"/>
  <c r="D175" i="16"/>
  <c r="J176" i="16"/>
  <c r="K176" i="16"/>
  <c r="P176" i="16"/>
  <c r="D176" i="16"/>
  <c r="J177" i="16"/>
  <c r="K177" i="16"/>
  <c r="P177" i="16"/>
  <c r="D177" i="16"/>
  <c r="J178" i="16"/>
  <c r="K178" i="16"/>
  <c r="P178" i="16"/>
  <c r="D178" i="16"/>
  <c r="J179" i="16"/>
  <c r="K179" i="16"/>
  <c r="P179" i="16"/>
  <c r="D179" i="16"/>
  <c r="J180" i="16"/>
  <c r="K180" i="16"/>
  <c r="P180" i="16"/>
  <c r="D180" i="16"/>
  <c r="J181" i="16"/>
  <c r="K181" i="16"/>
  <c r="P181" i="16"/>
  <c r="D181" i="16"/>
  <c r="J182" i="16"/>
  <c r="K182" i="16"/>
  <c r="P182" i="16"/>
  <c r="D182" i="16"/>
  <c r="J183" i="16"/>
  <c r="K183" i="16"/>
  <c r="N183" i="16"/>
  <c r="L183" i="16"/>
  <c r="P183" i="16"/>
  <c r="O183" i="16"/>
  <c r="M183" i="16"/>
  <c r="Q183" i="16"/>
  <c r="D183" i="16"/>
  <c r="J184" i="16"/>
  <c r="K184" i="16"/>
  <c r="N184" i="16"/>
  <c r="L184" i="16"/>
  <c r="P184" i="16"/>
  <c r="O184" i="16"/>
  <c r="M184" i="16"/>
  <c r="Q184" i="16"/>
  <c r="D184" i="16"/>
  <c r="J185" i="16"/>
  <c r="K185" i="16"/>
  <c r="P185" i="16"/>
  <c r="D185" i="16"/>
  <c r="J186" i="16"/>
  <c r="K186" i="16"/>
  <c r="P186" i="16"/>
  <c r="D186" i="16"/>
  <c r="J187" i="16"/>
  <c r="K187" i="16"/>
  <c r="P187" i="16"/>
  <c r="D187" i="16"/>
  <c r="J188" i="16"/>
  <c r="K188" i="16"/>
  <c r="P188" i="16"/>
  <c r="D188" i="16"/>
  <c r="J189" i="16"/>
  <c r="K189" i="16"/>
  <c r="P189" i="16"/>
  <c r="D189" i="16"/>
  <c r="J190" i="16"/>
  <c r="K190" i="16"/>
  <c r="P190" i="16"/>
  <c r="D190" i="16"/>
  <c r="J191" i="16"/>
  <c r="K191" i="16"/>
  <c r="P191" i="16"/>
  <c r="D191" i="16"/>
  <c r="J192" i="16"/>
  <c r="K192" i="16"/>
  <c r="P192" i="16"/>
  <c r="D192" i="16"/>
  <c r="J193" i="16"/>
  <c r="K193" i="16"/>
  <c r="N193" i="16"/>
  <c r="L193" i="16"/>
  <c r="P193" i="16"/>
  <c r="O193" i="16"/>
  <c r="M193" i="16"/>
  <c r="Q193" i="16"/>
  <c r="D193" i="16"/>
  <c r="J194" i="16"/>
  <c r="K194" i="16"/>
  <c r="N194" i="16"/>
  <c r="L194" i="16"/>
  <c r="P194" i="16"/>
  <c r="O194" i="16"/>
  <c r="M194" i="16"/>
  <c r="Q194" i="16"/>
  <c r="D194" i="16"/>
  <c r="J195" i="16"/>
  <c r="K195" i="16"/>
  <c r="P195" i="16"/>
  <c r="D195" i="16"/>
  <c r="J196" i="16"/>
  <c r="K196" i="16"/>
  <c r="P196" i="16"/>
  <c r="D196" i="16"/>
  <c r="J197" i="16"/>
  <c r="K197" i="16"/>
  <c r="P197" i="16"/>
  <c r="D197" i="16"/>
  <c r="J198" i="16"/>
  <c r="K198" i="16"/>
  <c r="P198" i="16"/>
  <c r="D198" i="16"/>
  <c r="J199" i="16"/>
  <c r="K199" i="16"/>
  <c r="P199" i="16"/>
  <c r="D199" i="16"/>
  <c r="J200" i="16"/>
  <c r="K200" i="16"/>
  <c r="P200" i="16"/>
  <c r="D200" i="16"/>
  <c r="J201" i="16"/>
  <c r="K201" i="16"/>
  <c r="P201" i="16"/>
  <c r="D201" i="16"/>
  <c r="J202" i="16"/>
  <c r="K202" i="16"/>
  <c r="P202" i="16"/>
  <c r="D202" i="16"/>
  <c r="J203" i="16"/>
  <c r="K203" i="16"/>
  <c r="P203" i="16"/>
  <c r="D203" i="16"/>
  <c r="J204" i="16"/>
  <c r="K204" i="16"/>
  <c r="P204" i="16"/>
  <c r="D204" i="16"/>
  <c r="J205" i="16"/>
  <c r="K205" i="16"/>
  <c r="P205" i="16"/>
  <c r="D205" i="16"/>
  <c r="J206" i="16"/>
  <c r="K206" i="16"/>
  <c r="P206" i="16"/>
  <c r="D206" i="16"/>
  <c r="J207" i="16"/>
  <c r="K207" i="16"/>
  <c r="P207" i="16"/>
  <c r="D207" i="16"/>
  <c r="J208" i="16"/>
  <c r="K208" i="16"/>
  <c r="P208" i="16"/>
  <c r="D208" i="16"/>
  <c r="J209" i="16"/>
  <c r="K209" i="16"/>
  <c r="P209" i="16"/>
  <c r="D209" i="16"/>
  <c r="J210" i="16"/>
  <c r="K210" i="16"/>
  <c r="P210" i="16"/>
  <c r="D210" i="16"/>
  <c r="J211" i="16"/>
  <c r="K211" i="16"/>
  <c r="P211" i="16"/>
  <c r="D211" i="16"/>
  <c r="J212" i="16"/>
  <c r="K212" i="16"/>
  <c r="P212" i="16"/>
  <c r="D212" i="16"/>
  <c r="J213" i="16"/>
  <c r="K213" i="16"/>
  <c r="N213" i="16"/>
  <c r="L213" i="16"/>
  <c r="P213" i="16"/>
  <c r="O213" i="16"/>
  <c r="M213" i="16"/>
  <c r="Q213" i="16"/>
  <c r="D213" i="16"/>
  <c r="J214" i="16"/>
  <c r="K214" i="16"/>
  <c r="N214" i="16"/>
  <c r="L214" i="16"/>
  <c r="P214" i="16"/>
  <c r="O214" i="16"/>
  <c r="M214" i="16"/>
  <c r="Q214" i="16"/>
  <c r="D214" i="16"/>
  <c r="J215" i="16"/>
  <c r="K215" i="16"/>
  <c r="P215" i="16"/>
  <c r="D215" i="16"/>
  <c r="J216" i="16"/>
  <c r="K216" i="16"/>
  <c r="P216" i="16"/>
  <c r="D216" i="16"/>
  <c r="J217" i="16"/>
  <c r="K217" i="16"/>
  <c r="P217" i="16"/>
  <c r="D217" i="16"/>
  <c r="J218" i="16"/>
  <c r="K218" i="16"/>
  <c r="P218" i="16"/>
  <c r="D218" i="16"/>
  <c r="J219" i="16"/>
  <c r="K219" i="16"/>
  <c r="P219" i="16"/>
  <c r="D219" i="16"/>
  <c r="J220" i="16"/>
  <c r="K220" i="16"/>
  <c r="P220" i="16"/>
  <c r="D220" i="16"/>
  <c r="J221" i="16"/>
  <c r="K221" i="16"/>
  <c r="P221" i="16"/>
  <c r="D221" i="16"/>
  <c r="J222" i="16"/>
  <c r="K222" i="16"/>
  <c r="P222" i="16"/>
  <c r="D222" i="16"/>
  <c r="J223" i="16"/>
  <c r="K223" i="16"/>
  <c r="N223" i="16"/>
  <c r="L223" i="16"/>
  <c r="P223" i="16"/>
  <c r="O223" i="16"/>
  <c r="M223" i="16"/>
  <c r="Q223" i="16"/>
  <c r="D223" i="16"/>
  <c r="J224" i="16"/>
  <c r="K224" i="16"/>
  <c r="N224" i="16"/>
  <c r="L224" i="16"/>
  <c r="P224" i="16"/>
  <c r="O224" i="16"/>
  <c r="M224" i="16"/>
  <c r="Q224" i="16"/>
  <c r="D224" i="16"/>
  <c r="J225" i="16"/>
  <c r="K225" i="16"/>
  <c r="P225" i="16"/>
  <c r="D225" i="16"/>
  <c r="J226" i="16"/>
  <c r="K226" i="16"/>
  <c r="P226" i="16"/>
  <c r="D226" i="16"/>
  <c r="J227" i="16"/>
  <c r="K227" i="16"/>
  <c r="P227" i="16"/>
  <c r="D227" i="16"/>
  <c r="J228" i="16"/>
  <c r="K228" i="16"/>
  <c r="P228" i="16"/>
  <c r="D228" i="16"/>
  <c r="J229" i="16"/>
  <c r="K229" i="16"/>
  <c r="P229" i="16"/>
  <c r="D229" i="16"/>
  <c r="J230" i="16"/>
  <c r="K230" i="16"/>
  <c r="P230" i="16"/>
  <c r="D230" i="16"/>
  <c r="J231" i="16"/>
  <c r="K231" i="16"/>
  <c r="P231" i="16"/>
  <c r="D231" i="16"/>
  <c r="J232" i="16"/>
  <c r="K232" i="16"/>
  <c r="P232" i="16"/>
  <c r="D232" i="16"/>
  <c r="J233" i="16"/>
  <c r="K233" i="16"/>
  <c r="N233" i="16"/>
  <c r="L233" i="16"/>
  <c r="P233" i="16"/>
  <c r="O233" i="16"/>
  <c r="M233" i="16"/>
  <c r="Q233" i="16"/>
  <c r="D233" i="16"/>
  <c r="J234" i="16"/>
  <c r="K234" i="16"/>
  <c r="N234" i="16"/>
  <c r="L234" i="16"/>
  <c r="P234" i="16"/>
  <c r="O234" i="16"/>
  <c r="M234" i="16"/>
  <c r="Q234" i="16"/>
  <c r="D234" i="16"/>
  <c r="J235" i="16"/>
  <c r="K235" i="16"/>
  <c r="P235" i="16"/>
  <c r="D235" i="16"/>
  <c r="J236" i="16"/>
  <c r="K236" i="16"/>
  <c r="P236" i="16"/>
  <c r="D236" i="16"/>
  <c r="J237" i="16"/>
  <c r="K237" i="16"/>
  <c r="P237" i="16"/>
  <c r="D237" i="16"/>
  <c r="J238" i="16"/>
  <c r="K238" i="16"/>
  <c r="P238" i="16"/>
  <c r="D238" i="16"/>
  <c r="J239" i="16"/>
  <c r="K239" i="16"/>
  <c r="P239" i="16"/>
  <c r="D239" i="16"/>
  <c r="J240" i="16"/>
  <c r="K240" i="16"/>
  <c r="P240" i="16"/>
  <c r="D240" i="16"/>
  <c r="J241" i="16"/>
  <c r="K241" i="16"/>
  <c r="P241" i="16"/>
  <c r="D241" i="16"/>
  <c r="J242" i="16"/>
  <c r="K242" i="16"/>
  <c r="P242" i="16"/>
  <c r="D242" i="16"/>
  <c r="J243" i="16"/>
  <c r="K243" i="16"/>
  <c r="N243" i="16"/>
  <c r="L243" i="16"/>
  <c r="P243" i="16"/>
  <c r="O243" i="16"/>
  <c r="M243" i="16"/>
  <c r="Q243" i="16"/>
  <c r="D243" i="16"/>
  <c r="J244" i="16"/>
  <c r="K244" i="16"/>
  <c r="N244" i="16"/>
  <c r="L244" i="16"/>
  <c r="P244" i="16"/>
  <c r="O244" i="16"/>
  <c r="M244" i="16"/>
  <c r="Q244" i="16"/>
  <c r="D244" i="16"/>
  <c r="J245" i="16"/>
  <c r="K245" i="16"/>
  <c r="P245" i="16"/>
  <c r="D245" i="16"/>
  <c r="J246" i="16"/>
  <c r="K246" i="16"/>
  <c r="P246" i="16"/>
  <c r="D246" i="16"/>
  <c r="J247" i="16"/>
  <c r="K247" i="16"/>
  <c r="P247" i="16"/>
  <c r="D247" i="16"/>
  <c r="J248" i="16"/>
  <c r="K248" i="16"/>
  <c r="P248" i="16"/>
  <c r="D248" i="16"/>
  <c r="J249" i="16"/>
  <c r="K249" i="16"/>
  <c r="P249" i="16"/>
  <c r="D249" i="16"/>
  <c r="J250" i="16"/>
  <c r="K250" i="16"/>
  <c r="P250" i="16"/>
  <c r="D250" i="16"/>
  <c r="J251" i="16"/>
  <c r="K251" i="16"/>
  <c r="P251" i="16"/>
  <c r="D251" i="16"/>
  <c r="J252" i="16"/>
  <c r="K252" i="16"/>
  <c r="P252" i="16"/>
  <c r="D252" i="16"/>
  <c r="J253" i="16"/>
  <c r="K253" i="16"/>
  <c r="N253" i="16"/>
  <c r="L253" i="16"/>
  <c r="P253" i="16"/>
  <c r="O253" i="16"/>
  <c r="M253" i="16"/>
  <c r="Q253" i="16"/>
  <c r="D253" i="16"/>
  <c r="J254" i="16"/>
  <c r="K254" i="16"/>
  <c r="N254" i="16"/>
  <c r="L254" i="16"/>
  <c r="P254" i="16"/>
  <c r="O254" i="16"/>
  <c r="M254" i="16"/>
  <c r="Q254" i="16"/>
  <c r="D254" i="16"/>
  <c r="J255" i="16"/>
  <c r="K255" i="16"/>
  <c r="P255" i="16"/>
  <c r="D255" i="16"/>
  <c r="J256" i="16"/>
  <c r="K256" i="16"/>
  <c r="P256" i="16"/>
  <c r="D256" i="16"/>
  <c r="J257" i="16"/>
  <c r="K257" i="16"/>
  <c r="P257" i="16"/>
  <c r="D257" i="16"/>
  <c r="J258" i="16"/>
  <c r="K258" i="16"/>
  <c r="P258" i="16"/>
  <c r="D258" i="16"/>
  <c r="J259" i="16"/>
  <c r="K259" i="16"/>
  <c r="P259" i="16"/>
  <c r="D259" i="16"/>
  <c r="J260" i="16"/>
  <c r="K260" i="16"/>
  <c r="P260" i="16"/>
  <c r="D260" i="16"/>
  <c r="J261" i="16"/>
  <c r="K261" i="16"/>
  <c r="P261" i="16"/>
  <c r="D261" i="16"/>
  <c r="J262" i="16"/>
  <c r="K262" i="16"/>
  <c r="P262" i="16"/>
  <c r="D262" i="16"/>
  <c r="J263" i="16"/>
  <c r="K263" i="16"/>
  <c r="N263" i="16"/>
  <c r="L263" i="16"/>
  <c r="P263" i="16"/>
  <c r="O263" i="16"/>
  <c r="M263" i="16"/>
  <c r="Q263" i="16"/>
  <c r="D263" i="16"/>
  <c r="J264" i="16"/>
  <c r="K264" i="16"/>
  <c r="N264" i="16"/>
  <c r="L264" i="16"/>
  <c r="P264" i="16"/>
  <c r="O264" i="16"/>
  <c r="M264" i="16"/>
  <c r="Q264" i="16"/>
  <c r="D264" i="16"/>
  <c r="J265" i="16"/>
  <c r="K265" i="16"/>
  <c r="P265" i="16"/>
  <c r="D265" i="16"/>
  <c r="J266" i="16"/>
  <c r="K266" i="16"/>
  <c r="P266" i="16"/>
  <c r="D266" i="16"/>
  <c r="J267" i="16"/>
  <c r="K267" i="16"/>
  <c r="P267" i="16"/>
  <c r="D267" i="16"/>
  <c r="J268" i="16"/>
  <c r="K268" i="16"/>
  <c r="P268" i="16"/>
  <c r="D268" i="16"/>
  <c r="J269" i="16"/>
  <c r="K269" i="16"/>
  <c r="P269" i="16"/>
  <c r="D269" i="16"/>
  <c r="J270" i="16"/>
  <c r="K270" i="16"/>
  <c r="P270" i="16"/>
  <c r="D270" i="16"/>
  <c r="J271" i="16"/>
  <c r="K271" i="16"/>
  <c r="P271" i="16"/>
  <c r="D271" i="16"/>
  <c r="J272" i="16"/>
  <c r="K272" i="16"/>
  <c r="P272" i="16"/>
  <c r="D272" i="16"/>
  <c r="J273" i="16"/>
  <c r="K273" i="16"/>
  <c r="N273" i="16"/>
  <c r="L273" i="16"/>
  <c r="P273" i="16"/>
  <c r="O273" i="16"/>
  <c r="M273" i="16"/>
  <c r="Q273" i="16"/>
  <c r="D273" i="16"/>
  <c r="J274" i="16"/>
  <c r="K274" i="16"/>
  <c r="N274" i="16"/>
  <c r="L274" i="16"/>
  <c r="P274" i="16"/>
  <c r="O274" i="16"/>
  <c r="M274" i="16"/>
  <c r="Q274" i="16"/>
  <c r="D274" i="16"/>
  <c r="J275" i="16"/>
  <c r="K275" i="16"/>
  <c r="P275" i="16"/>
  <c r="D275" i="16"/>
  <c r="J276" i="16"/>
  <c r="K276" i="16"/>
  <c r="P276" i="16"/>
  <c r="D276" i="16"/>
  <c r="J277" i="16"/>
  <c r="K277" i="16"/>
  <c r="P277" i="16"/>
  <c r="D277" i="16"/>
  <c r="J278" i="16"/>
  <c r="K278" i="16"/>
  <c r="P278" i="16"/>
  <c r="D278" i="16"/>
  <c r="J279" i="16"/>
  <c r="K279" i="16"/>
  <c r="P279" i="16"/>
  <c r="D279" i="16"/>
  <c r="J280" i="16"/>
  <c r="K280" i="16"/>
  <c r="P280" i="16"/>
  <c r="D280" i="16"/>
  <c r="J281" i="16"/>
  <c r="K281" i="16"/>
  <c r="P281" i="16"/>
  <c r="D281" i="16"/>
  <c r="J282" i="16"/>
  <c r="K282" i="16"/>
  <c r="P282" i="16"/>
  <c r="D282" i="16"/>
  <c r="J283" i="16"/>
  <c r="K283" i="16"/>
  <c r="N283" i="16"/>
  <c r="L283" i="16"/>
  <c r="P283" i="16"/>
  <c r="O283" i="16"/>
  <c r="M283" i="16"/>
  <c r="Q283" i="16"/>
  <c r="D283" i="16"/>
  <c r="J284" i="16"/>
  <c r="K284" i="16"/>
  <c r="N284" i="16"/>
  <c r="L284" i="16"/>
  <c r="P284" i="16"/>
  <c r="O284" i="16"/>
  <c r="M284" i="16"/>
  <c r="Q284" i="16"/>
  <c r="D284" i="16"/>
  <c r="J285" i="16"/>
  <c r="K285" i="16"/>
  <c r="P285" i="16"/>
  <c r="D285" i="16"/>
  <c r="J286" i="16"/>
  <c r="K286" i="16"/>
  <c r="P286" i="16"/>
  <c r="D286" i="16"/>
  <c r="J287" i="16"/>
  <c r="K287" i="16"/>
  <c r="P287" i="16"/>
  <c r="D287" i="16"/>
  <c r="J288" i="16"/>
  <c r="K288" i="16"/>
  <c r="P288" i="16"/>
  <c r="D288" i="16"/>
  <c r="J289" i="16"/>
  <c r="K289" i="16"/>
  <c r="P289" i="16"/>
  <c r="D289" i="16"/>
  <c r="J290" i="16"/>
  <c r="K290" i="16"/>
  <c r="P290" i="16"/>
  <c r="D290" i="16"/>
  <c r="J291" i="16"/>
  <c r="K291" i="16"/>
  <c r="P291" i="16"/>
  <c r="D291" i="16"/>
  <c r="J292" i="16"/>
  <c r="K292" i="16"/>
  <c r="P292" i="16"/>
  <c r="D292" i="16"/>
  <c r="J293" i="16"/>
  <c r="K293" i="16"/>
  <c r="N293" i="16"/>
  <c r="L293" i="16"/>
  <c r="P293" i="16"/>
  <c r="O293" i="16"/>
  <c r="M293" i="16"/>
  <c r="Q293" i="16"/>
  <c r="D293" i="16"/>
  <c r="J294" i="16"/>
  <c r="K294" i="16"/>
  <c r="N294" i="16"/>
  <c r="L294" i="16"/>
  <c r="P294" i="16"/>
  <c r="O294" i="16"/>
  <c r="M294" i="16"/>
  <c r="Q294" i="16"/>
  <c r="D294" i="16"/>
  <c r="J295" i="16"/>
  <c r="K295" i="16"/>
  <c r="P295" i="16"/>
  <c r="D295" i="16"/>
  <c r="J296" i="16"/>
  <c r="K296" i="16"/>
  <c r="P296" i="16"/>
  <c r="D296" i="16"/>
  <c r="J297" i="16"/>
  <c r="K297" i="16"/>
  <c r="P297" i="16"/>
  <c r="D297" i="16"/>
  <c r="J298" i="16"/>
  <c r="K298" i="16"/>
  <c r="P298" i="16"/>
  <c r="D298" i="16"/>
  <c r="J299" i="16"/>
  <c r="K299" i="16"/>
  <c r="P299" i="16"/>
  <c r="D299" i="16"/>
  <c r="J300" i="16"/>
  <c r="K300" i="16"/>
  <c r="P300" i="16"/>
  <c r="D300" i="16"/>
  <c r="J301" i="16"/>
  <c r="K301" i="16"/>
  <c r="P301" i="16"/>
  <c r="D301" i="16"/>
  <c r="J302" i="16"/>
  <c r="K302" i="16"/>
  <c r="P302" i="16"/>
  <c r="D302" i="16"/>
  <c r="J303" i="16"/>
  <c r="K303" i="16"/>
  <c r="P303" i="16"/>
  <c r="D303" i="16"/>
  <c r="J304" i="16"/>
  <c r="K304" i="16"/>
  <c r="P304" i="16"/>
  <c r="D304" i="16"/>
  <c r="J305" i="16"/>
  <c r="K305" i="16"/>
  <c r="P305" i="16"/>
  <c r="D305" i="16"/>
  <c r="J306" i="16"/>
  <c r="K306" i="16"/>
  <c r="P306" i="16"/>
  <c r="D306" i="16"/>
  <c r="J307" i="16"/>
  <c r="K307" i="16"/>
  <c r="P307" i="16"/>
  <c r="D307" i="16"/>
  <c r="J308" i="16"/>
  <c r="K308" i="16"/>
  <c r="P308" i="16"/>
  <c r="D308" i="16"/>
  <c r="J309" i="16"/>
  <c r="K309" i="16"/>
  <c r="P309" i="16"/>
  <c r="D309" i="16"/>
  <c r="J310" i="16"/>
  <c r="K310" i="16"/>
  <c r="P310" i="16"/>
  <c r="D310" i="16"/>
  <c r="J311" i="16"/>
  <c r="K311" i="16"/>
  <c r="P311" i="16"/>
  <c r="D311" i="16"/>
  <c r="J312" i="16"/>
  <c r="K312" i="16"/>
  <c r="P312" i="16"/>
  <c r="D312" i="16"/>
  <c r="J313" i="16"/>
  <c r="K313" i="16"/>
  <c r="N313" i="16"/>
  <c r="L313" i="16"/>
  <c r="P313" i="16"/>
  <c r="O313" i="16"/>
  <c r="M313" i="16"/>
  <c r="Q313" i="16"/>
  <c r="D313" i="16"/>
  <c r="J314" i="16"/>
  <c r="K314" i="16"/>
  <c r="N314" i="16"/>
  <c r="L314" i="16"/>
  <c r="P314" i="16"/>
  <c r="O314" i="16"/>
  <c r="M314" i="16"/>
  <c r="Q314" i="16"/>
  <c r="D314" i="16"/>
  <c r="J315" i="16"/>
  <c r="K315" i="16"/>
  <c r="P315" i="16"/>
  <c r="D315" i="16"/>
  <c r="J316" i="16"/>
  <c r="K316" i="16"/>
  <c r="P316" i="16"/>
  <c r="D316" i="16"/>
  <c r="J317" i="16"/>
  <c r="K317" i="16"/>
  <c r="P317" i="16"/>
  <c r="D317" i="16"/>
  <c r="J318" i="16"/>
  <c r="K318" i="16"/>
  <c r="P318" i="16"/>
  <c r="D318" i="16"/>
  <c r="J319" i="16"/>
  <c r="K319" i="16"/>
  <c r="P319" i="16"/>
  <c r="D319" i="16"/>
  <c r="J320" i="16"/>
  <c r="K320" i="16"/>
  <c r="P320" i="16"/>
  <c r="D320" i="16"/>
  <c r="J321" i="16"/>
  <c r="K321" i="16"/>
  <c r="P321" i="16"/>
  <c r="D321" i="16"/>
  <c r="J322" i="16"/>
  <c r="K322" i="16"/>
  <c r="P322" i="16"/>
  <c r="D322" i="16"/>
  <c r="J323" i="16"/>
  <c r="K323" i="16"/>
  <c r="N323" i="16"/>
  <c r="L323" i="16"/>
  <c r="P323" i="16"/>
  <c r="O323" i="16"/>
  <c r="M323" i="16"/>
  <c r="Q323" i="16"/>
  <c r="D323" i="16"/>
  <c r="J324" i="16"/>
  <c r="K324" i="16"/>
  <c r="N324" i="16"/>
  <c r="L324" i="16"/>
  <c r="P324" i="16"/>
  <c r="O324" i="16"/>
  <c r="M324" i="16"/>
  <c r="Q324" i="16"/>
  <c r="D324" i="16"/>
  <c r="J325" i="16"/>
  <c r="K325" i="16"/>
  <c r="P325" i="16"/>
  <c r="D325" i="16"/>
  <c r="J326" i="16"/>
  <c r="K326" i="16"/>
  <c r="P326" i="16"/>
  <c r="D326" i="16"/>
  <c r="J327" i="16"/>
  <c r="K327" i="16"/>
  <c r="P327" i="16"/>
  <c r="D327" i="16"/>
  <c r="J328" i="16"/>
  <c r="K328" i="16"/>
  <c r="P328" i="16"/>
  <c r="D328" i="16"/>
  <c r="J329" i="16"/>
  <c r="K329" i="16"/>
  <c r="P329" i="16"/>
  <c r="D329" i="16"/>
  <c r="J330" i="16"/>
  <c r="K330" i="16"/>
  <c r="P330" i="16"/>
  <c r="D330" i="16"/>
  <c r="J331" i="16"/>
  <c r="K331" i="16"/>
  <c r="P331" i="16"/>
  <c r="D331" i="16"/>
  <c r="J332" i="16"/>
  <c r="K332" i="16"/>
  <c r="P332" i="16"/>
  <c r="D332" i="16"/>
  <c r="J333" i="16"/>
  <c r="K333" i="16"/>
  <c r="N333" i="16"/>
  <c r="L333" i="16"/>
  <c r="P333" i="16"/>
  <c r="O333" i="16"/>
  <c r="M333" i="16"/>
  <c r="Q333" i="16"/>
  <c r="D333" i="16"/>
  <c r="J334" i="16"/>
  <c r="K334" i="16"/>
  <c r="N334" i="16"/>
  <c r="L334" i="16"/>
  <c r="P334" i="16"/>
  <c r="O334" i="16"/>
  <c r="M334" i="16"/>
  <c r="Q334" i="16"/>
  <c r="D334" i="16"/>
  <c r="J335" i="16"/>
  <c r="K335" i="16"/>
  <c r="P335" i="16"/>
  <c r="D335" i="16"/>
  <c r="J336" i="16"/>
  <c r="K336" i="16"/>
  <c r="P336" i="16"/>
  <c r="D336" i="16"/>
  <c r="J337" i="16"/>
  <c r="K337" i="16"/>
  <c r="P337" i="16"/>
  <c r="D337" i="16"/>
  <c r="J338" i="16"/>
  <c r="K338" i="16"/>
  <c r="P338" i="16"/>
  <c r="D338" i="16"/>
  <c r="J339" i="16"/>
  <c r="K339" i="16"/>
  <c r="P339" i="16"/>
  <c r="D339" i="16"/>
  <c r="J340" i="16"/>
  <c r="K340" i="16"/>
  <c r="P340" i="16"/>
  <c r="D340" i="16"/>
  <c r="J341" i="16"/>
  <c r="K341" i="16"/>
  <c r="P341" i="16"/>
  <c r="D341" i="16"/>
  <c r="J342" i="16"/>
  <c r="K342" i="16"/>
  <c r="P342" i="16"/>
  <c r="D342" i="16"/>
  <c r="J343" i="16"/>
  <c r="K343" i="16"/>
  <c r="N343" i="16"/>
  <c r="L343" i="16"/>
  <c r="P343" i="16"/>
  <c r="O343" i="16"/>
  <c r="M343" i="16"/>
  <c r="Q343" i="16"/>
  <c r="D343" i="16"/>
  <c r="J344" i="16"/>
  <c r="K344" i="16"/>
  <c r="N344" i="16"/>
  <c r="L344" i="16"/>
  <c r="P344" i="16"/>
  <c r="O344" i="16"/>
  <c r="M344" i="16"/>
  <c r="Q344" i="16"/>
  <c r="D344" i="16"/>
  <c r="J345" i="16"/>
  <c r="K345" i="16"/>
  <c r="P345" i="16"/>
  <c r="D345" i="16"/>
  <c r="J346" i="16"/>
  <c r="K346" i="16"/>
  <c r="P346" i="16"/>
  <c r="D346" i="16"/>
  <c r="J347" i="16"/>
  <c r="K347" i="16"/>
  <c r="P347" i="16"/>
  <c r="D347" i="16"/>
  <c r="J348" i="16"/>
  <c r="K348" i="16"/>
  <c r="P348" i="16"/>
  <c r="D348" i="16"/>
  <c r="J349" i="16"/>
  <c r="K349" i="16"/>
  <c r="P349" i="16"/>
  <c r="D349" i="16"/>
  <c r="J350" i="16"/>
  <c r="K350" i="16"/>
  <c r="P350" i="16"/>
  <c r="D350" i="16"/>
  <c r="J351" i="16"/>
  <c r="K351" i="16"/>
  <c r="P351" i="16"/>
  <c r="D351" i="16"/>
  <c r="J352" i="16"/>
  <c r="K352" i="16"/>
  <c r="P352" i="16"/>
  <c r="D352" i="16"/>
  <c r="J353" i="16"/>
  <c r="K353" i="16"/>
  <c r="N353" i="16"/>
  <c r="L353" i="16"/>
  <c r="P353" i="16"/>
  <c r="O353" i="16"/>
  <c r="M353" i="16"/>
  <c r="Q353" i="16"/>
  <c r="D353" i="16"/>
  <c r="J354" i="16"/>
  <c r="K354" i="16"/>
  <c r="N354" i="16"/>
  <c r="L354" i="16"/>
  <c r="P354" i="16"/>
  <c r="O354" i="16"/>
  <c r="M354" i="16"/>
  <c r="Q354" i="16"/>
  <c r="D354" i="16"/>
  <c r="J355" i="16"/>
  <c r="K355" i="16"/>
  <c r="P355" i="16"/>
  <c r="D355" i="16"/>
  <c r="J356" i="16"/>
  <c r="K356" i="16"/>
  <c r="P356" i="16"/>
  <c r="D356" i="16"/>
  <c r="J357" i="16"/>
  <c r="K357" i="16"/>
  <c r="P357" i="16"/>
  <c r="D357" i="16"/>
  <c r="J358" i="16"/>
  <c r="K358" i="16"/>
  <c r="P358" i="16"/>
  <c r="D358" i="16"/>
  <c r="J359" i="16"/>
  <c r="K359" i="16"/>
  <c r="P359" i="16"/>
  <c r="D359" i="16"/>
  <c r="J360" i="16"/>
  <c r="K360" i="16"/>
  <c r="P360" i="16"/>
  <c r="D360" i="16"/>
  <c r="J361" i="16"/>
  <c r="K361" i="16"/>
  <c r="P361" i="16"/>
  <c r="D361" i="16"/>
  <c r="J362" i="16"/>
  <c r="K362" i="16"/>
  <c r="P362" i="16"/>
  <c r="D362" i="16"/>
  <c r="J363" i="16"/>
  <c r="K363" i="16"/>
  <c r="N363" i="16"/>
  <c r="L363" i="16"/>
  <c r="P363" i="16"/>
  <c r="O363" i="16"/>
  <c r="M363" i="16"/>
  <c r="Q363" i="16"/>
  <c r="D363" i="16"/>
  <c r="J364" i="16"/>
  <c r="K364" i="16"/>
  <c r="N364" i="16"/>
  <c r="L364" i="16"/>
  <c r="P364" i="16"/>
  <c r="O364" i="16"/>
  <c r="M364" i="16"/>
  <c r="Q364" i="16"/>
  <c r="D364" i="16"/>
  <c r="J365" i="16"/>
  <c r="K365" i="16"/>
  <c r="P365" i="16"/>
  <c r="D365" i="16"/>
  <c r="J366" i="16"/>
  <c r="K366" i="16"/>
  <c r="P366" i="16"/>
  <c r="D366" i="16"/>
  <c r="J367" i="16"/>
  <c r="K367" i="16"/>
  <c r="P367" i="16"/>
  <c r="D367" i="16"/>
  <c r="J368" i="16"/>
  <c r="K368" i="16"/>
  <c r="P368" i="16"/>
  <c r="D368" i="16"/>
  <c r="J369" i="16"/>
  <c r="K369" i="16"/>
  <c r="P369" i="16"/>
  <c r="D369" i="16"/>
  <c r="J370" i="16"/>
  <c r="K370" i="16"/>
  <c r="P370" i="16"/>
  <c r="D370" i="16"/>
  <c r="J371" i="16"/>
  <c r="K371" i="16"/>
  <c r="P371" i="16"/>
  <c r="D371" i="16"/>
  <c r="J372" i="16"/>
  <c r="K372" i="16"/>
  <c r="P372" i="16"/>
  <c r="D372" i="16"/>
  <c r="J373" i="16"/>
  <c r="K373" i="16"/>
  <c r="N373" i="16"/>
  <c r="L373" i="16"/>
  <c r="P373" i="16"/>
  <c r="O373" i="16"/>
  <c r="M373" i="16"/>
  <c r="Q373" i="16"/>
  <c r="D373" i="16"/>
  <c r="J374" i="16"/>
  <c r="K374" i="16"/>
  <c r="N374" i="16"/>
  <c r="L374" i="16"/>
  <c r="P374" i="16"/>
  <c r="O374" i="16"/>
  <c r="M374" i="16"/>
  <c r="Q374" i="16"/>
  <c r="D374" i="16"/>
  <c r="J375" i="16"/>
  <c r="K375" i="16"/>
  <c r="P375" i="16"/>
  <c r="D375" i="16"/>
  <c r="J376" i="16"/>
  <c r="K376" i="16"/>
  <c r="P376" i="16"/>
  <c r="D376" i="16"/>
  <c r="J377" i="16"/>
  <c r="K377" i="16"/>
  <c r="P377" i="16"/>
  <c r="D377" i="16"/>
  <c r="J378" i="16"/>
  <c r="K378" i="16"/>
  <c r="P378" i="16"/>
  <c r="D378" i="16"/>
  <c r="J379" i="16"/>
  <c r="K379" i="16"/>
  <c r="P379" i="16"/>
  <c r="D379" i="16"/>
  <c r="J380" i="16"/>
  <c r="K380" i="16"/>
  <c r="P380" i="16"/>
  <c r="D380" i="16"/>
  <c r="J381" i="16"/>
  <c r="K381" i="16"/>
  <c r="P381" i="16"/>
  <c r="D381" i="16"/>
  <c r="J382" i="16"/>
  <c r="K382" i="16"/>
  <c r="P382" i="16"/>
  <c r="D382" i="16"/>
  <c r="J383" i="16"/>
  <c r="K383" i="16"/>
  <c r="N383" i="16"/>
  <c r="L383" i="16"/>
  <c r="P383" i="16"/>
  <c r="O383" i="16"/>
  <c r="M383" i="16"/>
  <c r="Q383" i="16"/>
  <c r="D383" i="16"/>
  <c r="J384" i="16"/>
  <c r="K384" i="16"/>
  <c r="N384" i="16"/>
  <c r="L384" i="16"/>
  <c r="P384" i="16"/>
  <c r="O384" i="16"/>
  <c r="M384" i="16"/>
  <c r="Q384" i="16"/>
  <c r="D384" i="16"/>
  <c r="J385" i="16"/>
  <c r="K385" i="16"/>
  <c r="P385" i="16"/>
  <c r="D385" i="16"/>
  <c r="J386" i="16"/>
  <c r="K386" i="16"/>
  <c r="P386" i="16"/>
  <c r="D386" i="16"/>
  <c r="J387" i="16"/>
  <c r="K387" i="16"/>
  <c r="P387" i="16"/>
  <c r="D387" i="16"/>
  <c r="J388" i="16"/>
  <c r="K388" i="16"/>
  <c r="P388" i="16"/>
  <c r="D388" i="16"/>
  <c r="J389" i="16"/>
  <c r="K389" i="16"/>
  <c r="P389" i="16"/>
  <c r="D389" i="16"/>
  <c r="J390" i="16"/>
  <c r="K390" i="16"/>
  <c r="P390" i="16"/>
  <c r="D390" i="16"/>
  <c r="J391" i="16"/>
  <c r="K391" i="16"/>
  <c r="P391" i="16"/>
  <c r="D391" i="16"/>
  <c r="J392" i="16"/>
  <c r="K392" i="16"/>
  <c r="P392" i="16"/>
  <c r="D392" i="16"/>
  <c r="J393" i="16"/>
  <c r="K393" i="16"/>
  <c r="N393" i="16"/>
  <c r="L393" i="16"/>
  <c r="P393" i="16"/>
  <c r="O393" i="16"/>
  <c r="M393" i="16"/>
  <c r="Q393" i="16"/>
  <c r="D393" i="16"/>
  <c r="J394" i="16"/>
  <c r="K394" i="16"/>
  <c r="N394" i="16"/>
  <c r="L394" i="16"/>
  <c r="P394" i="16"/>
  <c r="O394" i="16"/>
  <c r="M394" i="16"/>
  <c r="Q394" i="16"/>
  <c r="D394" i="16"/>
  <c r="J395" i="16"/>
  <c r="K395" i="16"/>
  <c r="P395" i="16"/>
  <c r="D395" i="16"/>
  <c r="J396" i="16"/>
  <c r="K396" i="16"/>
  <c r="P396" i="16"/>
  <c r="D396" i="16"/>
  <c r="J397" i="16"/>
  <c r="K397" i="16"/>
  <c r="P397" i="16"/>
  <c r="D397" i="16"/>
  <c r="J398" i="16"/>
  <c r="K398" i="16"/>
  <c r="P398" i="16"/>
  <c r="D398" i="16"/>
  <c r="J399" i="16"/>
  <c r="K399" i="16"/>
  <c r="P399" i="16"/>
  <c r="D399" i="16"/>
  <c r="J400" i="16"/>
  <c r="K400" i="16"/>
  <c r="P400" i="16"/>
  <c r="D400" i="16"/>
  <c r="J401" i="16"/>
  <c r="K401" i="16"/>
  <c r="P401" i="16"/>
  <c r="D401" i="16"/>
  <c r="J402" i="16"/>
  <c r="K402" i="16"/>
  <c r="P402" i="16"/>
  <c r="D402" i="16"/>
  <c r="J403" i="16"/>
  <c r="K403" i="16"/>
  <c r="P403" i="16"/>
  <c r="D403" i="16"/>
  <c r="J404" i="16"/>
  <c r="K404" i="16"/>
  <c r="P404" i="16"/>
  <c r="D404" i="16"/>
  <c r="J405" i="16"/>
  <c r="K405" i="16"/>
  <c r="P405" i="16"/>
  <c r="D405" i="16"/>
  <c r="J406" i="16"/>
  <c r="K406" i="16"/>
  <c r="P406" i="16"/>
  <c r="D406" i="16"/>
  <c r="J407" i="16"/>
  <c r="K407" i="16"/>
  <c r="P407" i="16"/>
  <c r="D407" i="16"/>
  <c r="J408" i="16"/>
  <c r="K408" i="16"/>
  <c r="P408" i="16"/>
  <c r="D408" i="16"/>
  <c r="J409" i="16"/>
  <c r="K409" i="16"/>
  <c r="P409" i="16"/>
  <c r="D409" i="16"/>
  <c r="J410" i="16"/>
  <c r="K410" i="16"/>
  <c r="P410" i="16"/>
  <c r="D410" i="16"/>
  <c r="J411" i="16"/>
  <c r="K411" i="16"/>
  <c r="P411" i="16"/>
  <c r="D411" i="16"/>
  <c r="J412" i="16"/>
  <c r="K412" i="16"/>
  <c r="P412" i="16"/>
  <c r="D412" i="16"/>
  <c r="J413" i="16"/>
  <c r="K413" i="16"/>
  <c r="N413" i="16"/>
  <c r="L413" i="16"/>
  <c r="P413" i="16"/>
  <c r="O413" i="16"/>
  <c r="M413" i="16"/>
  <c r="Q413" i="16"/>
  <c r="D413" i="16"/>
  <c r="J414" i="16"/>
  <c r="K414" i="16"/>
  <c r="N414" i="16"/>
  <c r="L414" i="16"/>
  <c r="P414" i="16"/>
  <c r="O414" i="16"/>
  <c r="M414" i="16"/>
  <c r="Q414" i="16"/>
  <c r="D414" i="16"/>
  <c r="J415" i="16"/>
  <c r="K415" i="16"/>
  <c r="P415" i="16"/>
  <c r="D415" i="16"/>
  <c r="J416" i="16"/>
  <c r="K416" i="16"/>
  <c r="P416" i="16"/>
  <c r="D416" i="16"/>
  <c r="J417" i="16"/>
  <c r="K417" i="16"/>
  <c r="P417" i="16"/>
  <c r="D417" i="16"/>
  <c r="J418" i="16"/>
  <c r="K418" i="16"/>
  <c r="P418" i="16"/>
  <c r="D418" i="16"/>
  <c r="J419" i="16"/>
  <c r="K419" i="16"/>
  <c r="P419" i="16"/>
  <c r="D419" i="16"/>
  <c r="J420" i="16"/>
  <c r="K420" i="16"/>
  <c r="P420" i="16"/>
  <c r="D420" i="16"/>
  <c r="J421" i="16"/>
  <c r="K421" i="16"/>
  <c r="P421" i="16"/>
  <c r="D421" i="16"/>
  <c r="J422" i="16"/>
  <c r="K422" i="16"/>
  <c r="P422" i="16"/>
  <c r="D422" i="16"/>
  <c r="J423" i="16"/>
  <c r="K423" i="16"/>
  <c r="N423" i="16"/>
  <c r="L423" i="16"/>
  <c r="P423" i="16"/>
  <c r="O423" i="16"/>
  <c r="M423" i="16"/>
  <c r="Q423" i="16"/>
  <c r="D423" i="16"/>
  <c r="J424" i="16"/>
  <c r="K424" i="16"/>
  <c r="N424" i="16"/>
  <c r="L424" i="16"/>
  <c r="P424" i="16"/>
  <c r="O424" i="16"/>
  <c r="M424" i="16"/>
  <c r="Q424" i="16"/>
  <c r="D424" i="16"/>
  <c r="J425" i="16"/>
  <c r="K425" i="16"/>
  <c r="P425" i="16"/>
  <c r="D425" i="16"/>
  <c r="J426" i="16"/>
  <c r="K426" i="16"/>
  <c r="P426" i="16"/>
  <c r="D426" i="16"/>
  <c r="J427" i="16"/>
  <c r="K427" i="16"/>
  <c r="P427" i="16"/>
  <c r="D427" i="16"/>
  <c r="J428" i="16"/>
  <c r="K428" i="16"/>
  <c r="P428" i="16"/>
  <c r="D428" i="16"/>
  <c r="J429" i="16"/>
  <c r="K429" i="16"/>
  <c r="P429" i="16"/>
  <c r="D429" i="16"/>
  <c r="J430" i="16"/>
  <c r="K430" i="16"/>
  <c r="P430" i="16"/>
  <c r="D430" i="16"/>
  <c r="J431" i="16"/>
  <c r="K431" i="16"/>
  <c r="P431" i="16"/>
  <c r="D431" i="16"/>
  <c r="J432" i="16"/>
  <c r="K432" i="16"/>
  <c r="P432" i="16"/>
  <c r="D432" i="16"/>
  <c r="J433" i="16"/>
  <c r="K433" i="16"/>
  <c r="N433" i="16"/>
  <c r="L433" i="16"/>
  <c r="P433" i="16"/>
  <c r="O433" i="16"/>
  <c r="M433" i="16"/>
  <c r="Q433" i="16"/>
  <c r="D433" i="16"/>
  <c r="J434" i="16"/>
  <c r="K434" i="16"/>
  <c r="N434" i="16"/>
  <c r="L434" i="16"/>
  <c r="P434" i="16"/>
  <c r="O434" i="16"/>
  <c r="M434" i="16"/>
  <c r="Q434" i="16"/>
  <c r="D434" i="16"/>
  <c r="J435" i="16"/>
  <c r="K435" i="16"/>
  <c r="P435" i="16"/>
  <c r="D435" i="16"/>
  <c r="J436" i="16"/>
  <c r="K436" i="16"/>
  <c r="P436" i="16"/>
  <c r="D436" i="16"/>
  <c r="J437" i="16"/>
  <c r="K437" i="16"/>
  <c r="P437" i="16"/>
  <c r="D437" i="16"/>
  <c r="J438" i="16"/>
  <c r="K438" i="16"/>
  <c r="P438" i="16"/>
  <c r="D438" i="16"/>
  <c r="J439" i="16"/>
  <c r="K439" i="16"/>
  <c r="P439" i="16"/>
  <c r="D439" i="16"/>
  <c r="J440" i="16"/>
  <c r="K440" i="16"/>
  <c r="P440" i="16"/>
  <c r="D440" i="16"/>
  <c r="J441" i="16"/>
  <c r="K441" i="16"/>
  <c r="P441" i="16"/>
  <c r="D441" i="16"/>
  <c r="J442" i="16"/>
  <c r="K442" i="16"/>
  <c r="P442" i="16"/>
  <c r="D442" i="16"/>
  <c r="J443" i="16"/>
  <c r="K443" i="16"/>
  <c r="N443" i="16"/>
  <c r="L443" i="16"/>
  <c r="P443" i="16"/>
  <c r="O443" i="16"/>
  <c r="M443" i="16"/>
  <c r="Q443" i="16"/>
  <c r="D443" i="16"/>
  <c r="J444" i="16"/>
  <c r="K444" i="16"/>
  <c r="N444" i="16"/>
  <c r="L444" i="16"/>
  <c r="P444" i="16"/>
  <c r="O444" i="16"/>
  <c r="M444" i="16"/>
  <c r="Q444" i="16"/>
  <c r="D444" i="16"/>
  <c r="J445" i="16"/>
  <c r="K445" i="16"/>
  <c r="P445" i="16"/>
  <c r="D445" i="16"/>
  <c r="J446" i="16"/>
  <c r="K446" i="16"/>
  <c r="P446" i="16"/>
  <c r="D446" i="16"/>
  <c r="J447" i="16"/>
  <c r="K447" i="16"/>
  <c r="P447" i="16"/>
  <c r="D447" i="16"/>
  <c r="J448" i="16"/>
  <c r="K448" i="16"/>
  <c r="P448" i="16"/>
  <c r="D448" i="16"/>
  <c r="J449" i="16"/>
  <c r="K449" i="16"/>
  <c r="P449" i="16"/>
  <c r="D449" i="16"/>
  <c r="J450" i="16"/>
  <c r="K450" i="16"/>
  <c r="P450" i="16"/>
  <c r="D450" i="16"/>
  <c r="J451" i="16"/>
  <c r="K451" i="16"/>
  <c r="P451" i="16"/>
  <c r="D451" i="16"/>
  <c r="J452" i="16"/>
  <c r="K452" i="16"/>
  <c r="P452" i="16"/>
  <c r="D452" i="16"/>
  <c r="J453" i="16"/>
  <c r="K453" i="16"/>
  <c r="N453" i="16"/>
  <c r="L453" i="16"/>
  <c r="P453" i="16"/>
  <c r="O453" i="16"/>
  <c r="M453" i="16"/>
  <c r="Q453" i="16"/>
  <c r="D453" i="16"/>
  <c r="J454" i="16"/>
  <c r="K454" i="16"/>
  <c r="N454" i="16"/>
  <c r="L454" i="16"/>
  <c r="P454" i="16"/>
  <c r="O454" i="16"/>
  <c r="M454" i="16"/>
  <c r="Q454" i="16"/>
  <c r="D454" i="16"/>
  <c r="J455" i="16"/>
  <c r="K455" i="16"/>
  <c r="P455" i="16"/>
  <c r="D455" i="16"/>
  <c r="J456" i="16"/>
  <c r="K456" i="16"/>
  <c r="P456" i="16"/>
  <c r="D456" i="16"/>
  <c r="J457" i="16"/>
  <c r="K457" i="16"/>
  <c r="P457" i="16"/>
  <c r="D457" i="16"/>
  <c r="J458" i="16"/>
  <c r="K458" i="16"/>
  <c r="P458" i="16"/>
  <c r="D458" i="16"/>
  <c r="J459" i="16"/>
  <c r="K459" i="16"/>
  <c r="P459" i="16"/>
  <c r="D459" i="16"/>
  <c r="J460" i="16"/>
  <c r="K460" i="16"/>
  <c r="P460" i="16"/>
  <c r="D460" i="16"/>
  <c r="J461" i="16"/>
  <c r="K461" i="16"/>
  <c r="P461" i="16"/>
  <c r="D461" i="16"/>
  <c r="J462" i="16"/>
  <c r="K462" i="16"/>
  <c r="P462" i="16"/>
  <c r="D462" i="16"/>
  <c r="J463" i="16"/>
  <c r="K463" i="16"/>
  <c r="N463" i="16"/>
  <c r="L463" i="16"/>
  <c r="P463" i="16"/>
  <c r="O463" i="16"/>
  <c r="M463" i="16"/>
  <c r="Q463" i="16"/>
  <c r="D463" i="16"/>
  <c r="J464" i="16"/>
  <c r="K464" i="16"/>
  <c r="N464" i="16"/>
  <c r="L464" i="16"/>
  <c r="P464" i="16"/>
  <c r="O464" i="16"/>
  <c r="M464" i="16"/>
  <c r="Q464" i="16"/>
  <c r="D464" i="16"/>
  <c r="J465" i="16"/>
  <c r="K465" i="16"/>
  <c r="P465" i="16"/>
  <c r="D465" i="16"/>
  <c r="J466" i="16"/>
  <c r="K466" i="16"/>
  <c r="P466" i="16"/>
  <c r="D466" i="16"/>
  <c r="J467" i="16"/>
  <c r="K467" i="16"/>
  <c r="P467" i="16"/>
  <c r="D467" i="16"/>
  <c r="J468" i="16"/>
  <c r="K468" i="16"/>
  <c r="P468" i="16"/>
  <c r="D468" i="16"/>
  <c r="J469" i="16"/>
  <c r="K469" i="16"/>
  <c r="P469" i="16"/>
  <c r="D469" i="16"/>
  <c r="J470" i="16"/>
  <c r="K470" i="16"/>
  <c r="P470" i="16"/>
  <c r="D470" i="16"/>
  <c r="J471" i="16"/>
  <c r="K471" i="16"/>
  <c r="P471" i="16"/>
  <c r="D471" i="16"/>
  <c r="J472" i="16"/>
  <c r="K472" i="16"/>
  <c r="P472" i="16"/>
  <c r="D472" i="16"/>
  <c r="J473" i="16"/>
  <c r="K473" i="16"/>
  <c r="N473" i="16"/>
  <c r="L473" i="16"/>
  <c r="P473" i="16"/>
  <c r="O473" i="16"/>
  <c r="M473" i="16"/>
  <c r="Q473" i="16"/>
  <c r="D473" i="16"/>
  <c r="J474" i="16"/>
  <c r="K474" i="16"/>
  <c r="N474" i="16"/>
  <c r="L474" i="16"/>
  <c r="P474" i="16"/>
  <c r="O474" i="16"/>
  <c r="M474" i="16"/>
  <c r="Q474" i="16"/>
  <c r="D474" i="16"/>
  <c r="J475" i="16"/>
  <c r="K475" i="16"/>
  <c r="P475" i="16"/>
  <c r="D475" i="16"/>
  <c r="J476" i="16"/>
  <c r="K476" i="16"/>
  <c r="P476" i="16"/>
  <c r="D476" i="16"/>
  <c r="J477" i="16"/>
  <c r="K477" i="16"/>
  <c r="P477" i="16"/>
  <c r="D477" i="16"/>
  <c r="J478" i="16"/>
  <c r="K478" i="16"/>
  <c r="P478" i="16"/>
  <c r="D478" i="16"/>
  <c r="J479" i="16"/>
  <c r="K479" i="16"/>
  <c r="P479" i="16"/>
  <c r="D479" i="16"/>
  <c r="J480" i="16"/>
  <c r="K480" i="16"/>
  <c r="P480" i="16"/>
  <c r="D480" i="16"/>
  <c r="J481" i="16"/>
  <c r="K481" i="16"/>
  <c r="P481" i="16"/>
  <c r="D481" i="16"/>
  <c r="J482" i="16"/>
  <c r="K482" i="16"/>
  <c r="P482" i="16"/>
  <c r="D482" i="16"/>
  <c r="J483" i="16"/>
  <c r="K483" i="16"/>
  <c r="N483" i="16"/>
  <c r="L483" i="16"/>
  <c r="P483" i="16"/>
  <c r="O483" i="16"/>
  <c r="M483" i="16"/>
  <c r="Q483" i="16"/>
  <c r="D483" i="16"/>
  <c r="J484" i="16"/>
  <c r="K484" i="16"/>
  <c r="N484" i="16"/>
  <c r="L484" i="16"/>
  <c r="P484" i="16"/>
  <c r="O484" i="16"/>
  <c r="M484" i="16"/>
  <c r="Q484" i="16"/>
  <c r="D484" i="16"/>
  <c r="J485" i="16"/>
  <c r="K485" i="16"/>
  <c r="P485" i="16"/>
  <c r="D485" i="16"/>
  <c r="J486" i="16"/>
  <c r="K486" i="16"/>
  <c r="P486" i="16"/>
  <c r="D486" i="16"/>
  <c r="J487" i="16"/>
  <c r="K487" i="16"/>
  <c r="P487" i="16"/>
  <c r="D487" i="16"/>
  <c r="J488" i="16"/>
  <c r="K488" i="16"/>
  <c r="P488" i="16"/>
  <c r="D488" i="16"/>
  <c r="J489" i="16"/>
  <c r="K489" i="16"/>
  <c r="P489" i="16"/>
  <c r="D489" i="16"/>
  <c r="J490" i="16"/>
  <c r="K490" i="16"/>
  <c r="P490" i="16"/>
  <c r="D490" i="16"/>
  <c r="J491" i="16"/>
  <c r="K491" i="16"/>
  <c r="P491" i="16"/>
  <c r="D491" i="16"/>
  <c r="J492" i="16"/>
  <c r="K492" i="16"/>
  <c r="P492" i="16"/>
  <c r="D492" i="16"/>
  <c r="J493" i="16"/>
  <c r="K493" i="16"/>
  <c r="N493" i="16"/>
  <c r="L493" i="16"/>
  <c r="P493" i="16"/>
  <c r="O493" i="16"/>
  <c r="M493" i="16"/>
  <c r="Q493" i="16"/>
  <c r="D493" i="16"/>
  <c r="J494" i="16"/>
  <c r="K494" i="16"/>
  <c r="N494" i="16"/>
  <c r="L494" i="16"/>
  <c r="P494" i="16"/>
  <c r="O494" i="16"/>
  <c r="M494" i="16"/>
  <c r="Q494" i="16"/>
  <c r="D494" i="16"/>
  <c r="J495" i="16"/>
  <c r="K495" i="16"/>
  <c r="P495" i="16"/>
  <c r="D495" i="16"/>
  <c r="J496" i="16"/>
  <c r="K496" i="16"/>
  <c r="P496" i="16"/>
  <c r="D496" i="16"/>
  <c r="J497" i="16"/>
  <c r="K497" i="16"/>
  <c r="P497" i="16"/>
  <c r="D497" i="16"/>
  <c r="J498" i="16"/>
  <c r="K498" i="16"/>
  <c r="P498" i="16"/>
  <c r="D498" i="16"/>
  <c r="J499" i="16"/>
  <c r="K499" i="16"/>
  <c r="P499" i="16"/>
  <c r="D499" i="16"/>
  <c r="J500" i="16"/>
  <c r="K500" i="16"/>
  <c r="P500" i="16"/>
  <c r="D500" i="16"/>
  <c r="J501" i="16"/>
  <c r="K501" i="16"/>
  <c r="P501" i="16"/>
  <c r="D501" i="16"/>
  <c r="J502" i="16"/>
  <c r="K502" i="16"/>
  <c r="P502" i="16"/>
  <c r="D502" i="16"/>
  <c r="J503" i="16"/>
  <c r="K503" i="16"/>
  <c r="P503" i="16"/>
  <c r="D503" i="16"/>
  <c r="J504" i="16"/>
  <c r="K504" i="16"/>
  <c r="P504" i="16"/>
  <c r="D504" i="16"/>
  <c r="J505" i="16"/>
  <c r="K505" i="16"/>
  <c r="P505" i="16"/>
  <c r="D505" i="16"/>
  <c r="J506" i="16"/>
  <c r="K506" i="16"/>
  <c r="P506" i="16"/>
  <c r="D506" i="16"/>
  <c r="J507" i="16"/>
  <c r="K507" i="16"/>
  <c r="P507" i="16"/>
  <c r="D507" i="16"/>
  <c r="J508" i="16"/>
  <c r="K508" i="16"/>
  <c r="P508" i="16"/>
  <c r="D508" i="16"/>
  <c r="J509" i="16"/>
  <c r="K509" i="16"/>
  <c r="P509" i="16"/>
  <c r="D509" i="16"/>
  <c r="J510" i="16"/>
  <c r="K510" i="16"/>
  <c r="P510" i="16"/>
  <c r="D510" i="16"/>
  <c r="J511" i="16"/>
  <c r="K511" i="16"/>
  <c r="P511" i="16"/>
  <c r="D511" i="16"/>
  <c r="J512" i="16"/>
  <c r="K512" i="16"/>
  <c r="P512" i="16"/>
  <c r="D512" i="16"/>
  <c r="J513" i="16"/>
  <c r="K513" i="16"/>
  <c r="N513" i="16"/>
  <c r="L513" i="16"/>
  <c r="P513" i="16"/>
  <c r="O513" i="16"/>
  <c r="M513" i="16"/>
  <c r="Q513" i="16"/>
  <c r="D513" i="16"/>
  <c r="J514" i="16"/>
  <c r="K514" i="16"/>
  <c r="N514" i="16"/>
  <c r="L514" i="16"/>
  <c r="P514" i="16"/>
  <c r="O514" i="16"/>
  <c r="M514" i="16"/>
  <c r="Q514" i="16"/>
  <c r="D514" i="16"/>
  <c r="J515" i="16"/>
  <c r="K515" i="16"/>
  <c r="P515" i="16"/>
  <c r="D515" i="16"/>
  <c r="J516" i="16"/>
  <c r="K516" i="16"/>
  <c r="P516" i="16"/>
  <c r="D516" i="16"/>
  <c r="J517" i="16"/>
  <c r="K517" i="16"/>
  <c r="P517" i="16"/>
  <c r="D517" i="16"/>
  <c r="J518" i="16"/>
  <c r="K518" i="16"/>
  <c r="P518" i="16"/>
  <c r="D518" i="16"/>
  <c r="J519" i="16"/>
  <c r="K519" i="16"/>
  <c r="P519" i="16"/>
  <c r="D519" i="16"/>
  <c r="J520" i="16"/>
  <c r="K520" i="16"/>
  <c r="P520" i="16"/>
  <c r="D520" i="16"/>
  <c r="J521" i="16"/>
  <c r="K521" i="16"/>
  <c r="P521" i="16"/>
  <c r="D521" i="16"/>
  <c r="J522" i="16"/>
  <c r="K522" i="16"/>
  <c r="P522" i="16"/>
  <c r="D522" i="16"/>
  <c r="J523" i="16"/>
  <c r="K523" i="16"/>
  <c r="N523" i="16"/>
  <c r="L523" i="16"/>
  <c r="P523" i="16"/>
  <c r="O523" i="16"/>
  <c r="M523" i="16"/>
  <c r="Q523" i="16"/>
  <c r="D523" i="16"/>
  <c r="J524" i="16"/>
  <c r="K524" i="16"/>
  <c r="N524" i="16"/>
  <c r="L524" i="16"/>
  <c r="P524" i="16"/>
  <c r="O524" i="16"/>
  <c r="M524" i="16"/>
  <c r="Q524" i="16"/>
  <c r="D524" i="16"/>
  <c r="J525" i="16"/>
  <c r="K525" i="16"/>
  <c r="P525" i="16"/>
  <c r="D525" i="16"/>
  <c r="J526" i="16"/>
  <c r="K526" i="16"/>
  <c r="P526" i="16"/>
  <c r="D526" i="16"/>
  <c r="J527" i="16"/>
  <c r="K527" i="16"/>
  <c r="P527" i="16"/>
  <c r="D527" i="16"/>
  <c r="J528" i="16"/>
  <c r="K528" i="16"/>
  <c r="P528" i="16"/>
  <c r="D528" i="16"/>
  <c r="J529" i="16"/>
  <c r="K529" i="16"/>
  <c r="P529" i="16"/>
  <c r="D529" i="16"/>
  <c r="J530" i="16"/>
  <c r="K530" i="16"/>
  <c r="P530" i="16"/>
  <c r="D530" i="16"/>
  <c r="J531" i="16"/>
  <c r="K531" i="16"/>
  <c r="P531" i="16"/>
  <c r="D531" i="16"/>
  <c r="J532" i="16"/>
  <c r="K532" i="16"/>
  <c r="P532" i="16"/>
  <c r="D532" i="16"/>
  <c r="J533" i="16"/>
  <c r="K533" i="16"/>
  <c r="N533" i="16"/>
  <c r="L533" i="16"/>
  <c r="P533" i="16"/>
  <c r="O533" i="16"/>
  <c r="M533" i="16"/>
  <c r="Q533" i="16"/>
  <c r="D533" i="16"/>
  <c r="J534" i="16"/>
  <c r="K534" i="16"/>
  <c r="N534" i="16"/>
  <c r="L534" i="16"/>
  <c r="P534" i="16"/>
  <c r="O534" i="16"/>
  <c r="M534" i="16"/>
  <c r="Q534" i="16"/>
  <c r="D534" i="16"/>
  <c r="J535" i="16"/>
  <c r="K535" i="16"/>
  <c r="P535" i="16"/>
  <c r="D535" i="16"/>
  <c r="J536" i="16"/>
  <c r="K536" i="16"/>
  <c r="P536" i="16"/>
  <c r="D536" i="16"/>
  <c r="J537" i="16"/>
  <c r="K537" i="16"/>
  <c r="P537" i="16"/>
  <c r="D537" i="16"/>
  <c r="J538" i="16"/>
  <c r="K538" i="16"/>
  <c r="P538" i="16"/>
  <c r="D538" i="16"/>
  <c r="J539" i="16"/>
  <c r="K539" i="16"/>
  <c r="P539" i="16"/>
  <c r="D539" i="16"/>
  <c r="J540" i="16"/>
  <c r="K540" i="16"/>
  <c r="P540" i="16"/>
  <c r="D540" i="16"/>
  <c r="J541" i="16"/>
  <c r="K541" i="16"/>
  <c r="P541" i="16"/>
  <c r="D541" i="16"/>
  <c r="J542" i="16"/>
  <c r="K542" i="16"/>
  <c r="P542" i="16"/>
  <c r="D542" i="16"/>
  <c r="J543" i="16"/>
  <c r="K543" i="16"/>
  <c r="N543" i="16"/>
  <c r="L543" i="16"/>
  <c r="P543" i="16"/>
  <c r="O543" i="16"/>
  <c r="M543" i="16"/>
  <c r="Q543" i="16"/>
  <c r="D543" i="16"/>
  <c r="J544" i="16"/>
  <c r="K544" i="16"/>
  <c r="N544" i="16"/>
  <c r="L544" i="16"/>
  <c r="P544" i="16"/>
  <c r="O544" i="16"/>
  <c r="M544" i="16"/>
  <c r="Q544" i="16"/>
  <c r="D544" i="16"/>
  <c r="J545" i="16"/>
  <c r="K545" i="16"/>
  <c r="P545" i="16"/>
  <c r="D545" i="16"/>
  <c r="J546" i="16"/>
  <c r="K546" i="16"/>
  <c r="P546" i="16"/>
  <c r="D546" i="16"/>
  <c r="J547" i="16"/>
  <c r="K547" i="16"/>
  <c r="P547" i="16"/>
  <c r="D547" i="16"/>
  <c r="J548" i="16"/>
  <c r="K548" i="16"/>
  <c r="P548" i="16"/>
  <c r="D548" i="16"/>
  <c r="J549" i="16"/>
  <c r="K549" i="16"/>
  <c r="P549" i="16"/>
  <c r="D549" i="16"/>
  <c r="J550" i="16"/>
  <c r="K550" i="16"/>
  <c r="P550" i="16"/>
  <c r="D550" i="16"/>
  <c r="J551" i="16"/>
  <c r="K551" i="16"/>
  <c r="P551" i="16"/>
  <c r="D551" i="16"/>
  <c r="J552" i="16"/>
  <c r="K552" i="16"/>
  <c r="P552" i="16"/>
  <c r="D552" i="16"/>
  <c r="J553" i="16"/>
  <c r="K553" i="16"/>
  <c r="N553" i="16"/>
  <c r="L553" i="16"/>
  <c r="P553" i="16"/>
  <c r="O553" i="16"/>
  <c r="M553" i="16"/>
  <c r="Q553" i="16"/>
  <c r="D553" i="16"/>
  <c r="J554" i="16"/>
  <c r="K554" i="16"/>
  <c r="N554" i="16"/>
  <c r="L554" i="16"/>
  <c r="P554" i="16"/>
  <c r="O554" i="16"/>
  <c r="M554" i="16"/>
  <c r="Q554" i="16"/>
  <c r="D554" i="16"/>
  <c r="J555" i="16"/>
  <c r="K555" i="16"/>
  <c r="P555" i="16"/>
  <c r="D555" i="16"/>
  <c r="J556" i="16"/>
  <c r="K556" i="16"/>
  <c r="P556" i="16"/>
  <c r="D556" i="16"/>
  <c r="J557" i="16"/>
  <c r="K557" i="16"/>
  <c r="P557" i="16"/>
  <c r="D557" i="16"/>
  <c r="J558" i="16"/>
  <c r="K558" i="16"/>
  <c r="P558" i="16"/>
  <c r="D558" i="16"/>
  <c r="J559" i="16"/>
  <c r="K559" i="16"/>
  <c r="P559" i="16"/>
  <c r="D559" i="16"/>
  <c r="J560" i="16"/>
  <c r="K560" i="16"/>
  <c r="P560" i="16"/>
  <c r="D560" i="16"/>
  <c r="J561" i="16"/>
  <c r="K561" i="16"/>
  <c r="P561" i="16"/>
  <c r="D561" i="16"/>
  <c r="J562" i="16"/>
  <c r="K562" i="16"/>
  <c r="P562" i="16"/>
  <c r="D562" i="16"/>
  <c r="J563" i="16"/>
  <c r="K563" i="16"/>
  <c r="N563" i="16"/>
  <c r="L563" i="16"/>
  <c r="P563" i="16"/>
  <c r="O563" i="16"/>
  <c r="M563" i="16"/>
  <c r="Q563" i="16"/>
  <c r="D563" i="16"/>
  <c r="J564" i="16"/>
  <c r="K564" i="16"/>
  <c r="N564" i="16"/>
  <c r="L564" i="16"/>
  <c r="P564" i="16"/>
  <c r="O564" i="16"/>
  <c r="M564" i="16"/>
  <c r="Q564" i="16"/>
  <c r="D564" i="16"/>
  <c r="J565" i="16"/>
  <c r="K565" i="16"/>
  <c r="P565" i="16"/>
  <c r="D565" i="16"/>
  <c r="J566" i="16"/>
  <c r="K566" i="16"/>
  <c r="P566" i="16"/>
  <c r="D566" i="16"/>
  <c r="J567" i="16"/>
  <c r="K567" i="16"/>
  <c r="P567" i="16"/>
  <c r="D567" i="16"/>
  <c r="J568" i="16"/>
  <c r="K568" i="16"/>
  <c r="P568" i="16"/>
  <c r="D568" i="16"/>
  <c r="J569" i="16"/>
  <c r="K569" i="16"/>
  <c r="P569" i="16"/>
  <c r="D569" i="16"/>
  <c r="J570" i="16"/>
  <c r="K570" i="16"/>
  <c r="P570" i="16"/>
  <c r="D570" i="16"/>
  <c r="J571" i="16"/>
  <c r="K571" i="16"/>
  <c r="P571" i="16"/>
  <c r="D571" i="16"/>
  <c r="J572" i="16"/>
  <c r="K572" i="16"/>
  <c r="P572" i="16"/>
  <c r="D572" i="16"/>
  <c r="J573" i="16"/>
  <c r="K573" i="16"/>
  <c r="N573" i="16"/>
  <c r="L573" i="16"/>
  <c r="P573" i="16"/>
  <c r="O573" i="16"/>
  <c r="M573" i="16"/>
  <c r="Q573" i="16"/>
  <c r="D573" i="16"/>
  <c r="J574" i="16"/>
  <c r="K574" i="16"/>
  <c r="N574" i="16"/>
  <c r="L574" i="16"/>
  <c r="P574" i="16"/>
  <c r="O574" i="16"/>
  <c r="M574" i="16"/>
  <c r="Q574" i="16"/>
  <c r="D574" i="16"/>
  <c r="J575" i="16"/>
  <c r="K575" i="16"/>
  <c r="P575" i="16"/>
  <c r="D575" i="16"/>
  <c r="J576" i="16"/>
  <c r="K576" i="16"/>
  <c r="P576" i="16"/>
  <c r="D576" i="16"/>
  <c r="J577" i="16"/>
  <c r="K577" i="16"/>
  <c r="P577" i="16"/>
  <c r="D577" i="16"/>
  <c r="J578" i="16"/>
  <c r="K578" i="16"/>
  <c r="P578" i="16"/>
  <c r="D578" i="16"/>
  <c r="J579" i="16"/>
  <c r="K579" i="16"/>
  <c r="P579" i="16"/>
  <c r="D579" i="16"/>
  <c r="J580" i="16"/>
  <c r="K580" i="16"/>
  <c r="P580" i="16"/>
  <c r="D580" i="16"/>
  <c r="J581" i="16"/>
  <c r="K581" i="16"/>
  <c r="P581" i="16"/>
  <c r="D581" i="16"/>
  <c r="J582" i="16"/>
  <c r="K582" i="16"/>
  <c r="P582" i="16"/>
  <c r="D582" i="16"/>
  <c r="J583" i="16"/>
  <c r="K583" i="16"/>
  <c r="N583" i="16"/>
  <c r="L583" i="16"/>
  <c r="P583" i="16"/>
  <c r="O583" i="16"/>
  <c r="M583" i="16"/>
  <c r="Q583" i="16"/>
  <c r="D583" i="16"/>
  <c r="J584" i="16"/>
  <c r="K584" i="16"/>
  <c r="N584" i="16"/>
  <c r="L584" i="16"/>
  <c r="P584" i="16"/>
  <c r="O584" i="16"/>
  <c r="M584" i="16"/>
  <c r="Q584" i="16"/>
  <c r="D584" i="16"/>
  <c r="J585" i="16"/>
  <c r="K585" i="16"/>
  <c r="P585" i="16"/>
  <c r="D585" i="16"/>
  <c r="J586" i="16"/>
  <c r="K586" i="16"/>
  <c r="P586" i="16"/>
  <c r="D586" i="16"/>
  <c r="J587" i="16"/>
  <c r="K587" i="16"/>
  <c r="P587" i="16"/>
  <c r="D587" i="16"/>
  <c r="J588" i="16"/>
  <c r="K588" i="16"/>
  <c r="P588" i="16"/>
  <c r="D588" i="16"/>
  <c r="J589" i="16"/>
  <c r="K589" i="16"/>
  <c r="P589" i="16"/>
  <c r="D589" i="16"/>
  <c r="J590" i="16"/>
  <c r="K590" i="16"/>
  <c r="P590" i="16"/>
  <c r="D590" i="16"/>
  <c r="J591" i="16"/>
  <c r="K591" i="16"/>
  <c r="P591" i="16"/>
  <c r="D591" i="16"/>
  <c r="J592" i="16"/>
  <c r="K592" i="16"/>
  <c r="P592" i="16"/>
  <c r="D592" i="16"/>
  <c r="J593" i="16"/>
  <c r="K593" i="16"/>
  <c r="N593" i="16"/>
  <c r="L593" i="16"/>
  <c r="P593" i="16"/>
  <c r="O593" i="16"/>
  <c r="M593" i="16"/>
  <c r="Q593" i="16"/>
  <c r="D593" i="16"/>
  <c r="J594" i="16"/>
  <c r="K594" i="16"/>
  <c r="N594" i="16"/>
  <c r="L594" i="16"/>
  <c r="P594" i="16"/>
  <c r="O594" i="16"/>
  <c r="M594" i="16"/>
  <c r="Q594" i="16"/>
  <c r="D594" i="16"/>
  <c r="J595" i="16"/>
  <c r="K595" i="16"/>
  <c r="P595" i="16"/>
  <c r="D595" i="16"/>
  <c r="J596" i="16"/>
  <c r="K596" i="16"/>
  <c r="P596" i="16"/>
  <c r="D596" i="16"/>
  <c r="J597" i="16"/>
  <c r="K597" i="16"/>
  <c r="P597" i="16"/>
  <c r="D597" i="16"/>
  <c r="J598" i="16"/>
  <c r="K598" i="16"/>
  <c r="P598" i="16"/>
  <c r="D598" i="16"/>
  <c r="J599" i="16"/>
  <c r="K599" i="16"/>
  <c r="P599" i="16"/>
  <c r="D599" i="16"/>
  <c r="J600" i="16"/>
  <c r="K600" i="16"/>
  <c r="P600" i="16"/>
  <c r="D600" i="16"/>
  <c r="J601" i="16"/>
  <c r="K601" i="16"/>
  <c r="P601" i="16"/>
  <c r="D601" i="16"/>
  <c r="J602" i="16"/>
  <c r="K602" i="16"/>
  <c r="P602" i="16"/>
  <c r="D602" i="16"/>
  <c r="J603" i="16"/>
  <c r="K603" i="16"/>
  <c r="P603" i="16"/>
  <c r="D603" i="16"/>
  <c r="J604" i="16"/>
  <c r="K604" i="16"/>
  <c r="P604" i="16"/>
  <c r="D604" i="16"/>
  <c r="J5" i="16"/>
  <c r="K5" i="16"/>
  <c r="P5" i="16"/>
  <c r="D5" i="16"/>
  <c r="L6" i="16"/>
  <c r="Q6" i="16"/>
  <c r="L7" i="16"/>
  <c r="Q7" i="16"/>
  <c r="L8" i="16"/>
  <c r="Q8" i="16"/>
  <c r="L9" i="16"/>
  <c r="Q9" i="16"/>
  <c r="L10" i="16"/>
  <c r="Q10" i="16"/>
  <c r="L11" i="16"/>
  <c r="Q11" i="16"/>
  <c r="L12" i="16"/>
  <c r="Q12" i="16"/>
  <c r="L15" i="16"/>
  <c r="Q15" i="16"/>
  <c r="L16" i="16"/>
  <c r="Q16" i="16"/>
  <c r="L17" i="16"/>
  <c r="Q17" i="16"/>
  <c r="L18" i="16"/>
  <c r="Q18" i="16"/>
  <c r="L19" i="16"/>
  <c r="Q19" i="16"/>
  <c r="L20" i="16"/>
  <c r="Q20" i="16"/>
  <c r="L21" i="16"/>
  <c r="Q21" i="16"/>
  <c r="L22" i="16"/>
  <c r="Q22" i="16"/>
  <c r="L25" i="16"/>
  <c r="Q25" i="16"/>
  <c r="L26" i="16"/>
  <c r="Q26" i="16"/>
  <c r="L27" i="16"/>
  <c r="Q27" i="16"/>
  <c r="L28" i="16"/>
  <c r="Q28" i="16"/>
  <c r="L29" i="16"/>
  <c r="Q29" i="16"/>
  <c r="L30" i="16"/>
  <c r="Q30" i="16"/>
  <c r="L31" i="16"/>
  <c r="Q31" i="16"/>
  <c r="L32" i="16"/>
  <c r="Q32" i="16"/>
  <c r="L35" i="16"/>
  <c r="Q35" i="16"/>
  <c r="L36" i="16"/>
  <c r="Q36" i="16"/>
  <c r="L37" i="16"/>
  <c r="Q37" i="16"/>
  <c r="L38" i="16"/>
  <c r="Q38" i="16"/>
  <c r="L39" i="16"/>
  <c r="Q39" i="16"/>
  <c r="L40" i="16"/>
  <c r="Q40" i="16"/>
  <c r="L41" i="16"/>
  <c r="Q41" i="16"/>
  <c r="L42" i="16"/>
  <c r="Q42" i="16"/>
  <c r="L45" i="16"/>
  <c r="Q45" i="16"/>
  <c r="L46" i="16"/>
  <c r="Q46" i="16"/>
  <c r="L47" i="16"/>
  <c r="Q47" i="16"/>
  <c r="L48" i="16"/>
  <c r="Q48" i="16"/>
  <c r="L49" i="16"/>
  <c r="Q49" i="16"/>
  <c r="L50" i="16"/>
  <c r="Q50" i="16"/>
  <c r="L51" i="16"/>
  <c r="Q51" i="16"/>
  <c r="L52" i="16"/>
  <c r="Q52" i="16"/>
  <c r="L55" i="16"/>
  <c r="Q55" i="16"/>
  <c r="L56" i="16"/>
  <c r="Q56" i="16"/>
  <c r="L57" i="16"/>
  <c r="Q57" i="16"/>
  <c r="L58" i="16"/>
  <c r="Q58" i="16"/>
  <c r="L59" i="16"/>
  <c r="Q59" i="16"/>
  <c r="L60" i="16"/>
  <c r="Q60" i="16"/>
  <c r="L61" i="16"/>
  <c r="Q61" i="16"/>
  <c r="L62" i="16"/>
  <c r="Q62" i="16"/>
  <c r="L65" i="16"/>
  <c r="Q65" i="16"/>
  <c r="L66" i="16"/>
  <c r="Q66" i="16"/>
  <c r="L67" i="16"/>
  <c r="Q67" i="16"/>
  <c r="L68" i="16"/>
  <c r="Q68" i="16"/>
  <c r="L69" i="16"/>
  <c r="Q69" i="16"/>
  <c r="L70" i="16"/>
  <c r="Q70" i="16"/>
  <c r="L71" i="16"/>
  <c r="Q71" i="16"/>
  <c r="L72" i="16"/>
  <c r="Q72" i="16"/>
  <c r="L75" i="16"/>
  <c r="Q75" i="16"/>
  <c r="L76" i="16"/>
  <c r="Q76" i="16"/>
  <c r="L77" i="16"/>
  <c r="Q77" i="16"/>
  <c r="L78" i="16"/>
  <c r="Q78" i="16"/>
  <c r="L79" i="16"/>
  <c r="Q79" i="16"/>
  <c r="L80" i="16"/>
  <c r="Q80" i="16"/>
  <c r="L81" i="16"/>
  <c r="Q81" i="16"/>
  <c r="L82" i="16"/>
  <c r="Q82" i="16"/>
  <c r="L85" i="16"/>
  <c r="Q85" i="16"/>
  <c r="L86" i="16"/>
  <c r="Q86" i="16"/>
  <c r="L87" i="16"/>
  <c r="Q87" i="16"/>
  <c r="L88" i="16"/>
  <c r="Q88" i="16"/>
  <c r="L89" i="16"/>
  <c r="Q89" i="16"/>
  <c r="L90" i="16"/>
  <c r="Q90" i="16"/>
  <c r="L91" i="16"/>
  <c r="Q91" i="16"/>
  <c r="L92" i="16"/>
  <c r="Q92" i="16"/>
  <c r="L95" i="16"/>
  <c r="Q95" i="16"/>
  <c r="L96" i="16"/>
  <c r="Q96" i="16"/>
  <c r="L97" i="16"/>
  <c r="Q97" i="16"/>
  <c r="L98" i="16"/>
  <c r="Q98" i="16"/>
  <c r="L99" i="16"/>
  <c r="Q99" i="16"/>
  <c r="L100" i="16"/>
  <c r="Q100" i="16"/>
  <c r="L101" i="16"/>
  <c r="Q101" i="16"/>
  <c r="L102" i="16"/>
  <c r="Q102" i="16"/>
  <c r="L103" i="16"/>
  <c r="Q103" i="16"/>
  <c r="L104" i="16"/>
  <c r="Q104" i="16"/>
  <c r="L105" i="16"/>
  <c r="Q105" i="16"/>
  <c r="L106" i="16"/>
  <c r="Q106" i="16"/>
  <c r="L107" i="16"/>
  <c r="Q107" i="16"/>
  <c r="L108" i="16"/>
  <c r="Q108" i="16"/>
  <c r="L109" i="16"/>
  <c r="Q109" i="16"/>
  <c r="L110" i="16"/>
  <c r="Q110" i="16"/>
  <c r="L111" i="16"/>
  <c r="Q111" i="16"/>
  <c r="L112" i="16"/>
  <c r="Q112" i="16"/>
  <c r="L115" i="16"/>
  <c r="Q115" i="16"/>
  <c r="L116" i="16"/>
  <c r="Q116" i="16"/>
  <c r="L117" i="16"/>
  <c r="Q117" i="16"/>
  <c r="L118" i="16"/>
  <c r="Q118" i="16"/>
  <c r="L119" i="16"/>
  <c r="Q119" i="16"/>
  <c r="L120" i="16"/>
  <c r="Q120" i="16"/>
  <c r="L121" i="16"/>
  <c r="Q121" i="16"/>
  <c r="L122" i="16"/>
  <c r="Q122" i="16"/>
  <c r="L125" i="16"/>
  <c r="Q125" i="16"/>
  <c r="L126" i="16"/>
  <c r="Q126" i="16"/>
  <c r="L127" i="16"/>
  <c r="Q127" i="16"/>
  <c r="L128" i="16"/>
  <c r="Q128" i="16"/>
  <c r="L129" i="16"/>
  <c r="Q129" i="16"/>
  <c r="L130" i="16"/>
  <c r="Q130" i="16"/>
  <c r="L131" i="16"/>
  <c r="Q131" i="16"/>
  <c r="L132" i="16"/>
  <c r="Q132" i="16"/>
  <c r="L135" i="16"/>
  <c r="Q135" i="16"/>
  <c r="L136" i="16"/>
  <c r="Q136" i="16"/>
  <c r="L137" i="16"/>
  <c r="Q137" i="16"/>
  <c r="L138" i="16"/>
  <c r="Q138" i="16"/>
  <c r="L139" i="16"/>
  <c r="Q139" i="16"/>
  <c r="L140" i="16"/>
  <c r="Q140" i="16"/>
  <c r="L141" i="16"/>
  <c r="Q141" i="16"/>
  <c r="L142" i="16"/>
  <c r="Q142" i="16"/>
  <c r="L145" i="16"/>
  <c r="Q145" i="16"/>
  <c r="L146" i="16"/>
  <c r="Q146" i="16"/>
  <c r="L147" i="16"/>
  <c r="Q147" i="16"/>
  <c r="L148" i="16"/>
  <c r="Q148" i="16"/>
  <c r="L149" i="16"/>
  <c r="Q149" i="16"/>
  <c r="L150" i="16"/>
  <c r="Q150" i="16"/>
  <c r="L151" i="16"/>
  <c r="Q151" i="16"/>
  <c r="L152" i="16"/>
  <c r="Q152" i="16"/>
  <c r="L155" i="16"/>
  <c r="Q155" i="16"/>
  <c r="L156" i="16"/>
  <c r="Q156" i="16"/>
  <c r="L157" i="16"/>
  <c r="Q157" i="16"/>
  <c r="L158" i="16"/>
  <c r="Q158" i="16"/>
  <c r="L159" i="16"/>
  <c r="Q159" i="16"/>
  <c r="L160" i="16"/>
  <c r="Q160" i="16"/>
  <c r="L161" i="16"/>
  <c r="Q161" i="16"/>
  <c r="L162" i="16"/>
  <c r="Q162" i="16"/>
  <c r="L165" i="16"/>
  <c r="Q165" i="16"/>
  <c r="L166" i="16"/>
  <c r="Q166" i="16"/>
  <c r="L167" i="16"/>
  <c r="Q167" i="16"/>
  <c r="L168" i="16"/>
  <c r="Q168" i="16"/>
  <c r="L169" i="16"/>
  <c r="Q169" i="16"/>
  <c r="L170" i="16"/>
  <c r="Q170" i="16"/>
  <c r="L171" i="16"/>
  <c r="Q171" i="16"/>
  <c r="L172" i="16"/>
  <c r="Q172" i="16"/>
  <c r="L175" i="16"/>
  <c r="Q175" i="16"/>
  <c r="L176" i="16"/>
  <c r="Q176" i="16"/>
  <c r="L177" i="16"/>
  <c r="Q177" i="16"/>
  <c r="L178" i="16"/>
  <c r="Q178" i="16"/>
  <c r="L179" i="16"/>
  <c r="Q179" i="16"/>
  <c r="L180" i="16"/>
  <c r="Q180" i="16"/>
  <c r="L181" i="16"/>
  <c r="Q181" i="16"/>
  <c r="L182" i="16"/>
  <c r="Q182" i="16"/>
  <c r="L185" i="16"/>
  <c r="Q185" i="16"/>
  <c r="L186" i="16"/>
  <c r="Q186" i="16"/>
  <c r="L187" i="16"/>
  <c r="Q187" i="16"/>
  <c r="L188" i="16"/>
  <c r="Q188" i="16"/>
  <c r="L189" i="16"/>
  <c r="Q189" i="16"/>
  <c r="L190" i="16"/>
  <c r="Q190" i="16"/>
  <c r="L191" i="16"/>
  <c r="Q191" i="16"/>
  <c r="L192" i="16"/>
  <c r="Q192" i="16"/>
  <c r="L195" i="16"/>
  <c r="Q195" i="16"/>
  <c r="L196" i="16"/>
  <c r="Q196" i="16"/>
  <c r="L197" i="16"/>
  <c r="Q197" i="16"/>
  <c r="L198" i="16"/>
  <c r="Q198" i="16"/>
  <c r="L199" i="16"/>
  <c r="Q199" i="16"/>
  <c r="L200" i="16"/>
  <c r="Q200" i="16"/>
  <c r="L201" i="16"/>
  <c r="Q201" i="16"/>
  <c r="L202" i="16"/>
  <c r="Q202" i="16"/>
  <c r="L203" i="16"/>
  <c r="Q203" i="16"/>
  <c r="L204" i="16"/>
  <c r="Q204" i="16"/>
  <c r="L205" i="16"/>
  <c r="Q205" i="16"/>
  <c r="L206" i="16"/>
  <c r="Q206" i="16"/>
  <c r="L207" i="16"/>
  <c r="Q207" i="16"/>
  <c r="L208" i="16"/>
  <c r="Q208" i="16"/>
  <c r="L209" i="16"/>
  <c r="Q209" i="16"/>
  <c r="L210" i="16"/>
  <c r="Q210" i="16"/>
  <c r="L211" i="16"/>
  <c r="Q211" i="16"/>
  <c r="L212" i="16"/>
  <c r="Q212" i="16"/>
  <c r="L215" i="16"/>
  <c r="Q215" i="16"/>
  <c r="L216" i="16"/>
  <c r="Q216" i="16"/>
  <c r="L217" i="16"/>
  <c r="Q217" i="16"/>
  <c r="L218" i="16"/>
  <c r="Q218" i="16"/>
  <c r="L219" i="16"/>
  <c r="Q219" i="16"/>
  <c r="L220" i="16"/>
  <c r="Q220" i="16"/>
  <c r="L221" i="16"/>
  <c r="Q221" i="16"/>
  <c r="L222" i="16"/>
  <c r="Q222" i="16"/>
  <c r="L225" i="16"/>
  <c r="Q225" i="16"/>
  <c r="L226" i="16"/>
  <c r="Q226" i="16"/>
  <c r="L227" i="16"/>
  <c r="Q227" i="16"/>
  <c r="L228" i="16"/>
  <c r="Q228" i="16"/>
  <c r="L229" i="16"/>
  <c r="Q229" i="16"/>
  <c r="L230" i="16"/>
  <c r="Q230" i="16"/>
  <c r="L231" i="16"/>
  <c r="Q231" i="16"/>
  <c r="L232" i="16"/>
  <c r="Q232" i="16"/>
  <c r="L235" i="16"/>
  <c r="Q235" i="16"/>
  <c r="L236" i="16"/>
  <c r="Q236" i="16"/>
  <c r="L237" i="16"/>
  <c r="Q237" i="16"/>
  <c r="L238" i="16"/>
  <c r="Q238" i="16"/>
  <c r="L239" i="16"/>
  <c r="Q239" i="16"/>
  <c r="L240" i="16"/>
  <c r="Q240" i="16"/>
  <c r="L241" i="16"/>
  <c r="Q241" i="16"/>
  <c r="L242" i="16"/>
  <c r="Q242" i="16"/>
  <c r="L245" i="16"/>
  <c r="Q245" i="16"/>
  <c r="L246" i="16"/>
  <c r="Q246" i="16"/>
  <c r="L247" i="16"/>
  <c r="Q247" i="16"/>
  <c r="L248" i="16"/>
  <c r="Q248" i="16"/>
  <c r="L249" i="16"/>
  <c r="Q249" i="16"/>
  <c r="L250" i="16"/>
  <c r="Q250" i="16"/>
  <c r="L251" i="16"/>
  <c r="Q251" i="16"/>
  <c r="L252" i="16"/>
  <c r="Q252" i="16"/>
  <c r="L255" i="16"/>
  <c r="Q255" i="16"/>
  <c r="L256" i="16"/>
  <c r="Q256" i="16"/>
  <c r="L257" i="16"/>
  <c r="Q257" i="16"/>
  <c r="L258" i="16"/>
  <c r="Q258" i="16"/>
  <c r="L259" i="16"/>
  <c r="Q259" i="16"/>
  <c r="L260" i="16"/>
  <c r="Q260" i="16"/>
  <c r="L261" i="16"/>
  <c r="Q261" i="16"/>
  <c r="L262" i="16"/>
  <c r="Q262" i="16"/>
  <c r="L265" i="16"/>
  <c r="Q265" i="16"/>
  <c r="L266" i="16"/>
  <c r="Q266" i="16"/>
  <c r="L267" i="16"/>
  <c r="Q267" i="16"/>
  <c r="L268" i="16"/>
  <c r="Q268" i="16"/>
  <c r="L269" i="16"/>
  <c r="Q269" i="16"/>
  <c r="L270" i="16"/>
  <c r="Q270" i="16"/>
  <c r="L271" i="16"/>
  <c r="Q271" i="16"/>
  <c r="L272" i="16"/>
  <c r="Q272" i="16"/>
  <c r="L275" i="16"/>
  <c r="Q275" i="16"/>
  <c r="L276" i="16"/>
  <c r="Q276" i="16"/>
  <c r="L277" i="16"/>
  <c r="Q277" i="16"/>
  <c r="L278" i="16"/>
  <c r="Q278" i="16"/>
  <c r="L279" i="16"/>
  <c r="Q279" i="16"/>
  <c r="L280" i="16"/>
  <c r="Q280" i="16"/>
  <c r="L281" i="16"/>
  <c r="Q281" i="16"/>
  <c r="L282" i="16"/>
  <c r="Q282" i="16"/>
  <c r="L285" i="16"/>
  <c r="Q285" i="16"/>
  <c r="L286" i="16"/>
  <c r="Q286" i="16"/>
  <c r="L287" i="16"/>
  <c r="Q287" i="16"/>
  <c r="L288" i="16"/>
  <c r="Q288" i="16"/>
  <c r="L289" i="16"/>
  <c r="Q289" i="16"/>
  <c r="L290" i="16"/>
  <c r="Q290" i="16"/>
  <c r="L291" i="16"/>
  <c r="Q291" i="16"/>
  <c r="L292" i="16"/>
  <c r="Q292" i="16"/>
  <c r="L295" i="16"/>
  <c r="Q295" i="16"/>
  <c r="L296" i="16"/>
  <c r="Q296" i="16"/>
  <c r="L297" i="16"/>
  <c r="Q297" i="16"/>
  <c r="L298" i="16"/>
  <c r="Q298" i="16"/>
  <c r="L299" i="16"/>
  <c r="Q299" i="16"/>
  <c r="L300" i="16"/>
  <c r="Q300" i="16"/>
  <c r="L301" i="16"/>
  <c r="Q301" i="16"/>
  <c r="L302" i="16"/>
  <c r="Q302" i="16"/>
  <c r="L303" i="16"/>
  <c r="Q303" i="16"/>
  <c r="L304" i="16"/>
  <c r="Q304" i="16"/>
  <c r="L305" i="16"/>
  <c r="Q305" i="16"/>
  <c r="L306" i="16"/>
  <c r="Q306" i="16"/>
  <c r="L307" i="16"/>
  <c r="Q307" i="16"/>
  <c r="L308" i="16"/>
  <c r="Q308" i="16"/>
  <c r="L309" i="16"/>
  <c r="Q309" i="16"/>
  <c r="L310" i="16"/>
  <c r="Q310" i="16"/>
  <c r="L311" i="16"/>
  <c r="Q311" i="16"/>
  <c r="L312" i="16"/>
  <c r="Q312" i="16"/>
  <c r="L315" i="16"/>
  <c r="Q315" i="16"/>
  <c r="L316" i="16"/>
  <c r="Q316" i="16"/>
  <c r="L317" i="16"/>
  <c r="Q317" i="16"/>
  <c r="L318" i="16"/>
  <c r="Q318" i="16"/>
  <c r="L319" i="16"/>
  <c r="Q319" i="16"/>
  <c r="L320" i="16"/>
  <c r="Q320" i="16"/>
  <c r="L321" i="16"/>
  <c r="Q321" i="16"/>
  <c r="L322" i="16"/>
  <c r="Q322" i="16"/>
  <c r="L325" i="16"/>
  <c r="Q325" i="16"/>
  <c r="L326" i="16"/>
  <c r="Q326" i="16"/>
  <c r="L327" i="16"/>
  <c r="Q327" i="16"/>
  <c r="L328" i="16"/>
  <c r="Q328" i="16"/>
  <c r="L329" i="16"/>
  <c r="Q329" i="16"/>
  <c r="L330" i="16"/>
  <c r="Q330" i="16"/>
  <c r="L331" i="16"/>
  <c r="Q331" i="16"/>
  <c r="L332" i="16"/>
  <c r="Q332" i="16"/>
  <c r="L335" i="16"/>
  <c r="Q335" i="16"/>
  <c r="L336" i="16"/>
  <c r="Q336" i="16"/>
  <c r="L337" i="16"/>
  <c r="Q337" i="16"/>
  <c r="L338" i="16"/>
  <c r="Q338" i="16"/>
  <c r="L339" i="16"/>
  <c r="Q339" i="16"/>
  <c r="L340" i="16"/>
  <c r="Q340" i="16"/>
  <c r="L341" i="16"/>
  <c r="Q341" i="16"/>
  <c r="L342" i="16"/>
  <c r="Q342" i="16"/>
  <c r="L345" i="16"/>
  <c r="Q345" i="16"/>
  <c r="L346" i="16"/>
  <c r="Q346" i="16"/>
  <c r="L347" i="16"/>
  <c r="Q347" i="16"/>
  <c r="L348" i="16"/>
  <c r="Q348" i="16"/>
  <c r="L349" i="16"/>
  <c r="Q349" i="16"/>
  <c r="L350" i="16"/>
  <c r="Q350" i="16"/>
  <c r="L351" i="16"/>
  <c r="Q351" i="16"/>
  <c r="L352" i="16"/>
  <c r="Q352" i="16"/>
  <c r="L355" i="16"/>
  <c r="Q355" i="16"/>
  <c r="L356" i="16"/>
  <c r="Q356" i="16"/>
  <c r="L357" i="16"/>
  <c r="Q357" i="16"/>
  <c r="L358" i="16"/>
  <c r="Q358" i="16"/>
  <c r="L359" i="16"/>
  <c r="Q359" i="16"/>
  <c r="L360" i="16"/>
  <c r="Q360" i="16"/>
  <c r="L361" i="16"/>
  <c r="Q361" i="16"/>
  <c r="L362" i="16"/>
  <c r="Q362" i="16"/>
  <c r="L365" i="16"/>
  <c r="Q365" i="16"/>
  <c r="L366" i="16"/>
  <c r="Q366" i="16"/>
  <c r="L367" i="16"/>
  <c r="Q367" i="16"/>
  <c r="L368" i="16"/>
  <c r="Q368" i="16"/>
  <c r="L369" i="16"/>
  <c r="Q369" i="16"/>
  <c r="L370" i="16"/>
  <c r="Q370" i="16"/>
  <c r="L371" i="16"/>
  <c r="Q371" i="16"/>
  <c r="L372" i="16"/>
  <c r="Q372" i="16"/>
  <c r="L375" i="16"/>
  <c r="Q375" i="16"/>
  <c r="L376" i="16"/>
  <c r="Q376" i="16"/>
  <c r="L377" i="16"/>
  <c r="Q377" i="16"/>
  <c r="L378" i="16"/>
  <c r="Q378" i="16"/>
  <c r="L379" i="16"/>
  <c r="Q379" i="16"/>
  <c r="L380" i="16"/>
  <c r="Q380" i="16"/>
  <c r="L381" i="16"/>
  <c r="Q381" i="16"/>
  <c r="L382" i="16"/>
  <c r="Q382" i="16"/>
  <c r="L385" i="16"/>
  <c r="Q385" i="16"/>
  <c r="L386" i="16"/>
  <c r="Q386" i="16"/>
  <c r="L387" i="16"/>
  <c r="Q387" i="16"/>
  <c r="L388" i="16"/>
  <c r="Q388" i="16"/>
  <c r="L389" i="16"/>
  <c r="Q389" i="16"/>
  <c r="L390" i="16"/>
  <c r="Q390" i="16"/>
  <c r="L391" i="16"/>
  <c r="Q391" i="16"/>
  <c r="L392" i="16"/>
  <c r="Q392" i="16"/>
  <c r="L395" i="16"/>
  <c r="Q395" i="16"/>
  <c r="L396" i="16"/>
  <c r="Q396" i="16"/>
  <c r="L397" i="16"/>
  <c r="Q397" i="16"/>
  <c r="L398" i="16"/>
  <c r="Q398" i="16"/>
  <c r="L399" i="16"/>
  <c r="Q399" i="16"/>
  <c r="L400" i="16"/>
  <c r="Q400" i="16"/>
  <c r="L401" i="16"/>
  <c r="Q401" i="16"/>
  <c r="L402" i="16"/>
  <c r="Q402" i="16"/>
  <c r="L403" i="16"/>
  <c r="Q403" i="16"/>
  <c r="L404" i="16"/>
  <c r="Q404" i="16"/>
  <c r="L405" i="16"/>
  <c r="Q405" i="16"/>
  <c r="L406" i="16"/>
  <c r="Q406" i="16"/>
  <c r="L407" i="16"/>
  <c r="Q407" i="16"/>
  <c r="L408" i="16"/>
  <c r="Q408" i="16"/>
  <c r="L409" i="16"/>
  <c r="Q409" i="16"/>
  <c r="L410" i="16"/>
  <c r="Q410" i="16"/>
  <c r="L411" i="16"/>
  <c r="Q411" i="16"/>
  <c r="L412" i="16"/>
  <c r="Q412" i="16"/>
  <c r="L415" i="16"/>
  <c r="Q415" i="16"/>
  <c r="L416" i="16"/>
  <c r="Q416" i="16"/>
  <c r="L417" i="16"/>
  <c r="Q417" i="16"/>
  <c r="L418" i="16"/>
  <c r="Q418" i="16"/>
  <c r="L419" i="16"/>
  <c r="Q419" i="16"/>
  <c r="L420" i="16"/>
  <c r="Q420" i="16"/>
  <c r="L421" i="16"/>
  <c r="Q421" i="16"/>
  <c r="L422" i="16"/>
  <c r="Q422" i="16"/>
  <c r="L425" i="16"/>
  <c r="Q425" i="16"/>
  <c r="L426" i="16"/>
  <c r="Q426" i="16"/>
  <c r="L427" i="16"/>
  <c r="Q427" i="16"/>
  <c r="L428" i="16"/>
  <c r="Q428" i="16"/>
  <c r="L429" i="16"/>
  <c r="Q429" i="16"/>
  <c r="L430" i="16"/>
  <c r="Q430" i="16"/>
  <c r="L431" i="16"/>
  <c r="Q431" i="16"/>
  <c r="L432" i="16"/>
  <c r="Q432" i="16"/>
  <c r="L435" i="16"/>
  <c r="Q435" i="16"/>
  <c r="L436" i="16"/>
  <c r="Q436" i="16"/>
  <c r="L437" i="16"/>
  <c r="Q437" i="16"/>
  <c r="L438" i="16"/>
  <c r="Q438" i="16"/>
  <c r="L439" i="16"/>
  <c r="Q439" i="16"/>
  <c r="L440" i="16"/>
  <c r="Q440" i="16"/>
  <c r="L441" i="16"/>
  <c r="Q441" i="16"/>
  <c r="L442" i="16"/>
  <c r="Q442" i="16"/>
  <c r="L445" i="16"/>
  <c r="Q445" i="16"/>
  <c r="L446" i="16"/>
  <c r="Q446" i="16"/>
  <c r="L447" i="16"/>
  <c r="Q447" i="16"/>
  <c r="L448" i="16"/>
  <c r="Q448" i="16"/>
  <c r="L449" i="16"/>
  <c r="Q449" i="16"/>
  <c r="L450" i="16"/>
  <c r="Q450" i="16"/>
  <c r="L451" i="16"/>
  <c r="Q451" i="16"/>
  <c r="L452" i="16"/>
  <c r="Q452" i="16"/>
  <c r="L455" i="16"/>
  <c r="Q455" i="16"/>
  <c r="L456" i="16"/>
  <c r="Q456" i="16"/>
  <c r="L457" i="16"/>
  <c r="Q457" i="16"/>
  <c r="L458" i="16"/>
  <c r="Q458" i="16"/>
  <c r="L459" i="16"/>
  <c r="Q459" i="16"/>
  <c r="L460" i="16"/>
  <c r="Q460" i="16"/>
  <c r="L461" i="16"/>
  <c r="Q461" i="16"/>
  <c r="L462" i="16"/>
  <c r="Q462" i="16"/>
  <c r="L465" i="16"/>
  <c r="Q465" i="16"/>
  <c r="L466" i="16"/>
  <c r="Q466" i="16"/>
  <c r="L467" i="16"/>
  <c r="Q467" i="16"/>
  <c r="L468" i="16"/>
  <c r="Q468" i="16"/>
  <c r="L469" i="16"/>
  <c r="Q469" i="16"/>
  <c r="L470" i="16"/>
  <c r="Q470" i="16"/>
  <c r="L471" i="16"/>
  <c r="Q471" i="16"/>
  <c r="L472" i="16"/>
  <c r="Q472" i="16"/>
  <c r="L475" i="16"/>
  <c r="Q475" i="16"/>
  <c r="L476" i="16"/>
  <c r="Q476" i="16"/>
  <c r="L477" i="16"/>
  <c r="Q477" i="16"/>
  <c r="L478" i="16"/>
  <c r="Q478" i="16"/>
  <c r="L479" i="16"/>
  <c r="Q479" i="16"/>
  <c r="L480" i="16"/>
  <c r="Q480" i="16"/>
  <c r="L481" i="16"/>
  <c r="Q481" i="16"/>
  <c r="L482" i="16"/>
  <c r="Q482" i="16"/>
  <c r="L485" i="16"/>
  <c r="Q485" i="16"/>
  <c r="L486" i="16"/>
  <c r="Q486" i="16"/>
  <c r="L487" i="16"/>
  <c r="Q487" i="16"/>
  <c r="L488" i="16"/>
  <c r="Q488" i="16"/>
  <c r="L489" i="16"/>
  <c r="Q489" i="16"/>
  <c r="L490" i="16"/>
  <c r="Q490" i="16"/>
  <c r="L491" i="16"/>
  <c r="Q491" i="16"/>
  <c r="L492" i="16"/>
  <c r="Q492" i="16"/>
  <c r="L495" i="16"/>
  <c r="Q495" i="16"/>
  <c r="L496" i="16"/>
  <c r="Q496" i="16"/>
  <c r="L497" i="16"/>
  <c r="Q497" i="16"/>
  <c r="L498" i="16"/>
  <c r="Q498" i="16"/>
  <c r="L499" i="16"/>
  <c r="Q499" i="16"/>
  <c r="L500" i="16"/>
  <c r="Q500" i="16"/>
  <c r="L501" i="16"/>
  <c r="Q501" i="16"/>
  <c r="L502" i="16"/>
  <c r="Q502" i="16"/>
  <c r="L503" i="16"/>
  <c r="Q503" i="16"/>
  <c r="L504" i="16"/>
  <c r="Q504" i="16"/>
  <c r="L505" i="16"/>
  <c r="Q505" i="16"/>
  <c r="L506" i="16"/>
  <c r="Q506" i="16"/>
  <c r="L507" i="16"/>
  <c r="Q507" i="16"/>
  <c r="L508" i="16"/>
  <c r="Q508" i="16"/>
  <c r="L509" i="16"/>
  <c r="Q509" i="16"/>
  <c r="L510" i="16"/>
  <c r="Q510" i="16"/>
  <c r="L511" i="16"/>
  <c r="Q511" i="16"/>
  <c r="L512" i="16"/>
  <c r="Q512" i="16"/>
  <c r="L515" i="16"/>
  <c r="Q515" i="16"/>
  <c r="L516" i="16"/>
  <c r="Q516" i="16"/>
  <c r="L517" i="16"/>
  <c r="Q517" i="16"/>
  <c r="L518" i="16"/>
  <c r="Q518" i="16"/>
  <c r="L519" i="16"/>
  <c r="Q519" i="16"/>
  <c r="L520" i="16"/>
  <c r="Q520" i="16"/>
  <c r="L521" i="16"/>
  <c r="Q521" i="16"/>
  <c r="L522" i="16"/>
  <c r="Q522" i="16"/>
  <c r="L525" i="16"/>
  <c r="Q525" i="16"/>
  <c r="L526" i="16"/>
  <c r="Q526" i="16"/>
  <c r="L527" i="16"/>
  <c r="Q527" i="16"/>
  <c r="L528" i="16"/>
  <c r="Q528" i="16"/>
  <c r="L529" i="16"/>
  <c r="Q529" i="16"/>
  <c r="L530" i="16"/>
  <c r="Q530" i="16"/>
  <c r="L531" i="16"/>
  <c r="Q531" i="16"/>
  <c r="L532" i="16"/>
  <c r="Q532" i="16"/>
  <c r="L535" i="16"/>
  <c r="Q535" i="16"/>
  <c r="L536" i="16"/>
  <c r="Q536" i="16"/>
  <c r="L537" i="16"/>
  <c r="Q537" i="16"/>
  <c r="L538" i="16"/>
  <c r="Q538" i="16"/>
  <c r="L539" i="16"/>
  <c r="Q539" i="16"/>
  <c r="L540" i="16"/>
  <c r="Q540" i="16"/>
  <c r="L541" i="16"/>
  <c r="Q541" i="16"/>
  <c r="L542" i="16"/>
  <c r="Q542" i="16"/>
  <c r="L545" i="16"/>
  <c r="Q545" i="16"/>
  <c r="L546" i="16"/>
  <c r="Q546" i="16"/>
  <c r="L547" i="16"/>
  <c r="Q547" i="16"/>
  <c r="L548" i="16"/>
  <c r="Q548" i="16"/>
  <c r="L549" i="16"/>
  <c r="Q549" i="16"/>
  <c r="L550" i="16"/>
  <c r="Q550" i="16"/>
  <c r="L551" i="16"/>
  <c r="Q551" i="16"/>
  <c r="L552" i="16"/>
  <c r="Q552" i="16"/>
  <c r="L555" i="16"/>
  <c r="Q555" i="16"/>
  <c r="L556" i="16"/>
  <c r="Q556" i="16"/>
  <c r="L557" i="16"/>
  <c r="Q557" i="16"/>
  <c r="L558" i="16"/>
  <c r="Q558" i="16"/>
  <c r="L559" i="16"/>
  <c r="Q559" i="16"/>
  <c r="L560" i="16"/>
  <c r="Q560" i="16"/>
  <c r="L561" i="16"/>
  <c r="Q561" i="16"/>
  <c r="L562" i="16"/>
  <c r="Q562" i="16"/>
  <c r="L565" i="16"/>
  <c r="Q565" i="16"/>
  <c r="L566" i="16"/>
  <c r="Q566" i="16"/>
  <c r="L567" i="16"/>
  <c r="Q567" i="16"/>
  <c r="L568" i="16"/>
  <c r="Q568" i="16"/>
  <c r="L569" i="16"/>
  <c r="Q569" i="16"/>
  <c r="L570" i="16"/>
  <c r="Q570" i="16"/>
  <c r="L571" i="16"/>
  <c r="Q571" i="16"/>
  <c r="L572" i="16"/>
  <c r="Q572" i="16"/>
  <c r="L575" i="16"/>
  <c r="Q575" i="16"/>
  <c r="L576" i="16"/>
  <c r="Q576" i="16"/>
  <c r="L577" i="16"/>
  <c r="Q577" i="16"/>
  <c r="L578" i="16"/>
  <c r="Q578" i="16"/>
  <c r="L579" i="16"/>
  <c r="Q579" i="16"/>
  <c r="L580" i="16"/>
  <c r="Q580" i="16"/>
  <c r="L581" i="16"/>
  <c r="Q581" i="16"/>
  <c r="L582" i="16"/>
  <c r="Q582" i="16"/>
  <c r="L585" i="16"/>
  <c r="Q585" i="16"/>
  <c r="L586" i="16"/>
  <c r="Q586" i="16"/>
  <c r="L587" i="16"/>
  <c r="Q587" i="16"/>
  <c r="L588" i="16"/>
  <c r="Q588" i="16"/>
  <c r="L589" i="16"/>
  <c r="Q589" i="16"/>
  <c r="L590" i="16"/>
  <c r="Q590" i="16"/>
  <c r="L591" i="16"/>
  <c r="Q591" i="16"/>
  <c r="L592" i="16"/>
  <c r="Q592" i="16"/>
  <c r="L595" i="16"/>
  <c r="Q595" i="16"/>
  <c r="L596" i="16"/>
  <c r="Q596" i="16"/>
  <c r="L597" i="16"/>
  <c r="Q597" i="16"/>
  <c r="L598" i="16"/>
  <c r="Q598" i="16"/>
  <c r="L599" i="16"/>
  <c r="Q599" i="16"/>
  <c r="L600" i="16"/>
  <c r="Q600" i="16"/>
  <c r="L601" i="16"/>
  <c r="Q601" i="16"/>
  <c r="L602" i="16"/>
  <c r="Q602" i="16"/>
  <c r="L603" i="16"/>
  <c r="Q603" i="16"/>
  <c r="L604" i="16"/>
  <c r="Q604" i="16"/>
  <c r="L5" i="16"/>
  <c r="Q5" i="16"/>
  <c r="O6" i="16"/>
  <c r="O7" i="16"/>
  <c r="O8" i="16"/>
  <c r="O9" i="16"/>
  <c r="O10" i="16"/>
  <c r="O11" i="16"/>
  <c r="O12" i="16"/>
  <c r="O15" i="16"/>
  <c r="O16" i="16"/>
  <c r="O17" i="16"/>
  <c r="O18" i="16"/>
  <c r="O19" i="16"/>
  <c r="O20" i="16"/>
  <c r="O21" i="16"/>
  <c r="O22" i="16"/>
  <c r="O25" i="16"/>
  <c r="O26" i="16"/>
  <c r="O27" i="16"/>
  <c r="O28" i="16"/>
  <c r="O29" i="16"/>
  <c r="O30" i="16"/>
  <c r="O31" i="16"/>
  <c r="O32" i="16"/>
  <c r="O35" i="16"/>
  <c r="O36" i="16"/>
  <c r="O37" i="16"/>
  <c r="O38" i="16"/>
  <c r="O39" i="16"/>
  <c r="O40" i="16"/>
  <c r="O41" i="16"/>
  <c r="O42" i="16"/>
  <c r="O45" i="16"/>
  <c r="O46" i="16"/>
  <c r="O47" i="16"/>
  <c r="O48" i="16"/>
  <c r="O49" i="16"/>
  <c r="O50" i="16"/>
  <c r="O51" i="16"/>
  <c r="O52" i="16"/>
  <c r="O55" i="16"/>
  <c r="O56" i="16"/>
  <c r="O57" i="16"/>
  <c r="O58" i="16"/>
  <c r="O59" i="16"/>
  <c r="O60" i="16"/>
  <c r="O61" i="16"/>
  <c r="O62" i="16"/>
  <c r="O65" i="16"/>
  <c r="O66" i="16"/>
  <c r="O67" i="16"/>
  <c r="O68" i="16"/>
  <c r="O69" i="16"/>
  <c r="O70" i="16"/>
  <c r="O71" i="16"/>
  <c r="O72" i="16"/>
  <c r="O75" i="16"/>
  <c r="O76" i="16"/>
  <c r="O77" i="16"/>
  <c r="O78" i="16"/>
  <c r="O79" i="16"/>
  <c r="O80" i="16"/>
  <c r="O81" i="16"/>
  <c r="O82" i="16"/>
  <c r="O85" i="16"/>
  <c r="O86" i="16"/>
  <c r="O87" i="16"/>
  <c r="O88" i="16"/>
  <c r="O89" i="16"/>
  <c r="O90" i="16"/>
  <c r="O91" i="16"/>
  <c r="O92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5" i="16"/>
  <c r="O116" i="16"/>
  <c r="O117" i="16"/>
  <c r="O118" i="16"/>
  <c r="O119" i="16"/>
  <c r="O120" i="16"/>
  <c r="O121" i="16"/>
  <c r="O122" i="16"/>
  <c r="O125" i="16"/>
  <c r="O126" i="16"/>
  <c r="O127" i="16"/>
  <c r="O128" i="16"/>
  <c r="O129" i="16"/>
  <c r="O130" i="16"/>
  <c r="O131" i="16"/>
  <c r="O132" i="16"/>
  <c r="O135" i="16"/>
  <c r="O136" i="16"/>
  <c r="O137" i="16"/>
  <c r="O138" i="16"/>
  <c r="O139" i="16"/>
  <c r="O140" i="16"/>
  <c r="O141" i="16"/>
  <c r="O142" i="16"/>
  <c r="O145" i="16"/>
  <c r="O146" i="16"/>
  <c r="O147" i="16"/>
  <c r="O148" i="16"/>
  <c r="O149" i="16"/>
  <c r="O150" i="16"/>
  <c r="O151" i="16"/>
  <c r="O152" i="16"/>
  <c r="O155" i="16"/>
  <c r="O156" i="16"/>
  <c r="O157" i="16"/>
  <c r="O158" i="16"/>
  <c r="O159" i="16"/>
  <c r="O160" i="16"/>
  <c r="O161" i="16"/>
  <c r="O162" i="16"/>
  <c r="O165" i="16"/>
  <c r="O166" i="16"/>
  <c r="O167" i="16"/>
  <c r="O168" i="16"/>
  <c r="O169" i="16"/>
  <c r="O170" i="16"/>
  <c r="O171" i="16"/>
  <c r="O172" i="16"/>
  <c r="O175" i="16"/>
  <c r="O176" i="16"/>
  <c r="O177" i="16"/>
  <c r="O178" i="16"/>
  <c r="O179" i="16"/>
  <c r="O180" i="16"/>
  <c r="O181" i="16"/>
  <c r="O182" i="16"/>
  <c r="O185" i="16"/>
  <c r="O186" i="16"/>
  <c r="O187" i="16"/>
  <c r="O188" i="16"/>
  <c r="O189" i="16"/>
  <c r="O190" i="16"/>
  <c r="O191" i="16"/>
  <c r="O192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5" i="16"/>
  <c r="O216" i="16"/>
  <c r="O217" i="16"/>
  <c r="O218" i="16"/>
  <c r="O219" i="16"/>
  <c r="O220" i="16"/>
  <c r="O221" i="16"/>
  <c r="O222" i="16"/>
  <c r="O225" i="16"/>
  <c r="O226" i="16"/>
  <c r="O227" i="16"/>
  <c r="O228" i="16"/>
  <c r="O229" i="16"/>
  <c r="O230" i="16"/>
  <c r="O231" i="16"/>
  <c r="O232" i="16"/>
  <c r="O235" i="16"/>
  <c r="O236" i="16"/>
  <c r="O237" i="16"/>
  <c r="O238" i="16"/>
  <c r="O239" i="16"/>
  <c r="O240" i="16"/>
  <c r="O241" i="16"/>
  <c r="O242" i="16"/>
  <c r="O245" i="16"/>
  <c r="O246" i="16"/>
  <c r="O247" i="16"/>
  <c r="O248" i="16"/>
  <c r="O249" i="16"/>
  <c r="O250" i="16"/>
  <c r="O251" i="16"/>
  <c r="O252" i="16"/>
  <c r="O255" i="16"/>
  <c r="O256" i="16"/>
  <c r="O257" i="16"/>
  <c r="O258" i="16"/>
  <c r="O259" i="16"/>
  <c r="O260" i="16"/>
  <c r="O261" i="16"/>
  <c r="O262" i="16"/>
  <c r="O265" i="16"/>
  <c r="O266" i="16"/>
  <c r="O267" i="16"/>
  <c r="O268" i="16"/>
  <c r="O269" i="16"/>
  <c r="O270" i="16"/>
  <c r="O271" i="16"/>
  <c r="O272" i="16"/>
  <c r="O275" i="16"/>
  <c r="O276" i="16"/>
  <c r="O277" i="16"/>
  <c r="O278" i="16"/>
  <c r="O279" i="16"/>
  <c r="O280" i="16"/>
  <c r="O281" i="16"/>
  <c r="O282" i="16"/>
  <c r="O285" i="16"/>
  <c r="O286" i="16"/>
  <c r="O287" i="16"/>
  <c r="O288" i="16"/>
  <c r="O289" i="16"/>
  <c r="O290" i="16"/>
  <c r="O291" i="16"/>
  <c r="O292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5" i="16"/>
  <c r="O316" i="16"/>
  <c r="O317" i="16"/>
  <c r="O318" i="16"/>
  <c r="O319" i="16"/>
  <c r="O320" i="16"/>
  <c r="O321" i="16"/>
  <c r="O322" i="16"/>
  <c r="O325" i="16"/>
  <c r="O326" i="16"/>
  <c r="O327" i="16"/>
  <c r="O328" i="16"/>
  <c r="O329" i="16"/>
  <c r="O330" i="16"/>
  <c r="O331" i="16"/>
  <c r="O332" i="16"/>
  <c r="O335" i="16"/>
  <c r="O336" i="16"/>
  <c r="O337" i="16"/>
  <c r="O338" i="16"/>
  <c r="O339" i="16"/>
  <c r="O340" i="16"/>
  <c r="O341" i="16"/>
  <c r="O342" i="16"/>
  <c r="O345" i="16"/>
  <c r="O346" i="16"/>
  <c r="O347" i="16"/>
  <c r="O348" i="16"/>
  <c r="O349" i="16"/>
  <c r="O350" i="16"/>
  <c r="O351" i="16"/>
  <c r="O352" i="16"/>
  <c r="O355" i="16"/>
  <c r="O356" i="16"/>
  <c r="O357" i="16"/>
  <c r="O358" i="16"/>
  <c r="O359" i="16"/>
  <c r="O360" i="16"/>
  <c r="O361" i="16"/>
  <c r="O362" i="16"/>
  <c r="O365" i="16"/>
  <c r="O366" i="16"/>
  <c r="O367" i="16"/>
  <c r="O368" i="16"/>
  <c r="O369" i="16"/>
  <c r="O370" i="16"/>
  <c r="O371" i="16"/>
  <c r="O372" i="16"/>
  <c r="O375" i="16"/>
  <c r="O376" i="16"/>
  <c r="O377" i="16"/>
  <c r="O378" i="16"/>
  <c r="O379" i="16"/>
  <c r="O380" i="16"/>
  <c r="O381" i="16"/>
  <c r="O382" i="16"/>
  <c r="O385" i="16"/>
  <c r="O386" i="16"/>
  <c r="O387" i="16"/>
  <c r="O388" i="16"/>
  <c r="O389" i="16"/>
  <c r="O390" i="16"/>
  <c r="O391" i="16"/>
  <c r="O392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5" i="16"/>
  <c r="O416" i="16"/>
  <c r="O417" i="16"/>
  <c r="O418" i="16"/>
  <c r="O419" i="16"/>
  <c r="O420" i="16"/>
  <c r="O421" i="16"/>
  <c r="O422" i="16"/>
  <c r="O425" i="16"/>
  <c r="O426" i="16"/>
  <c r="O427" i="16"/>
  <c r="O428" i="16"/>
  <c r="O429" i="16"/>
  <c r="O430" i="16"/>
  <c r="O431" i="16"/>
  <c r="O432" i="16"/>
  <c r="O435" i="16"/>
  <c r="O436" i="16"/>
  <c r="O437" i="16"/>
  <c r="O438" i="16"/>
  <c r="O439" i="16"/>
  <c r="O440" i="16"/>
  <c r="O441" i="16"/>
  <c r="O442" i="16"/>
  <c r="O445" i="16"/>
  <c r="O446" i="16"/>
  <c r="O447" i="16"/>
  <c r="O448" i="16"/>
  <c r="O449" i="16"/>
  <c r="O450" i="16"/>
  <c r="O451" i="16"/>
  <c r="O452" i="16"/>
  <c r="O455" i="16"/>
  <c r="O456" i="16"/>
  <c r="O457" i="16"/>
  <c r="O458" i="16"/>
  <c r="O459" i="16"/>
  <c r="O460" i="16"/>
  <c r="O461" i="16"/>
  <c r="O462" i="16"/>
  <c r="O465" i="16"/>
  <c r="O466" i="16"/>
  <c r="O467" i="16"/>
  <c r="O468" i="16"/>
  <c r="O469" i="16"/>
  <c r="O470" i="16"/>
  <c r="O471" i="16"/>
  <c r="O472" i="16"/>
  <c r="O475" i="16"/>
  <c r="O476" i="16"/>
  <c r="O477" i="16"/>
  <c r="O478" i="16"/>
  <c r="O479" i="16"/>
  <c r="O480" i="16"/>
  <c r="O481" i="16"/>
  <c r="O482" i="16"/>
  <c r="O485" i="16"/>
  <c r="O486" i="16"/>
  <c r="O487" i="16"/>
  <c r="O488" i="16"/>
  <c r="O489" i="16"/>
  <c r="O490" i="16"/>
  <c r="O491" i="16"/>
  <c r="O492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5" i="16"/>
  <c r="O516" i="16"/>
  <c r="O517" i="16"/>
  <c r="O518" i="16"/>
  <c r="O519" i="16"/>
  <c r="O520" i="16"/>
  <c r="O521" i="16"/>
  <c r="O522" i="16"/>
  <c r="O525" i="16"/>
  <c r="O526" i="16"/>
  <c r="O527" i="16"/>
  <c r="O528" i="16"/>
  <c r="O529" i="16"/>
  <c r="O530" i="16"/>
  <c r="O531" i="16"/>
  <c r="O532" i="16"/>
  <c r="O535" i="16"/>
  <c r="O536" i="16"/>
  <c r="O537" i="16"/>
  <c r="O538" i="16"/>
  <c r="O539" i="16"/>
  <c r="O540" i="16"/>
  <c r="O541" i="16"/>
  <c r="O542" i="16"/>
  <c r="O545" i="16"/>
  <c r="O546" i="16"/>
  <c r="O547" i="16"/>
  <c r="O548" i="16"/>
  <c r="O549" i="16"/>
  <c r="O550" i="16"/>
  <c r="O551" i="16"/>
  <c r="O552" i="16"/>
  <c r="O555" i="16"/>
  <c r="O556" i="16"/>
  <c r="O557" i="16"/>
  <c r="O558" i="16"/>
  <c r="O559" i="16"/>
  <c r="O560" i="16"/>
  <c r="O561" i="16"/>
  <c r="O562" i="16"/>
  <c r="O565" i="16"/>
  <c r="O566" i="16"/>
  <c r="O567" i="16"/>
  <c r="O568" i="16"/>
  <c r="O569" i="16"/>
  <c r="O570" i="16"/>
  <c r="O571" i="16"/>
  <c r="O572" i="16"/>
  <c r="O575" i="16"/>
  <c r="O576" i="16"/>
  <c r="O577" i="16"/>
  <c r="O578" i="16"/>
  <c r="O579" i="16"/>
  <c r="O580" i="16"/>
  <c r="O581" i="16"/>
  <c r="O582" i="16"/>
  <c r="O585" i="16"/>
  <c r="O586" i="16"/>
  <c r="O587" i="16"/>
  <c r="O588" i="16"/>
  <c r="O589" i="16"/>
  <c r="O590" i="16"/>
  <c r="O591" i="16"/>
  <c r="O592" i="16"/>
  <c r="O595" i="16"/>
  <c r="O596" i="16"/>
  <c r="O597" i="16"/>
  <c r="O598" i="16"/>
  <c r="O599" i="16"/>
  <c r="O600" i="16"/>
  <c r="O601" i="16"/>
  <c r="O602" i="16"/>
  <c r="O603" i="16"/>
  <c r="O604" i="16"/>
  <c r="O5" i="16"/>
  <c r="N6" i="16"/>
  <c r="N7" i="16"/>
  <c r="N8" i="16"/>
  <c r="N9" i="16"/>
  <c r="N10" i="16"/>
  <c r="N11" i="16"/>
  <c r="N12" i="16"/>
  <c r="N15" i="16"/>
  <c r="N16" i="16"/>
  <c r="N17" i="16"/>
  <c r="N18" i="16"/>
  <c r="N19" i="16"/>
  <c r="N20" i="16"/>
  <c r="N21" i="16"/>
  <c r="N22" i="16"/>
  <c r="N25" i="16"/>
  <c r="N26" i="16"/>
  <c r="N27" i="16"/>
  <c r="N28" i="16"/>
  <c r="N29" i="16"/>
  <c r="N30" i="16"/>
  <c r="N31" i="16"/>
  <c r="N32" i="16"/>
  <c r="N35" i="16"/>
  <c r="N36" i="16"/>
  <c r="N37" i="16"/>
  <c r="N38" i="16"/>
  <c r="N39" i="16"/>
  <c r="N40" i="16"/>
  <c r="N41" i="16"/>
  <c r="N42" i="16"/>
  <c r="N45" i="16"/>
  <c r="N46" i="16"/>
  <c r="N47" i="16"/>
  <c r="N48" i="16"/>
  <c r="N49" i="16"/>
  <c r="N50" i="16"/>
  <c r="N51" i="16"/>
  <c r="N52" i="16"/>
  <c r="N55" i="16"/>
  <c r="N56" i="16"/>
  <c r="N57" i="16"/>
  <c r="N58" i="16"/>
  <c r="N59" i="16"/>
  <c r="N60" i="16"/>
  <c r="N61" i="16"/>
  <c r="N62" i="16"/>
  <c r="N65" i="16"/>
  <c r="N66" i="16"/>
  <c r="N67" i="16"/>
  <c r="N68" i="16"/>
  <c r="N69" i="16"/>
  <c r="N70" i="16"/>
  <c r="N71" i="16"/>
  <c r="N72" i="16"/>
  <c r="N75" i="16"/>
  <c r="N76" i="16"/>
  <c r="N77" i="16"/>
  <c r="N78" i="16"/>
  <c r="N79" i="16"/>
  <c r="N80" i="16"/>
  <c r="N81" i="16"/>
  <c r="N82" i="16"/>
  <c r="N85" i="16"/>
  <c r="N86" i="16"/>
  <c r="N87" i="16"/>
  <c r="N88" i="16"/>
  <c r="N89" i="16"/>
  <c r="N90" i="16"/>
  <c r="N91" i="16"/>
  <c r="N92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5" i="16"/>
  <c r="N116" i="16"/>
  <c r="N117" i="16"/>
  <c r="N118" i="16"/>
  <c r="N119" i="16"/>
  <c r="N120" i="16"/>
  <c r="N121" i="16"/>
  <c r="N122" i="16"/>
  <c r="N125" i="16"/>
  <c r="N126" i="16"/>
  <c r="N127" i="16"/>
  <c r="N128" i="16"/>
  <c r="N129" i="16"/>
  <c r="N130" i="16"/>
  <c r="N131" i="16"/>
  <c r="N132" i="16"/>
  <c r="N135" i="16"/>
  <c r="N136" i="16"/>
  <c r="N137" i="16"/>
  <c r="N138" i="16"/>
  <c r="N139" i="16"/>
  <c r="N140" i="16"/>
  <c r="N141" i="16"/>
  <c r="N142" i="16"/>
  <c r="N145" i="16"/>
  <c r="N146" i="16"/>
  <c r="N147" i="16"/>
  <c r="N148" i="16"/>
  <c r="N149" i="16"/>
  <c r="N150" i="16"/>
  <c r="N151" i="16"/>
  <c r="N152" i="16"/>
  <c r="N155" i="16"/>
  <c r="N156" i="16"/>
  <c r="N157" i="16"/>
  <c r="N158" i="16"/>
  <c r="N159" i="16"/>
  <c r="N160" i="16"/>
  <c r="N161" i="16"/>
  <c r="N162" i="16"/>
  <c r="N165" i="16"/>
  <c r="N166" i="16"/>
  <c r="N167" i="16"/>
  <c r="N168" i="16"/>
  <c r="N169" i="16"/>
  <c r="N170" i="16"/>
  <c r="N171" i="16"/>
  <c r="N172" i="16"/>
  <c r="N175" i="16"/>
  <c r="N176" i="16"/>
  <c r="N177" i="16"/>
  <c r="N178" i="16"/>
  <c r="N179" i="16"/>
  <c r="N180" i="16"/>
  <c r="N181" i="16"/>
  <c r="N182" i="16"/>
  <c r="N185" i="16"/>
  <c r="N186" i="16"/>
  <c r="N187" i="16"/>
  <c r="N188" i="16"/>
  <c r="N189" i="16"/>
  <c r="N190" i="16"/>
  <c r="N191" i="16"/>
  <c r="N192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5" i="16"/>
  <c r="N216" i="16"/>
  <c r="N217" i="16"/>
  <c r="N218" i="16"/>
  <c r="N219" i="16"/>
  <c r="N220" i="16"/>
  <c r="N221" i="16"/>
  <c r="N222" i="16"/>
  <c r="N225" i="16"/>
  <c r="N226" i="16"/>
  <c r="N227" i="16"/>
  <c r="N228" i="16"/>
  <c r="N229" i="16"/>
  <c r="N230" i="16"/>
  <c r="N231" i="16"/>
  <c r="N232" i="16"/>
  <c r="N235" i="16"/>
  <c r="N236" i="16"/>
  <c r="N237" i="16"/>
  <c r="N238" i="16"/>
  <c r="N239" i="16"/>
  <c r="N240" i="16"/>
  <c r="N241" i="16"/>
  <c r="N242" i="16"/>
  <c r="N245" i="16"/>
  <c r="N246" i="16"/>
  <c r="N247" i="16"/>
  <c r="N248" i="16"/>
  <c r="N249" i="16"/>
  <c r="N250" i="16"/>
  <c r="N251" i="16"/>
  <c r="N252" i="16"/>
  <c r="N255" i="16"/>
  <c r="N256" i="16"/>
  <c r="N257" i="16"/>
  <c r="N258" i="16"/>
  <c r="N259" i="16"/>
  <c r="N260" i="16"/>
  <c r="N261" i="16"/>
  <c r="N262" i="16"/>
  <c r="N265" i="16"/>
  <c r="N266" i="16"/>
  <c r="N267" i="16"/>
  <c r="N268" i="16"/>
  <c r="N269" i="16"/>
  <c r="N270" i="16"/>
  <c r="N271" i="16"/>
  <c r="N272" i="16"/>
  <c r="N275" i="16"/>
  <c r="N276" i="16"/>
  <c r="N277" i="16"/>
  <c r="N278" i="16"/>
  <c r="N279" i="16"/>
  <c r="N280" i="16"/>
  <c r="N281" i="16"/>
  <c r="N282" i="16"/>
  <c r="N285" i="16"/>
  <c r="N286" i="16"/>
  <c r="N287" i="16"/>
  <c r="N288" i="16"/>
  <c r="N289" i="16"/>
  <c r="N290" i="16"/>
  <c r="N291" i="16"/>
  <c r="N292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5" i="16"/>
  <c r="N316" i="16"/>
  <c r="N317" i="16"/>
  <c r="N318" i="16"/>
  <c r="N319" i="16"/>
  <c r="N320" i="16"/>
  <c r="N321" i="16"/>
  <c r="N322" i="16"/>
  <c r="N325" i="16"/>
  <c r="N326" i="16"/>
  <c r="N327" i="16"/>
  <c r="N328" i="16"/>
  <c r="N329" i="16"/>
  <c r="N330" i="16"/>
  <c r="N331" i="16"/>
  <c r="N332" i="16"/>
  <c r="N335" i="16"/>
  <c r="N336" i="16"/>
  <c r="N337" i="16"/>
  <c r="N338" i="16"/>
  <c r="N339" i="16"/>
  <c r="N340" i="16"/>
  <c r="N341" i="16"/>
  <c r="N342" i="16"/>
  <c r="N345" i="16"/>
  <c r="N346" i="16"/>
  <c r="N347" i="16"/>
  <c r="N348" i="16"/>
  <c r="N349" i="16"/>
  <c r="N350" i="16"/>
  <c r="N351" i="16"/>
  <c r="N352" i="16"/>
  <c r="N355" i="16"/>
  <c r="N356" i="16"/>
  <c r="N357" i="16"/>
  <c r="N358" i="16"/>
  <c r="N359" i="16"/>
  <c r="N360" i="16"/>
  <c r="N361" i="16"/>
  <c r="N362" i="16"/>
  <c r="N365" i="16"/>
  <c r="N366" i="16"/>
  <c r="N367" i="16"/>
  <c r="N368" i="16"/>
  <c r="N369" i="16"/>
  <c r="N370" i="16"/>
  <c r="N371" i="16"/>
  <c r="N372" i="16"/>
  <c r="N375" i="16"/>
  <c r="N376" i="16"/>
  <c r="N377" i="16"/>
  <c r="N378" i="16"/>
  <c r="N379" i="16"/>
  <c r="N380" i="16"/>
  <c r="N381" i="16"/>
  <c r="N382" i="16"/>
  <c r="N385" i="16"/>
  <c r="N386" i="16"/>
  <c r="N387" i="16"/>
  <c r="N388" i="16"/>
  <c r="N389" i="16"/>
  <c r="N390" i="16"/>
  <c r="N391" i="16"/>
  <c r="N392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5" i="16"/>
  <c r="N416" i="16"/>
  <c r="N417" i="16"/>
  <c r="N418" i="16"/>
  <c r="N419" i="16"/>
  <c r="N420" i="16"/>
  <c r="N421" i="16"/>
  <c r="N422" i="16"/>
  <c r="N425" i="16"/>
  <c r="N426" i="16"/>
  <c r="N427" i="16"/>
  <c r="N428" i="16"/>
  <c r="N429" i="16"/>
  <c r="N430" i="16"/>
  <c r="N431" i="16"/>
  <c r="N432" i="16"/>
  <c r="N435" i="16"/>
  <c r="N436" i="16"/>
  <c r="N437" i="16"/>
  <c r="N438" i="16"/>
  <c r="N439" i="16"/>
  <c r="N440" i="16"/>
  <c r="N441" i="16"/>
  <c r="N442" i="16"/>
  <c r="N445" i="16"/>
  <c r="N446" i="16"/>
  <c r="N447" i="16"/>
  <c r="N448" i="16"/>
  <c r="N449" i="16"/>
  <c r="N450" i="16"/>
  <c r="N451" i="16"/>
  <c r="N452" i="16"/>
  <c r="N455" i="16"/>
  <c r="N456" i="16"/>
  <c r="N457" i="16"/>
  <c r="N458" i="16"/>
  <c r="N459" i="16"/>
  <c r="N460" i="16"/>
  <c r="N461" i="16"/>
  <c r="N462" i="16"/>
  <c r="N465" i="16"/>
  <c r="N466" i="16"/>
  <c r="N467" i="16"/>
  <c r="N468" i="16"/>
  <c r="N469" i="16"/>
  <c r="N470" i="16"/>
  <c r="N471" i="16"/>
  <c r="N472" i="16"/>
  <c r="N475" i="16"/>
  <c r="N476" i="16"/>
  <c r="N477" i="16"/>
  <c r="N478" i="16"/>
  <c r="N479" i="16"/>
  <c r="N480" i="16"/>
  <c r="N481" i="16"/>
  <c r="N482" i="16"/>
  <c r="N485" i="16"/>
  <c r="N486" i="16"/>
  <c r="N487" i="16"/>
  <c r="N488" i="16"/>
  <c r="N489" i="16"/>
  <c r="N490" i="16"/>
  <c r="N491" i="16"/>
  <c r="N492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5" i="16"/>
  <c r="N516" i="16"/>
  <c r="N517" i="16"/>
  <c r="N518" i="16"/>
  <c r="N519" i="16"/>
  <c r="N520" i="16"/>
  <c r="N521" i="16"/>
  <c r="N522" i="16"/>
  <c r="N525" i="16"/>
  <c r="N526" i="16"/>
  <c r="N527" i="16"/>
  <c r="N528" i="16"/>
  <c r="N529" i="16"/>
  <c r="N530" i="16"/>
  <c r="N531" i="16"/>
  <c r="N532" i="16"/>
  <c r="N535" i="16"/>
  <c r="N536" i="16"/>
  <c r="N537" i="16"/>
  <c r="N538" i="16"/>
  <c r="N539" i="16"/>
  <c r="N540" i="16"/>
  <c r="N541" i="16"/>
  <c r="N542" i="16"/>
  <c r="N545" i="16"/>
  <c r="N546" i="16"/>
  <c r="N547" i="16"/>
  <c r="N548" i="16"/>
  <c r="N549" i="16"/>
  <c r="N550" i="16"/>
  <c r="N551" i="16"/>
  <c r="N552" i="16"/>
  <c r="N555" i="16"/>
  <c r="N556" i="16"/>
  <c r="N557" i="16"/>
  <c r="N558" i="16"/>
  <c r="N559" i="16"/>
  <c r="N560" i="16"/>
  <c r="N561" i="16"/>
  <c r="N562" i="16"/>
  <c r="N565" i="16"/>
  <c r="N566" i="16"/>
  <c r="N567" i="16"/>
  <c r="N568" i="16"/>
  <c r="N569" i="16"/>
  <c r="N570" i="16"/>
  <c r="N571" i="16"/>
  <c r="N572" i="16"/>
  <c r="N575" i="16"/>
  <c r="N576" i="16"/>
  <c r="N577" i="16"/>
  <c r="N578" i="16"/>
  <c r="N579" i="16"/>
  <c r="N580" i="16"/>
  <c r="N581" i="16"/>
  <c r="N582" i="16"/>
  <c r="N585" i="16"/>
  <c r="N586" i="16"/>
  <c r="N587" i="16"/>
  <c r="N588" i="16"/>
  <c r="N589" i="16"/>
  <c r="N590" i="16"/>
  <c r="N591" i="16"/>
  <c r="N592" i="16"/>
  <c r="N595" i="16"/>
  <c r="N596" i="16"/>
  <c r="N597" i="16"/>
  <c r="N598" i="16"/>
  <c r="N599" i="16"/>
  <c r="N600" i="16"/>
  <c r="N601" i="16"/>
  <c r="N602" i="16"/>
  <c r="N603" i="16"/>
  <c r="N604" i="16"/>
  <c r="N5" i="16"/>
  <c r="M6" i="16"/>
  <c r="M7" i="16"/>
  <c r="M8" i="16"/>
  <c r="M9" i="16"/>
  <c r="M10" i="16"/>
  <c r="M11" i="16"/>
  <c r="M12" i="16"/>
  <c r="M15" i="16"/>
  <c r="M16" i="16"/>
  <c r="M17" i="16"/>
  <c r="M18" i="16"/>
  <c r="M19" i="16"/>
  <c r="M20" i="16"/>
  <c r="M21" i="16"/>
  <c r="M22" i="16"/>
  <c r="M25" i="16"/>
  <c r="M26" i="16"/>
  <c r="M27" i="16"/>
  <c r="M28" i="16"/>
  <c r="M29" i="16"/>
  <c r="M30" i="16"/>
  <c r="M31" i="16"/>
  <c r="M32" i="16"/>
  <c r="M35" i="16"/>
  <c r="M36" i="16"/>
  <c r="M37" i="16"/>
  <c r="M38" i="16"/>
  <c r="M39" i="16"/>
  <c r="M40" i="16"/>
  <c r="M41" i="16"/>
  <c r="M42" i="16"/>
  <c r="M45" i="16"/>
  <c r="M46" i="16"/>
  <c r="M47" i="16"/>
  <c r="M48" i="16"/>
  <c r="M49" i="16"/>
  <c r="M50" i="16"/>
  <c r="M51" i="16"/>
  <c r="M52" i="16"/>
  <c r="M55" i="16"/>
  <c r="M56" i="16"/>
  <c r="M57" i="16"/>
  <c r="M58" i="16"/>
  <c r="M59" i="16"/>
  <c r="M60" i="16"/>
  <c r="M61" i="16"/>
  <c r="M62" i="16"/>
  <c r="M65" i="16"/>
  <c r="M66" i="16"/>
  <c r="M67" i="16"/>
  <c r="M68" i="16"/>
  <c r="M69" i="16"/>
  <c r="M70" i="16"/>
  <c r="M71" i="16"/>
  <c r="M72" i="16"/>
  <c r="M75" i="16"/>
  <c r="M76" i="16"/>
  <c r="M77" i="16"/>
  <c r="M78" i="16"/>
  <c r="M79" i="16"/>
  <c r="M80" i="16"/>
  <c r="M81" i="16"/>
  <c r="M82" i="16"/>
  <c r="M85" i="16"/>
  <c r="M86" i="16"/>
  <c r="M87" i="16"/>
  <c r="M88" i="16"/>
  <c r="M89" i="16"/>
  <c r="M90" i="16"/>
  <c r="M91" i="16"/>
  <c r="M92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5" i="16"/>
  <c r="M116" i="16"/>
  <c r="M117" i="16"/>
  <c r="M118" i="16"/>
  <c r="M119" i="16"/>
  <c r="M120" i="16"/>
  <c r="M121" i="16"/>
  <c r="M122" i="16"/>
  <c r="M125" i="16"/>
  <c r="M126" i="16"/>
  <c r="M127" i="16"/>
  <c r="M128" i="16"/>
  <c r="M129" i="16"/>
  <c r="M130" i="16"/>
  <c r="M131" i="16"/>
  <c r="M132" i="16"/>
  <c r="M135" i="16"/>
  <c r="M136" i="16"/>
  <c r="M137" i="16"/>
  <c r="M138" i="16"/>
  <c r="M139" i="16"/>
  <c r="M140" i="16"/>
  <c r="M141" i="16"/>
  <c r="M142" i="16"/>
  <c r="M145" i="16"/>
  <c r="M146" i="16"/>
  <c r="M147" i="16"/>
  <c r="M148" i="16"/>
  <c r="M149" i="16"/>
  <c r="M150" i="16"/>
  <c r="M151" i="16"/>
  <c r="M152" i="16"/>
  <c r="M155" i="16"/>
  <c r="M156" i="16"/>
  <c r="M157" i="16"/>
  <c r="M158" i="16"/>
  <c r="M159" i="16"/>
  <c r="M160" i="16"/>
  <c r="M161" i="16"/>
  <c r="M162" i="16"/>
  <c r="M165" i="16"/>
  <c r="M166" i="16"/>
  <c r="M167" i="16"/>
  <c r="M168" i="16"/>
  <c r="M169" i="16"/>
  <c r="M170" i="16"/>
  <c r="M171" i="16"/>
  <c r="M172" i="16"/>
  <c r="M175" i="16"/>
  <c r="M176" i="16"/>
  <c r="M177" i="16"/>
  <c r="M178" i="16"/>
  <c r="M179" i="16"/>
  <c r="M180" i="16"/>
  <c r="M181" i="16"/>
  <c r="M182" i="16"/>
  <c r="M185" i="16"/>
  <c r="M186" i="16"/>
  <c r="M187" i="16"/>
  <c r="M188" i="16"/>
  <c r="M189" i="16"/>
  <c r="M190" i="16"/>
  <c r="M191" i="16"/>
  <c r="M192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5" i="16"/>
  <c r="M216" i="16"/>
  <c r="M217" i="16"/>
  <c r="M218" i="16"/>
  <c r="M219" i="16"/>
  <c r="M220" i="16"/>
  <c r="M221" i="16"/>
  <c r="M222" i="16"/>
  <c r="M225" i="16"/>
  <c r="M226" i="16"/>
  <c r="M227" i="16"/>
  <c r="M228" i="16"/>
  <c r="M229" i="16"/>
  <c r="M230" i="16"/>
  <c r="M231" i="16"/>
  <c r="M232" i="16"/>
  <c r="M235" i="16"/>
  <c r="M236" i="16"/>
  <c r="M237" i="16"/>
  <c r="M238" i="16"/>
  <c r="M239" i="16"/>
  <c r="M240" i="16"/>
  <c r="M241" i="16"/>
  <c r="M242" i="16"/>
  <c r="M245" i="16"/>
  <c r="M246" i="16"/>
  <c r="M247" i="16"/>
  <c r="M248" i="16"/>
  <c r="M249" i="16"/>
  <c r="M250" i="16"/>
  <c r="M251" i="16"/>
  <c r="M252" i="16"/>
  <c r="M255" i="16"/>
  <c r="M256" i="16"/>
  <c r="M257" i="16"/>
  <c r="M258" i="16"/>
  <c r="M259" i="16"/>
  <c r="M260" i="16"/>
  <c r="M261" i="16"/>
  <c r="M262" i="16"/>
  <c r="M265" i="16"/>
  <c r="M266" i="16"/>
  <c r="M267" i="16"/>
  <c r="M268" i="16"/>
  <c r="M269" i="16"/>
  <c r="M270" i="16"/>
  <c r="M271" i="16"/>
  <c r="M272" i="16"/>
  <c r="M275" i="16"/>
  <c r="M276" i="16"/>
  <c r="M277" i="16"/>
  <c r="M278" i="16"/>
  <c r="M279" i="16"/>
  <c r="M280" i="16"/>
  <c r="M281" i="16"/>
  <c r="M282" i="16"/>
  <c r="M285" i="16"/>
  <c r="M286" i="16"/>
  <c r="M287" i="16"/>
  <c r="M288" i="16"/>
  <c r="M289" i="16"/>
  <c r="M290" i="16"/>
  <c r="M291" i="16"/>
  <c r="M292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5" i="16"/>
  <c r="M316" i="16"/>
  <c r="M317" i="16"/>
  <c r="M318" i="16"/>
  <c r="M319" i="16"/>
  <c r="M320" i="16"/>
  <c r="M321" i="16"/>
  <c r="M322" i="16"/>
  <c r="M325" i="16"/>
  <c r="M326" i="16"/>
  <c r="M327" i="16"/>
  <c r="M328" i="16"/>
  <c r="M329" i="16"/>
  <c r="M330" i="16"/>
  <c r="M331" i="16"/>
  <c r="M332" i="16"/>
  <c r="M335" i="16"/>
  <c r="M336" i="16"/>
  <c r="M337" i="16"/>
  <c r="M338" i="16"/>
  <c r="M339" i="16"/>
  <c r="M340" i="16"/>
  <c r="M341" i="16"/>
  <c r="M342" i="16"/>
  <c r="M345" i="16"/>
  <c r="M346" i="16"/>
  <c r="M347" i="16"/>
  <c r="M348" i="16"/>
  <c r="M349" i="16"/>
  <c r="M350" i="16"/>
  <c r="M351" i="16"/>
  <c r="M352" i="16"/>
  <c r="M355" i="16"/>
  <c r="M356" i="16"/>
  <c r="M357" i="16"/>
  <c r="M358" i="16"/>
  <c r="M359" i="16"/>
  <c r="M360" i="16"/>
  <c r="M361" i="16"/>
  <c r="M362" i="16"/>
  <c r="M365" i="16"/>
  <c r="M366" i="16"/>
  <c r="M367" i="16"/>
  <c r="M368" i="16"/>
  <c r="M369" i="16"/>
  <c r="M370" i="16"/>
  <c r="M371" i="16"/>
  <c r="M372" i="16"/>
  <c r="M375" i="16"/>
  <c r="M376" i="16"/>
  <c r="M377" i="16"/>
  <c r="M378" i="16"/>
  <c r="M379" i="16"/>
  <c r="M380" i="16"/>
  <c r="M381" i="16"/>
  <c r="M382" i="16"/>
  <c r="M385" i="16"/>
  <c r="M386" i="16"/>
  <c r="M387" i="16"/>
  <c r="M388" i="16"/>
  <c r="M389" i="16"/>
  <c r="M390" i="16"/>
  <c r="M391" i="16"/>
  <c r="M392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5" i="16"/>
  <c r="M416" i="16"/>
  <c r="M417" i="16"/>
  <c r="M418" i="16"/>
  <c r="M419" i="16"/>
  <c r="M420" i="16"/>
  <c r="M421" i="16"/>
  <c r="M422" i="16"/>
  <c r="M425" i="16"/>
  <c r="M426" i="16"/>
  <c r="M427" i="16"/>
  <c r="M428" i="16"/>
  <c r="M429" i="16"/>
  <c r="M430" i="16"/>
  <c r="M431" i="16"/>
  <c r="M432" i="16"/>
  <c r="M435" i="16"/>
  <c r="M436" i="16"/>
  <c r="M437" i="16"/>
  <c r="M438" i="16"/>
  <c r="M439" i="16"/>
  <c r="M440" i="16"/>
  <c r="M441" i="16"/>
  <c r="M442" i="16"/>
  <c r="M445" i="16"/>
  <c r="M446" i="16"/>
  <c r="M447" i="16"/>
  <c r="M448" i="16"/>
  <c r="M449" i="16"/>
  <c r="M450" i="16"/>
  <c r="M451" i="16"/>
  <c r="M452" i="16"/>
  <c r="M455" i="16"/>
  <c r="M456" i="16"/>
  <c r="M457" i="16"/>
  <c r="M458" i="16"/>
  <c r="M459" i="16"/>
  <c r="M460" i="16"/>
  <c r="M461" i="16"/>
  <c r="M462" i="16"/>
  <c r="M465" i="16"/>
  <c r="M466" i="16"/>
  <c r="M467" i="16"/>
  <c r="M468" i="16"/>
  <c r="M469" i="16"/>
  <c r="M470" i="16"/>
  <c r="M471" i="16"/>
  <c r="M472" i="16"/>
  <c r="M475" i="16"/>
  <c r="M476" i="16"/>
  <c r="M477" i="16"/>
  <c r="M478" i="16"/>
  <c r="M479" i="16"/>
  <c r="M480" i="16"/>
  <c r="M481" i="16"/>
  <c r="M482" i="16"/>
  <c r="M485" i="16"/>
  <c r="M486" i="16"/>
  <c r="M487" i="16"/>
  <c r="M488" i="16"/>
  <c r="M489" i="16"/>
  <c r="M490" i="16"/>
  <c r="M491" i="16"/>
  <c r="M492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5" i="16"/>
  <c r="M516" i="16"/>
  <c r="M517" i="16"/>
  <c r="M518" i="16"/>
  <c r="M519" i="16"/>
  <c r="M520" i="16"/>
  <c r="M521" i="16"/>
  <c r="M522" i="16"/>
  <c r="M525" i="16"/>
  <c r="M526" i="16"/>
  <c r="M527" i="16"/>
  <c r="M528" i="16"/>
  <c r="M529" i="16"/>
  <c r="M530" i="16"/>
  <c r="M531" i="16"/>
  <c r="M532" i="16"/>
  <c r="M535" i="16"/>
  <c r="M536" i="16"/>
  <c r="M537" i="16"/>
  <c r="M538" i="16"/>
  <c r="M539" i="16"/>
  <c r="M540" i="16"/>
  <c r="M541" i="16"/>
  <c r="M542" i="16"/>
  <c r="M545" i="16"/>
  <c r="M546" i="16"/>
  <c r="M547" i="16"/>
  <c r="M548" i="16"/>
  <c r="M549" i="16"/>
  <c r="M550" i="16"/>
  <c r="M551" i="16"/>
  <c r="M552" i="16"/>
  <c r="M555" i="16"/>
  <c r="M556" i="16"/>
  <c r="M557" i="16"/>
  <c r="M558" i="16"/>
  <c r="M559" i="16"/>
  <c r="M560" i="16"/>
  <c r="M561" i="16"/>
  <c r="M562" i="16"/>
  <c r="M565" i="16"/>
  <c r="M566" i="16"/>
  <c r="M567" i="16"/>
  <c r="M568" i="16"/>
  <c r="M569" i="16"/>
  <c r="M570" i="16"/>
  <c r="M571" i="16"/>
  <c r="M572" i="16"/>
  <c r="M575" i="16"/>
  <c r="M576" i="16"/>
  <c r="M577" i="16"/>
  <c r="M578" i="16"/>
  <c r="M579" i="16"/>
  <c r="M580" i="16"/>
  <c r="M581" i="16"/>
  <c r="M582" i="16"/>
  <c r="M585" i="16"/>
  <c r="M586" i="16"/>
  <c r="M587" i="16"/>
  <c r="M588" i="16"/>
  <c r="M589" i="16"/>
  <c r="M590" i="16"/>
  <c r="M591" i="16"/>
  <c r="M592" i="16"/>
  <c r="M595" i="16"/>
  <c r="M596" i="16"/>
  <c r="M597" i="16"/>
  <c r="M598" i="16"/>
  <c r="M599" i="16"/>
  <c r="M600" i="16"/>
  <c r="M601" i="16"/>
  <c r="M602" i="16"/>
  <c r="M603" i="16"/>
  <c r="M604" i="16"/>
  <c r="M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5" i="16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4" i="29"/>
  <c r="Y5" i="29"/>
  <c r="Y6" i="29"/>
  <c r="Y7" i="29"/>
  <c r="Y8" i="29"/>
  <c r="Y4" i="29"/>
  <c r="AJ5" i="29"/>
  <c r="AJ6" i="29"/>
  <c r="AJ7" i="29"/>
  <c r="AJ8" i="29"/>
  <c r="AJ4" i="29"/>
  <c r="AK4" i="29"/>
  <c r="AK5" i="29"/>
  <c r="AL5" i="29"/>
  <c r="AK6" i="29"/>
  <c r="AL6" i="29"/>
  <c r="AK7" i="29"/>
  <c r="AL7" i="29"/>
  <c r="AK8" i="29"/>
  <c r="AL8" i="29"/>
  <c r="AL4" i="29"/>
  <c r="I5" i="29"/>
  <c r="J5" i="29"/>
  <c r="I6" i="29"/>
  <c r="J6" i="29"/>
  <c r="I7" i="29"/>
  <c r="J7" i="29"/>
  <c r="I8" i="29"/>
  <c r="J8" i="29"/>
  <c r="C9" i="29"/>
  <c r="I9" i="29"/>
  <c r="J9" i="29"/>
  <c r="C10" i="29"/>
  <c r="I10" i="29"/>
  <c r="J10" i="29"/>
  <c r="C11" i="29"/>
  <c r="I11" i="29"/>
  <c r="J11" i="29"/>
  <c r="C12" i="29"/>
  <c r="I12" i="29"/>
  <c r="J12" i="29"/>
  <c r="C13" i="29"/>
  <c r="I13" i="29"/>
  <c r="J13" i="29"/>
  <c r="C14" i="29"/>
  <c r="I14" i="29"/>
  <c r="J14" i="29"/>
  <c r="C15" i="29"/>
  <c r="I15" i="29"/>
  <c r="J15" i="29"/>
  <c r="C16" i="29"/>
  <c r="I16" i="29"/>
  <c r="J16" i="29"/>
  <c r="C17" i="29"/>
  <c r="I17" i="29"/>
  <c r="J17" i="29"/>
  <c r="C18" i="29"/>
  <c r="I18" i="29"/>
  <c r="J18" i="29"/>
  <c r="C19" i="29"/>
  <c r="I19" i="29"/>
  <c r="J19" i="29"/>
  <c r="C20" i="29"/>
  <c r="I20" i="29"/>
  <c r="J20" i="29"/>
  <c r="C21" i="29"/>
  <c r="I21" i="29"/>
  <c r="J21" i="29"/>
  <c r="C22" i="29"/>
  <c r="I22" i="29"/>
  <c r="J22" i="29"/>
  <c r="C23" i="29"/>
  <c r="I23" i="29"/>
  <c r="J23" i="29"/>
  <c r="C24" i="29"/>
  <c r="I24" i="29"/>
  <c r="J24" i="29"/>
  <c r="C25" i="29"/>
  <c r="I25" i="29"/>
  <c r="J25" i="29"/>
  <c r="C26" i="29"/>
  <c r="I26" i="29"/>
  <c r="J26" i="29"/>
  <c r="C27" i="29"/>
  <c r="I27" i="29"/>
  <c r="J27" i="29"/>
  <c r="C28" i="29"/>
  <c r="I28" i="29"/>
  <c r="J28" i="29"/>
  <c r="C29" i="29"/>
  <c r="I29" i="29"/>
  <c r="J29" i="29"/>
  <c r="C30" i="29"/>
  <c r="I30" i="29"/>
  <c r="J30" i="29"/>
  <c r="C31" i="29"/>
  <c r="I31" i="29"/>
  <c r="J31" i="29"/>
  <c r="C32" i="29"/>
  <c r="I32" i="29"/>
  <c r="J32" i="29"/>
  <c r="C33" i="29"/>
  <c r="I33" i="29"/>
  <c r="J33" i="29"/>
  <c r="C34" i="29"/>
  <c r="I34" i="29"/>
  <c r="J34" i="29"/>
  <c r="C35" i="29"/>
  <c r="I35" i="29"/>
  <c r="J35" i="29"/>
  <c r="C36" i="29"/>
  <c r="I36" i="29"/>
  <c r="J36" i="29"/>
  <c r="C37" i="29"/>
  <c r="I37" i="29"/>
  <c r="J37" i="29"/>
  <c r="C38" i="29"/>
  <c r="I38" i="29"/>
  <c r="J38" i="29"/>
  <c r="C39" i="29"/>
  <c r="I39" i="29"/>
  <c r="J39" i="29"/>
  <c r="C40" i="29"/>
  <c r="I40" i="29"/>
  <c r="J40" i="29"/>
  <c r="C41" i="29"/>
  <c r="I41" i="29"/>
  <c r="J41" i="29"/>
  <c r="C42" i="29"/>
  <c r="I42" i="29"/>
  <c r="J42" i="29"/>
  <c r="C43" i="29"/>
  <c r="I43" i="29"/>
  <c r="J43" i="29"/>
  <c r="C44" i="29"/>
  <c r="I44" i="29"/>
  <c r="J44" i="29"/>
  <c r="C45" i="29"/>
  <c r="I45" i="29"/>
  <c r="J45" i="29"/>
  <c r="C46" i="29"/>
  <c r="I46" i="29"/>
  <c r="J46" i="29"/>
  <c r="C47" i="29"/>
  <c r="I47" i="29"/>
  <c r="J47" i="29"/>
  <c r="C48" i="29"/>
  <c r="I48" i="29"/>
  <c r="J48" i="29"/>
  <c r="C49" i="29"/>
  <c r="I49" i="29"/>
  <c r="J49" i="29"/>
  <c r="C50" i="29"/>
  <c r="I50" i="29"/>
  <c r="J50" i="29"/>
  <c r="C51" i="29"/>
  <c r="I51" i="29"/>
  <c r="J51" i="29"/>
  <c r="C52" i="29"/>
  <c r="I52" i="29"/>
  <c r="J52" i="29"/>
  <c r="C53" i="29"/>
  <c r="I53" i="29"/>
  <c r="J53" i="29"/>
  <c r="C54" i="29"/>
  <c r="I54" i="29"/>
  <c r="J54" i="29"/>
  <c r="C55" i="29"/>
  <c r="I55" i="29"/>
  <c r="J55" i="29"/>
  <c r="C56" i="29"/>
  <c r="I56" i="29"/>
  <c r="J56" i="29"/>
  <c r="C57" i="29"/>
  <c r="I57" i="29"/>
  <c r="J57" i="29"/>
  <c r="C58" i="29"/>
  <c r="I58" i="29"/>
  <c r="J58" i="29"/>
  <c r="C59" i="29"/>
  <c r="I59" i="29"/>
  <c r="J59" i="29"/>
  <c r="C60" i="29"/>
  <c r="I60" i="29"/>
  <c r="J60" i="29"/>
  <c r="C61" i="29"/>
  <c r="I61" i="29"/>
  <c r="J61" i="29"/>
  <c r="C62" i="29"/>
  <c r="I62" i="29"/>
  <c r="J62" i="29"/>
  <c r="C63" i="29"/>
  <c r="I63" i="29"/>
  <c r="J63" i="29"/>
  <c r="C64" i="29"/>
  <c r="I64" i="29"/>
  <c r="J64" i="29"/>
  <c r="C65" i="29"/>
  <c r="I65" i="29"/>
  <c r="J65" i="29"/>
  <c r="C66" i="29"/>
  <c r="I66" i="29"/>
  <c r="J66" i="29"/>
  <c r="C67" i="29"/>
  <c r="I67" i="29"/>
  <c r="J67" i="29"/>
  <c r="C68" i="29"/>
  <c r="I68" i="29"/>
  <c r="J68" i="29"/>
  <c r="C69" i="29"/>
  <c r="I69" i="29"/>
  <c r="J69" i="29"/>
  <c r="C70" i="29"/>
  <c r="I70" i="29"/>
  <c r="J70" i="29"/>
  <c r="C71" i="29"/>
  <c r="I71" i="29"/>
  <c r="J71" i="29"/>
  <c r="C72" i="29"/>
  <c r="I72" i="29"/>
  <c r="J72" i="29"/>
  <c r="C73" i="29"/>
  <c r="I73" i="29"/>
  <c r="J73" i="29"/>
  <c r="C74" i="29"/>
  <c r="I74" i="29"/>
  <c r="J74" i="29"/>
  <c r="C75" i="29"/>
  <c r="I75" i="29"/>
  <c r="J75" i="29"/>
  <c r="C76" i="29"/>
  <c r="I76" i="29"/>
  <c r="J76" i="29"/>
  <c r="C77" i="29"/>
  <c r="I77" i="29"/>
  <c r="J77" i="29"/>
  <c r="C78" i="29"/>
  <c r="I78" i="29"/>
  <c r="J78" i="29"/>
  <c r="C79" i="29"/>
  <c r="I79" i="29"/>
  <c r="J79" i="29"/>
  <c r="C80" i="29"/>
  <c r="I80" i="29"/>
  <c r="J80" i="29"/>
  <c r="C81" i="29"/>
  <c r="I81" i="29"/>
  <c r="J81" i="29"/>
  <c r="C82" i="29"/>
  <c r="I82" i="29"/>
  <c r="J82" i="29"/>
  <c r="C83" i="29"/>
  <c r="I83" i="29"/>
  <c r="J83" i="29"/>
  <c r="C84" i="29"/>
  <c r="I84" i="29"/>
  <c r="J84" i="29"/>
  <c r="C85" i="29"/>
  <c r="I85" i="29"/>
  <c r="J85" i="29"/>
  <c r="C86" i="29"/>
  <c r="I86" i="29"/>
  <c r="J86" i="29"/>
  <c r="C87" i="29"/>
  <c r="I87" i="29"/>
  <c r="J87" i="29"/>
  <c r="C88" i="29"/>
  <c r="I88" i="29"/>
  <c r="J88" i="29"/>
  <c r="C89" i="29"/>
  <c r="I89" i="29"/>
  <c r="J89" i="29"/>
  <c r="C90" i="29"/>
  <c r="I90" i="29"/>
  <c r="J90" i="29"/>
  <c r="C91" i="29"/>
  <c r="I91" i="29"/>
  <c r="J91" i="29"/>
  <c r="C92" i="29"/>
  <c r="I92" i="29"/>
  <c r="J92" i="29"/>
  <c r="C93" i="29"/>
  <c r="I93" i="29"/>
  <c r="J93" i="29"/>
  <c r="C94" i="29"/>
  <c r="I94" i="29"/>
  <c r="J94" i="29"/>
  <c r="C95" i="29"/>
  <c r="I95" i="29"/>
  <c r="J95" i="29"/>
  <c r="C96" i="29"/>
  <c r="I96" i="29"/>
  <c r="J96" i="29"/>
  <c r="C97" i="29"/>
  <c r="I97" i="29"/>
  <c r="J97" i="29"/>
  <c r="C98" i="29"/>
  <c r="I98" i="29"/>
  <c r="J98" i="29"/>
  <c r="C99" i="29"/>
  <c r="I99" i="29"/>
  <c r="J99" i="29"/>
  <c r="C100" i="29"/>
  <c r="I100" i="29"/>
  <c r="J100" i="29"/>
  <c r="C101" i="29"/>
  <c r="I101" i="29"/>
  <c r="J101" i="29"/>
  <c r="C102" i="29"/>
  <c r="I102" i="29"/>
  <c r="J102" i="29"/>
  <c r="C103" i="29"/>
  <c r="I103" i="29"/>
  <c r="J103" i="29"/>
  <c r="C104" i="29"/>
  <c r="I104" i="29"/>
  <c r="J104" i="29"/>
  <c r="C105" i="29"/>
  <c r="I105" i="29"/>
  <c r="J105" i="29"/>
  <c r="C106" i="29"/>
  <c r="I106" i="29"/>
  <c r="J106" i="29"/>
  <c r="C107" i="29"/>
  <c r="I107" i="29"/>
  <c r="J107" i="29"/>
  <c r="C108" i="29"/>
  <c r="I108" i="29"/>
  <c r="J108" i="29"/>
  <c r="C109" i="29"/>
  <c r="I109" i="29"/>
  <c r="J109" i="29"/>
  <c r="C110" i="29"/>
  <c r="I110" i="29"/>
  <c r="J110" i="29"/>
  <c r="C111" i="29"/>
  <c r="I111" i="29"/>
  <c r="J111" i="29"/>
  <c r="C112" i="29"/>
  <c r="I112" i="29"/>
  <c r="J112" i="29"/>
  <c r="C113" i="29"/>
  <c r="I113" i="29"/>
  <c r="J113" i="29"/>
  <c r="C114" i="29"/>
  <c r="I114" i="29"/>
  <c r="J114" i="29"/>
  <c r="C115" i="29"/>
  <c r="I115" i="29"/>
  <c r="J115" i="29"/>
  <c r="C116" i="29"/>
  <c r="I116" i="29"/>
  <c r="J116" i="29"/>
  <c r="C117" i="29"/>
  <c r="I117" i="29"/>
  <c r="J117" i="29"/>
  <c r="C118" i="29"/>
  <c r="I118" i="29"/>
  <c r="J118" i="29"/>
  <c r="C119" i="29"/>
  <c r="I119" i="29"/>
  <c r="J119" i="29"/>
  <c r="C120" i="29"/>
  <c r="I120" i="29"/>
  <c r="J120" i="29"/>
  <c r="C121" i="29"/>
  <c r="I121" i="29"/>
  <c r="J121" i="29"/>
  <c r="C122" i="29"/>
  <c r="I122" i="29"/>
  <c r="J122" i="29"/>
  <c r="C123" i="29"/>
  <c r="I123" i="29"/>
  <c r="J123" i="29"/>
  <c r="C124" i="29"/>
  <c r="I124" i="29"/>
  <c r="J124" i="29"/>
  <c r="C125" i="29"/>
  <c r="I125" i="29"/>
  <c r="J125" i="29"/>
  <c r="C126" i="29"/>
  <c r="I126" i="29"/>
  <c r="J126" i="29"/>
  <c r="C127" i="29"/>
  <c r="I127" i="29"/>
  <c r="J127" i="29"/>
  <c r="C128" i="29"/>
  <c r="I128" i="29"/>
  <c r="J128" i="29"/>
  <c r="C129" i="29"/>
  <c r="I129" i="29"/>
  <c r="J129" i="29"/>
  <c r="C130" i="29"/>
  <c r="I130" i="29"/>
  <c r="J130" i="29"/>
  <c r="C131" i="29"/>
  <c r="I131" i="29"/>
  <c r="J131" i="29"/>
  <c r="C132" i="29"/>
  <c r="I132" i="29"/>
  <c r="J132" i="29"/>
  <c r="C133" i="29"/>
  <c r="I133" i="29"/>
  <c r="J133" i="29"/>
  <c r="C134" i="29"/>
  <c r="I134" i="29"/>
  <c r="J134" i="29"/>
  <c r="C135" i="29"/>
  <c r="I135" i="29"/>
  <c r="J135" i="29"/>
  <c r="C136" i="29"/>
  <c r="I136" i="29"/>
  <c r="J136" i="29"/>
  <c r="C137" i="29"/>
  <c r="I137" i="29"/>
  <c r="J137" i="29"/>
  <c r="C138" i="29"/>
  <c r="I138" i="29"/>
  <c r="J138" i="29"/>
  <c r="J4" i="29"/>
  <c r="L138" i="29"/>
  <c r="O138" i="29"/>
  <c r="U138" i="29"/>
  <c r="K138" i="29"/>
  <c r="N138" i="29"/>
  <c r="T138" i="29"/>
  <c r="P138" i="29"/>
  <c r="M138" i="29"/>
  <c r="S138" i="29"/>
  <c r="D138" i="29"/>
  <c r="B138" i="29"/>
  <c r="L137" i="29"/>
  <c r="O137" i="29"/>
  <c r="U137" i="29"/>
  <c r="K137" i="29"/>
  <c r="N137" i="29"/>
  <c r="T137" i="29"/>
  <c r="P137" i="29"/>
  <c r="M137" i="29"/>
  <c r="S137" i="29"/>
  <c r="D137" i="29"/>
  <c r="B137" i="29"/>
  <c r="L136" i="29"/>
  <c r="O136" i="29"/>
  <c r="U136" i="29"/>
  <c r="K136" i="29"/>
  <c r="N136" i="29"/>
  <c r="T136" i="29"/>
  <c r="P136" i="29"/>
  <c r="M136" i="29"/>
  <c r="S136" i="29"/>
  <c r="D136" i="29"/>
  <c r="B136" i="29"/>
  <c r="L135" i="29"/>
  <c r="O135" i="29"/>
  <c r="U135" i="29"/>
  <c r="K135" i="29"/>
  <c r="N135" i="29"/>
  <c r="T135" i="29"/>
  <c r="P135" i="29"/>
  <c r="M135" i="29"/>
  <c r="S135" i="29"/>
  <c r="D135" i="29"/>
  <c r="B135" i="29"/>
  <c r="L134" i="29"/>
  <c r="O134" i="29"/>
  <c r="U134" i="29"/>
  <c r="K134" i="29"/>
  <c r="N134" i="29"/>
  <c r="T134" i="29"/>
  <c r="P134" i="29"/>
  <c r="M134" i="29"/>
  <c r="S134" i="29"/>
  <c r="D134" i="29"/>
  <c r="B134" i="29"/>
  <c r="L133" i="29"/>
  <c r="O133" i="29"/>
  <c r="U133" i="29"/>
  <c r="K133" i="29"/>
  <c r="N133" i="29"/>
  <c r="T133" i="29"/>
  <c r="P133" i="29"/>
  <c r="M133" i="29"/>
  <c r="S133" i="29"/>
  <c r="D133" i="29"/>
  <c r="B133" i="29"/>
  <c r="L132" i="29"/>
  <c r="O132" i="29"/>
  <c r="U132" i="29"/>
  <c r="K132" i="29"/>
  <c r="N132" i="29"/>
  <c r="T132" i="29"/>
  <c r="P132" i="29"/>
  <c r="M132" i="29"/>
  <c r="S132" i="29"/>
  <c r="D132" i="29"/>
  <c r="B132" i="29"/>
  <c r="L131" i="29"/>
  <c r="O131" i="29"/>
  <c r="U131" i="29"/>
  <c r="K131" i="29"/>
  <c r="N131" i="29"/>
  <c r="T131" i="29"/>
  <c r="P131" i="29"/>
  <c r="M131" i="29"/>
  <c r="S131" i="29"/>
  <c r="D131" i="29"/>
  <c r="B131" i="29"/>
  <c r="L130" i="29"/>
  <c r="O130" i="29"/>
  <c r="U130" i="29"/>
  <c r="K130" i="29"/>
  <c r="N130" i="29"/>
  <c r="T130" i="29"/>
  <c r="P130" i="29"/>
  <c r="M130" i="29"/>
  <c r="S130" i="29"/>
  <c r="D130" i="29"/>
  <c r="B130" i="29"/>
  <c r="L129" i="29"/>
  <c r="O129" i="29"/>
  <c r="U129" i="29"/>
  <c r="K129" i="29"/>
  <c r="N129" i="29"/>
  <c r="T129" i="29"/>
  <c r="P129" i="29"/>
  <c r="M129" i="29"/>
  <c r="S129" i="29"/>
  <c r="D129" i="29"/>
  <c r="B129" i="29"/>
  <c r="L128" i="29"/>
  <c r="O128" i="29"/>
  <c r="U128" i="29"/>
  <c r="K128" i="29"/>
  <c r="N128" i="29"/>
  <c r="T128" i="29"/>
  <c r="P128" i="29"/>
  <c r="M128" i="29"/>
  <c r="S128" i="29"/>
  <c r="D128" i="29"/>
  <c r="B128" i="29"/>
  <c r="L127" i="29"/>
  <c r="O127" i="29"/>
  <c r="U127" i="29"/>
  <c r="K127" i="29"/>
  <c r="N127" i="29"/>
  <c r="T127" i="29"/>
  <c r="P127" i="29"/>
  <c r="M127" i="29"/>
  <c r="S127" i="29"/>
  <c r="D127" i="29"/>
  <c r="B127" i="29"/>
  <c r="L126" i="29"/>
  <c r="O126" i="29"/>
  <c r="U126" i="29"/>
  <c r="K126" i="29"/>
  <c r="N126" i="29"/>
  <c r="T126" i="29"/>
  <c r="P126" i="29"/>
  <c r="M126" i="29"/>
  <c r="S126" i="29"/>
  <c r="D126" i="29"/>
  <c r="B126" i="29"/>
  <c r="L125" i="29"/>
  <c r="O125" i="29"/>
  <c r="U125" i="29"/>
  <c r="K125" i="29"/>
  <c r="N125" i="29"/>
  <c r="T125" i="29"/>
  <c r="P125" i="29"/>
  <c r="M125" i="29"/>
  <c r="S125" i="29"/>
  <c r="D125" i="29"/>
  <c r="B125" i="29"/>
  <c r="L124" i="29"/>
  <c r="O124" i="29"/>
  <c r="U124" i="29"/>
  <c r="K124" i="29"/>
  <c r="N124" i="29"/>
  <c r="T124" i="29"/>
  <c r="P124" i="29"/>
  <c r="M124" i="29"/>
  <c r="S124" i="29"/>
  <c r="D124" i="29"/>
  <c r="B124" i="29"/>
  <c r="L123" i="29"/>
  <c r="O123" i="29"/>
  <c r="U123" i="29"/>
  <c r="K123" i="29"/>
  <c r="N123" i="29"/>
  <c r="T123" i="29"/>
  <c r="P123" i="29"/>
  <c r="M123" i="29"/>
  <c r="S123" i="29"/>
  <c r="D123" i="29"/>
  <c r="B123" i="29"/>
  <c r="L122" i="29"/>
  <c r="O122" i="29"/>
  <c r="U122" i="29"/>
  <c r="K122" i="29"/>
  <c r="N122" i="29"/>
  <c r="T122" i="29"/>
  <c r="P122" i="29"/>
  <c r="M122" i="29"/>
  <c r="S122" i="29"/>
  <c r="D122" i="29"/>
  <c r="B122" i="29"/>
  <c r="L121" i="29"/>
  <c r="O121" i="29"/>
  <c r="U121" i="29"/>
  <c r="K121" i="29"/>
  <c r="N121" i="29"/>
  <c r="T121" i="29"/>
  <c r="P121" i="29"/>
  <c r="M121" i="29"/>
  <c r="S121" i="29"/>
  <c r="D121" i="29"/>
  <c r="B121" i="29"/>
  <c r="L120" i="29"/>
  <c r="O120" i="29"/>
  <c r="U120" i="29"/>
  <c r="K120" i="29"/>
  <c r="N120" i="29"/>
  <c r="T120" i="29"/>
  <c r="P120" i="29"/>
  <c r="M120" i="29"/>
  <c r="S120" i="29"/>
  <c r="D120" i="29"/>
  <c r="B120" i="29"/>
  <c r="L119" i="29"/>
  <c r="O119" i="29"/>
  <c r="U119" i="29"/>
  <c r="K119" i="29"/>
  <c r="N119" i="29"/>
  <c r="T119" i="29"/>
  <c r="P119" i="29"/>
  <c r="M119" i="29"/>
  <c r="S119" i="29"/>
  <c r="D119" i="29"/>
  <c r="B119" i="29"/>
  <c r="L118" i="29"/>
  <c r="O118" i="29"/>
  <c r="U118" i="29"/>
  <c r="K118" i="29"/>
  <c r="N118" i="29"/>
  <c r="T118" i="29"/>
  <c r="P118" i="29"/>
  <c r="M118" i="29"/>
  <c r="S118" i="29"/>
  <c r="D118" i="29"/>
  <c r="B118" i="29"/>
  <c r="L117" i="29"/>
  <c r="O117" i="29"/>
  <c r="U117" i="29"/>
  <c r="K117" i="29"/>
  <c r="N117" i="29"/>
  <c r="T117" i="29"/>
  <c r="P117" i="29"/>
  <c r="M117" i="29"/>
  <c r="S117" i="29"/>
  <c r="D117" i="29"/>
  <c r="B117" i="29"/>
  <c r="L116" i="29"/>
  <c r="O116" i="29"/>
  <c r="U116" i="29"/>
  <c r="K116" i="29"/>
  <c r="N116" i="29"/>
  <c r="T116" i="29"/>
  <c r="P116" i="29"/>
  <c r="M116" i="29"/>
  <c r="S116" i="29"/>
  <c r="D116" i="29"/>
  <c r="B116" i="29"/>
  <c r="L115" i="29"/>
  <c r="O115" i="29"/>
  <c r="U115" i="29"/>
  <c r="K115" i="29"/>
  <c r="N115" i="29"/>
  <c r="T115" i="29"/>
  <c r="P115" i="29"/>
  <c r="M115" i="29"/>
  <c r="S115" i="29"/>
  <c r="D115" i="29"/>
  <c r="B115" i="29"/>
  <c r="L114" i="29"/>
  <c r="O114" i="29"/>
  <c r="U114" i="29"/>
  <c r="K114" i="29"/>
  <c r="N114" i="29"/>
  <c r="T114" i="29"/>
  <c r="P114" i="29"/>
  <c r="M114" i="29"/>
  <c r="S114" i="29"/>
  <c r="D114" i="29"/>
  <c r="B114" i="29"/>
  <c r="L113" i="29"/>
  <c r="O113" i="29"/>
  <c r="U113" i="29"/>
  <c r="K113" i="29"/>
  <c r="N113" i="29"/>
  <c r="T113" i="29"/>
  <c r="P113" i="29"/>
  <c r="M113" i="29"/>
  <c r="S113" i="29"/>
  <c r="D113" i="29"/>
  <c r="B113" i="29"/>
  <c r="L112" i="29"/>
  <c r="O112" i="29"/>
  <c r="U112" i="29"/>
  <c r="K112" i="29"/>
  <c r="N112" i="29"/>
  <c r="T112" i="29"/>
  <c r="P112" i="29"/>
  <c r="M112" i="29"/>
  <c r="S112" i="29"/>
  <c r="D112" i="29"/>
  <c r="B112" i="29"/>
  <c r="L111" i="29"/>
  <c r="O111" i="29"/>
  <c r="U111" i="29"/>
  <c r="K111" i="29"/>
  <c r="N111" i="29"/>
  <c r="T111" i="29"/>
  <c r="P111" i="29"/>
  <c r="M111" i="29"/>
  <c r="S111" i="29"/>
  <c r="D111" i="29"/>
  <c r="B111" i="29"/>
  <c r="L110" i="29"/>
  <c r="O110" i="29"/>
  <c r="U110" i="29"/>
  <c r="K110" i="29"/>
  <c r="N110" i="29"/>
  <c r="T110" i="29"/>
  <c r="P110" i="29"/>
  <c r="M110" i="29"/>
  <c r="S110" i="29"/>
  <c r="D110" i="29"/>
  <c r="B110" i="29"/>
  <c r="L109" i="29"/>
  <c r="O109" i="29"/>
  <c r="U109" i="29"/>
  <c r="K109" i="29"/>
  <c r="N109" i="29"/>
  <c r="T109" i="29"/>
  <c r="P109" i="29"/>
  <c r="M109" i="29"/>
  <c r="S109" i="29"/>
  <c r="D109" i="29"/>
  <c r="B109" i="29"/>
  <c r="L108" i="29"/>
  <c r="O108" i="29"/>
  <c r="U108" i="29"/>
  <c r="K108" i="29"/>
  <c r="N108" i="29"/>
  <c r="T108" i="29"/>
  <c r="P108" i="29"/>
  <c r="M108" i="29"/>
  <c r="S108" i="29"/>
  <c r="D108" i="29"/>
  <c r="B108" i="29"/>
  <c r="L107" i="29"/>
  <c r="O107" i="29"/>
  <c r="U107" i="29"/>
  <c r="K107" i="29"/>
  <c r="N107" i="29"/>
  <c r="T107" i="29"/>
  <c r="P107" i="29"/>
  <c r="M107" i="29"/>
  <c r="S107" i="29"/>
  <c r="D107" i="29"/>
  <c r="B107" i="29"/>
  <c r="L106" i="29"/>
  <c r="O106" i="29"/>
  <c r="U106" i="29"/>
  <c r="K106" i="29"/>
  <c r="N106" i="29"/>
  <c r="T106" i="29"/>
  <c r="P106" i="29"/>
  <c r="M106" i="29"/>
  <c r="S106" i="29"/>
  <c r="D106" i="29"/>
  <c r="B106" i="29"/>
  <c r="L105" i="29"/>
  <c r="O105" i="29"/>
  <c r="U105" i="29"/>
  <c r="K105" i="29"/>
  <c r="N105" i="29"/>
  <c r="T105" i="29"/>
  <c r="P105" i="29"/>
  <c r="M105" i="29"/>
  <c r="S105" i="29"/>
  <c r="D105" i="29"/>
  <c r="B105" i="29"/>
  <c r="L104" i="29"/>
  <c r="O104" i="29"/>
  <c r="U104" i="29"/>
  <c r="K104" i="29"/>
  <c r="N104" i="29"/>
  <c r="T104" i="29"/>
  <c r="P104" i="29"/>
  <c r="M104" i="29"/>
  <c r="S104" i="29"/>
  <c r="D104" i="29"/>
  <c r="B104" i="29"/>
  <c r="L103" i="29"/>
  <c r="O103" i="29"/>
  <c r="U103" i="29"/>
  <c r="K103" i="29"/>
  <c r="N103" i="29"/>
  <c r="T103" i="29"/>
  <c r="P103" i="29"/>
  <c r="M103" i="29"/>
  <c r="S103" i="29"/>
  <c r="D103" i="29"/>
  <c r="B103" i="29"/>
  <c r="L102" i="29"/>
  <c r="O102" i="29"/>
  <c r="U102" i="29"/>
  <c r="K102" i="29"/>
  <c r="N102" i="29"/>
  <c r="T102" i="29"/>
  <c r="P102" i="29"/>
  <c r="M102" i="29"/>
  <c r="S102" i="29"/>
  <c r="D102" i="29"/>
  <c r="B102" i="29"/>
  <c r="L101" i="29"/>
  <c r="O101" i="29"/>
  <c r="U101" i="29"/>
  <c r="K101" i="29"/>
  <c r="N101" i="29"/>
  <c r="T101" i="29"/>
  <c r="P101" i="29"/>
  <c r="M101" i="29"/>
  <c r="S101" i="29"/>
  <c r="D101" i="29"/>
  <c r="B101" i="29"/>
  <c r="L100" i="29"/>
  <c r="O100" i="29"/>
  <c r="U100" i="29"/>
  <c r="K100" i="29"/>
  <c r="N100" i="29"/>
  <c r="T100" i="29"/>
  <c r="P100" i="29"/>
  <c r="M100" i="29"/>
  <c r="S100" i="29"/>
  <c r="D100" i="29"/>
  <c r="B100" i="29"/>
  <c r="L99" i="29"/>
  <c r="O99" i="29"/>
  <c r="U99" i="29"/>
  <c r="K99" i="29"/>
  <c r="N99" i="29"/>
  <c r="T99" i="29"/>
  <c r="P99" i="29"/>
  <c r="M99" i="29"/>
  <c r="S99" i="29"/>
  <c r="D99" i="29"/>
  <c r="B99" i="29"/>
  <c r="L98" i="29"/>
  <c r="O98" i="29"/>
  <c r="U98" i="29"/>
  <c r="K98" i="29"/>
  <c r="N98" i="29"/>
  <c r="T98" i="29"/>
  <c r="P98" i="29"/>
  <c r="M98" i="29"/>
  <c r="S98" i="29"/>
  <c r="D98" i="29"/>
  <c r="B98" i="29"/>
  <c r="L97" i="29"/>
  <c r="O97" i="29"/>
  <c r="U97" i="29"/>
  <c r="K97" i="29"/>
  <c r="N97" i="29"/>
  <c r="T97" i="29"/>
  <c r="P97" i="29"/>
  <c r="M97" i="29"/>
  <c r="S97" i="29"/>
  <c r="D97" i="29"/>
  <c r="B97" i="29"/>
  <c r="L96" i="29"/>
  <c r="O96" i="29"/>
  <c r="U96" i="29"/>
  <c r="K96" i="29"/>
  <c r="N96" i="29"/>
  <c r="T96" i="29"/>
  <c r="P96" i="29"/>
  <c r="M96" i="29"/>
  <c r="S96" i="29"/>
  <c r="D96" i="29"/>
  <c r="B96" i="29"/>
  <c r="L95" i="29"/>
  <c r="O95" i="29"/>
  <c r="U95" i="29"/>
  <c r="K95" i="29"/>
  <c r="N95" i="29"/>
  <c r="T95" i="29"/>
  <c r="P95" i="29"/>
  <c r="M95" i="29"/>
  <c r="S95" i="29"/>
  <c r="D95" i="29"/>
  <c r="B95" i="29"/>
  <c r="L94" i="29"/>
  <c r="O94" i="29"/>
  <c r="U94" i="29"/>
  <c r="K94" i="29"/>
  <c r="N94" i="29"/>
  <c r="T94" i="29"/>
  <c r="P94" i="29"/>
  <c r="M94" i="29"/>
  <c r="S94" i="29"/>
  <c r="D94" i="29"/>
  <c r="B94" i="29"/>
  <c r="L93" i="29"/>
  <c r="O93" i="29"/>
  <c r="U93" i="29"/>
  <c r="K93" i="29"/>
  <c r="N93" i="29"/>
  <c r="T93" i="29"/>
  <c r="P93" i="29"/>
  <c r="M93" i="29"/>
  <c r="S93" i="29"/>
  <c r="D93" i="29"/>
  <c r="B93" i="29"/>
  <c r="L92" i="29"/>
  <c r="O92" i="29"/>
  <c r="U92" i="29"/>
  <c r="K92" i="29"/>
  <c r="N92" i="29"/>
  <c r="T92" i="29"/>
  <c r="P92" i="29"/>
  <c r="M92" i="29"/>
  <c r="S92" i="29"/>
  <c r="D92" i="29"/>
  <c r="B92" i="29"/>
  <c r="L91" i="29"/>
  <c r="O91" i="29"/>
  <c r="U91" i="29"/>
  <c r="K91" i="29"/>
  <c r="N91" i="29"/>
  <c r="T91" i="29"/>
  <c r="P91" i="29"/>
  <c r="M91" i="29"/>
  <c r="S91" i="29"/>
  <c r="D91" i="29"/>
  <c r="B91" i="29"/>
  <c r="L90" i="29"/>
  <c r="O90" i="29"/>
  <c r="U90" i="29"/>
  <c r="K90" i="29"/>
  <c r="N90" i="29"/>
  <c r="T90" i="29"/>
  <c r="P90" i="29"/>
  <c r="M90" i="29"/>
  <c r="S90" i="29"/>
  <c r="D90" i="29"/>
  <c r="B90" i="29"/>
  <c r="L89" i="29"/>
  <c r="O89" i="29"/>
  <c r="U89" i="29"/>
  <c r="K89" i="29"/>
  <c r="N89" i="29"/>
  <c r="T89" i="29"/>
  <c r="P89" i="29"/>
  <c r="M89" i="29"/>
  <c r="S89" i="29"/>
  <c r="D89" i="29"/>
  <c r="B89" i="29"/>
  <c r="L88" i="29"/>
  <c r="O88" i="29"/>
  <c r="U88" i="29"/>
  <c r="K88" i="29"/>
  <c r="N88" i="29"/>
  <c r="T88" i="29"/>
  <c r="P88" i="29"/>
  <c r="M88" i="29"/>
  <c r="S88" i="29"/>
  <c r="D88" i="29"/>
  <c r="B88" i="29"/>
  <c r="L87" i="29"/>
  <c r="O87" i="29"/>
  <c r="U87" i="29"/>
  <c r="K87" i="29"/>
  <c r="N87" i="29"/>
  <c r="T87" i="29"/>
  <c r="P87" i="29"/>
  <c r="M87" i="29"/>
  <c r="S87" i="29"/>
  <c r="D87" i="29"/>
  <c r="B87" i="29"/>
  <c r="L86" i="29"/>
  <c r="O86" i="29"/>
  <c r="U86" i="29"/>
  <c r="K86" i="29"/>
  <c r="N86" i="29"/>
  <c r="T86" i="29"/>
  <c r="P86" i="29"/>
  <c r="M86" i="29"/>
  <c r="S86" i="29"/>
  <c r="D86" i="29"/>
  <c r="B86" i="29"/>
  <c r="L85" i="29"/>
  <c r="O85" i="29"/>
  <c r="U85" i="29"/>
  <c r="K85" i="29"/>
  <c r="N85" i="29"/>
  <c r="T85" i="29"/>
  <c r="P85" i="29"/>
  <c r="M85" i="29"/>
  <c r="S85" i="29"/>
  <c r="D85" i="29"/>
  <c r="B85" i="29"/>
  <c r="L84" i="29"/>
  <c r="O84" i="29"/>
  <c r="U84" i="29"/>
  <c r="K84" i="29"/>
  <c r="N84" i="29"/>
  <c r="T84" i="29"/>
  <c r="P84" i="29"/>
  <c r="M84" i="29"/>
  <c r="S84" i="29"/>
  <c r="D84" i="29"/>
  <c r="B84" i="29"/>
  <c r="L83" i="29"/>
  <c r="O83" i="29"/>
  <c r="U83" i="29"/>
  <c r="K83" i="29"/>
  <c r="N83" i="29"/>
  <c r="T83" i="29"/>
  <c r="P83" i="29"/>
  <c r="M83" i="29"/>
  <c r="S83" i="29"/>
  <c r="D83" i="29"/>
  <c r="B83" i="29"/>
  <c r="L82" i="29"/>
  <c r="O82" i="29"/>
  <c r="U82" i="29"/>
  <c r="K82" i="29"/>
  <c r="N82" i="29"/>
  <c r="T82" i="29"/>
  <c r="P82" i="29"/>
  <c r="M82" i="29"/>
  <c r="S82" i="29"/>
  <c r="D82" i="29"/>
  <c r="B82" i="29"/>
  <c r="L81" i="29"/>
  <c r="O81" i="29"/>
  <c r="U81" i="29"/>
  <c r="K81" i="29"/>
  <c r="N81" i="29"/>
  <c r="T81" i="29"/>
  <c r="P81" i="29"/>
  <c r="M81" i="29"/>
  <c r="S81" i="29"/>
  <c r="D81" i="29"/>
  <c r="B81" i="29"/>
  <c r="L80" i="29"/>
  <c r="O80" i="29"/>
  <c r="U80" i="29"/>
  <c r="K80" i="29"/>
  <c r="N80" i="29"/>
  <c r="T80" i="29"/>
  <c r="P80" i="29"/>
  <c r="M80" i="29"/>
  <c r="S80" i="29"/>
  <c r="D80" i="29"/>
  <c r="B80" i="29"/>
  <c r="L79" i="29"/>
  <c r="O79" i="29"/>
  <c r="U79" i="29"/>
  <c r="K79" i="29"/>
  <c r="N79" i="29"/>
  <c r="T79" i="29"/>
  <c r="P79" i="29"/>
  <c r="M79" i="29"/>
  <c r="S79" i="29"/>
  <c r="D79" i="29"/>
  <c r="B79" i="29"/>
  <c r="L78" i="29"/>
  <c r="O78" i="29"/>
  <c r="U78" i="29"/>
  <c r="K78" i="29"/>
  <c r="N78" i="29"/>
  <c r="T78" i="29"/>
  <c r="P78" i="29"/>
  <c r="M78" i="29"/>
  <c r="S78" i="29"/>
  <c r="D78" i="29"/>
  <c r="B78" i="29"/>
  <c r="L77" i="29"/>
  <c r="O77" i="29"/>
  <c r="U77" i="29"/>
  <c r="K77" i="29"/>
  <c r="N77" i="29"/>
  <c r="T77" i="29"/>
  <c r="P77" i="29"/>
  <c r="M77" i="29"/>
  <c r="S77" i="29"/>
  <c r="D77" i="29"/>
  <c r="B77" i="29"/>
  <c r="L76" i="29"/>
  <c r="O76" i="29"/>
  <c r="U76" i="29"/>
  <c r="K76" i="29"/>
  <c r="N76" i="29"/>
  <c r="T76" i="29"/>
  <c r="P76" i="29"/>
  <c r="M76" i="29"/>
  <c r="S76" i="29"/>
  <c r="D76" i="29"/>
  <c r="B76" i="29"/>
  <c r="L75" i="29"/>
  <c r="O75" i="29"/>
  <c r="U75" i="29"/>
  <c r="K75" i="29"/>
  <c r="N75" i="29"/>
  <c r="T75" i="29"/>
  <c r="P75" i="29"/>
  <c r="M75" i="29"/>
  <c r="S75" i="29"/>
  <c r="D75" i="29"/>
  <c r="B75" i="29"/>
  <c r="L74" i="29"/>
  <c r="O74" i="29"/>
  <c r="U74" i="29"/>
  <c r="K74" i="29"/>
  <c r="N74" i="29"/>
  <c r="T74" i="29"/>
  <c r="P74" i="29"/>
  <c r="M74" i="29"/>
  <c r="S74" i="29"/>
  <c r="D74" i="29"/>
  <c r="B74" i="29"/>
  <c r="L73" i="29"/>
  <c r="O73" i="29"/>
  <c r="U73" i="29"/>
  <c r="K73" i="29"/>
  <c r="N73" i="29"/>
  <c r="T73" i="29"/>
  <c r="P73" i="29"/>
  <c r="M73" i="29"/>
  <c r="S73" i="29"/>
  <c r="D73" i="29"/>
  <c r="B73" i="29"/>
  <c r="L72" i="29"/>
  <c r="O72" i="29"/>
  <c r="U72" i="29"/>
  <c r="K72" i="29"/>
  <c r="N72" i="29"/>
  <c r="T72" i="29"/>
  <c r="P72" i="29"/>
  <c r="M72" i="29"/>
  <c r="S72" i="29"/>
  <c r="D72" i="29"/>
  <c r="B72" i="29"/>
  <c r="L71" i="29"/>
  <c r="O71" i="29"/>
  <c r="U71" i="29"/>
  <c r="K71" i="29"/>
  <c r="N71" i="29"/>
  <c r="T71" i="29"/>
  <c r="P71" i="29"/>
  <c r="M71" i="29"/>
  <c r="S71" i="29"/>
  <c r="D71" i="29"/>
  <c r="B71" i="29"/>
  <c r="L70" i="29"/>
  <c r="O70" i="29"/>
  <c r="U70" i="29"/>
  <c r="K70" i="29"/>
  <c r="N70" i="29"/>
  <c r="T70" i="29"/>
  <c r="P70" i="29"/>
  <c r="M70" i="29"/>
  <c r="S70" i="29"/>
  <c r="D70" i="29"/>
  <c r="B70" i="29"/>
  <c r="L69" i="29"/>
  <c r="O69" i="29"/>
  <c r="U69" i="29"/>
  <c r="K69" i="29"/>
  <c r="N69" i="29"/>
  <c r="T69" i="29"/>
  <c r="P69" i="29"/>
  <c r="M69" i="29"/>
  <c r="S69" i="29"/>
  <c r="D69" i="29"/>
  <c r="B69" i="29"/>
  <c r="L68" i="29"/>
  <c r="O68" i="29"/>
  <c r="U68" i="29"/>
  <c r="K68" i="29"/>
  <c r="N68" i="29"/>
  <c r="T68" i="29"/>
  <c r="P68" i="29"/>
  <c r="M68" i="29"/>
  <c r="S68" i="29"/>
  <c r="D68" i="29"/>
  <c r="B68" i="29"/>
  <c r="L67" i="29"/>
  <c r="O67" i="29"/>
  <c r="U67" i="29"/>
  <c r="K67" i="29"/>
  <c r="N67" i="29"/>
  <c r="T67" i="29"/>
  <c r="P67" i="29"/>
  <c r="M67" i="29"/>
  <c r="S67" i="29"/>
  <c r="D67" i="29"/>
  <c r="B67" i="29"/>
  <c r="L66" i="29"/>
  <c r="O66" i="29"/>
  <c r="U66" i="29"/>
  <c r="K66" i="29"/>
  <c r="N66" i="29"/>
  <c r="T66" i="29"/>
  <c r="P66" i="29"/>
  <c r="M66" i="29"/>
  <c r="S66" i="29"/>
  <c r="D66" i="29"/>
  <c r="B66" i="29"/>
  <c r="L65" i="29"/>
  <c r="O65" i="29"/>
  <c r="U65" i="29"/>
  <c r="K65" i="29"/>
  <c r="N65" i="29"/>
  <c r="T65" i="29"/>
  <c r="P65" i="29"/>
  <c r="M65" i="29"/>
  <c r="S65" i="29"/>
  <c r="D65" i="29"/>
  <c r="B65" i="29"/>
  <c r="L64" i="29"/>
  <c r="O64" i="29"/>
  <c r="U64" i="29"/>
  <c r="K64" i="29"/>
  <c r="N64" i="29"/>
  <c r="T64" i="29"/>
  <c r="P64" i="29"/>
  <c r="M64" i="29"/>
  <c r="S64" i="29"/>
  <c r="D64" i="29"/>
  <c r="B64" i="29"/>
  <c r="L63" i="29"/>
  <c r="O63" i="29"/>
  <c r="U63" i="29"/>
  <c r="K63" i="29"/>
  <c r="N63" i="29"/>
  <c r="T63" i="29"/>
  <c r="P63" i="29"/>
  <c r="M63" i="29"/>
  <c r="S63" i="29"/>
  <c r="D63" i="29"/>
  <c r="B63" i="29"/>
  <c r="L62" i="29"/>
  <c r="O62" i="29"/>
  <c r="U62" i="29"/>
  <c r="K62" i="29"/>
  <c r="N62" i="29"/>
  <c r="T62" i="29"/>
  <c r="P62" i="29"/>
  <c r="M62" i="29"/>
  <c r="S62" i="29"/>
  <c r="D62" i="29"/>
  <c r="B62" i="29"/>
  <c r="L61" i="29"/>
  <c r="O61" i="29"/>
  <c r="U61" i="29"/>
  <c r="K61" i="29"/>
  <c r="N61" i="29"/>
  <c r="T61" i="29"/>
  <c r="P61" i="29"/>
  <c r="M61" i="29"/>
  <c r="S61" i="29"/>
  <c r="D61" i="29"/>
  <c r="B61" i="29"/>
  <c r="L60" i="29"/>
  <c r="O60" i="29"/>
  <c r="U60" i="29"/>
  <c r="K60" i="29"/>
  <c r="N60" i="29"/>
  <c r="T60" i="29"/>
  <c r="P60" i="29"/>
  <c r="M60" i="29"/>
  <c r="S60" i="29"/>
  <c r="D60" i="29"/>
  <c r="B60" i="29"/>
  <c r="L59" i="29"/>
  <c r="O59" i="29"/>
  <c r="U59" i="29"/>
  <c r="K59" i="29"/>
  <c r="N59" i="29"/>
  <c r="T59" i="29"/>
  <c r="P59" i="29"/>
  <c r="M59" i="29"/>
  <c r="S59" i="29"/>
  <c r="D59" i="29"/>
  <c r="B59" i="29"/>
  <c r="L58" i="29"/>
  <c r="O58" i="29"/>
  <c r="U58" i="29"/>
  <c r="K58" i="29"/>
  <c r="N58" i="29"/>
  <c r="T58" i="29"/>
  <c r="P58" i="29"/>
  <c r="M58" i="29"/>
  <c r="S58" i="29"/>
  <c r="D58" i="29"/>
  <c r="B58" i="29"/>
  <c r="L57" i="29"/>
  <c r="O57" i="29"/>
  <c r="U57" i="29"/>
  <c r="K57" i="29"/>
  <c r="N57" i="29"/>
  <c r="T57" i="29"/>
  <c r="P57" i="29"/>
  <c r="M57" i="29"/>
  <c r="S57" i="29"/>
  <c r="D57" i="29"/>
  <c r="B57" i="29"/>
  <c r="L56" i="29"/>
  <c r="O56" i="29"/>
  <c r="U56" i="29"/>
  <c r="K56" i="29"/>
  <c r="N56" i="29"/>
  <c r="T56" i="29"/>
  <c r="P56" i="29"/>
  <c r="M56" i="29"/>
  <c r="S56" i="29"/>
  <c r="D56" i="29"/>
  <c r="B56" i="29"/>
  <c r="L55" i="29"/>
  <c r="O55" i="29"/>
  <c r="U55" i="29"/>
  <c r="K55" i="29"/>
  <c r="N55" i="29"/>
  <c r="T55" i="29"/>
  <c r="P55" i="29"/>
  <c r="M55" i="29"/>
  <c r="S55" i="29"/>
  <c r="D55" i="29"/>
  <c r="B55" i="29"/>
  <c r="L54" i="29"/>
  <c r="O54" i="29"/>
  <c r="U54" i="29"/>
  <c r="K54" i="29"/>
  <c r="N54" i="29"/>
  <c r="T54" i="29"/>
  <c r="P54" i="29"/>
  <c r="M54" i="29"/>
  <c r="S54" i="29"/>
  <c r="D54" i="29"/>
  <c r="B54" i="29"/>
  <c r="L53" i="29"/>
  <c r="O53" i="29"/>
  <c r="U53" i="29"/>
  <c r="K53" i="29"/>
  <c r="N53" i="29"/>
  <c r="T53" i="29"/>
  <c r="P53" i="29"/>
  <c r="M53" i="29"/>
  <c r="S53" i="29"/>
  <c r="D53" i="29"/>
  <c r="B53" i="29"/>
  <c r="L52" i="29"/>
  <c r="O52" i="29"/>
  <c r="U52" i="29"/>
  <c r="K52" i="29"/>
  <c r="N52" i="29"/>
  <c r="T52" i="29"/>
  <c r="P52" i="29"/>
  <c r="M52" i="29"/>
  <c r="S52" i="29"/>
  <c r="D52" i="29"/>
  <c r="B52" i="29"/>
  <c r="L51" i="29"/>
  <c r="O51" i="29"/>
  <c r="U51" i="29"/>
  <c r="K51" i="29"/>
  <c r="N51" i="29"/>
  <c r="T51" i="29"/>
  <c r="P51" i="29"/>
  <c r="M51" i="29"/>
  <c r="S51" i="29"/>
  <c r="D51" i="29"/>
  <c r="B51" i="29"/>
  <c r="L50" i="29"/>
  <c r="O50" i="29"/>
  <c r="U50" i="29"/>
  <c r="K50" i="29"/>
  <c r="N50" i="29"/>
  <c r="T50" i="29"/>
  <c r="P50" i="29"/>
  <c r="M50" i="29"/>
  <c r="S50" i="29"/>
  <c r="D50" i="29"/>
  <c r="B50" i="29"/>
  <c r="L49" i="29"/>
  <c r="O49" i="29"/>
  <c r="U49" i="29"/>
  <c r="K49" i="29"/>
  <c r="N49" i="29"/>
  <c r="T49" i="29"/>
  <c r="P49" i="29"/>
  <c r="M49" i="29"/>
  <c r="S49" i="29"/>
  <c r="D49" i="29"/>
  <c r="B49" i="29"/>
  <c r="L48" i="29"/>
  <c r="O48" i="29"/>
  <c r="U48" i="29"/>
  <c r="K48" i="29"/>
  <c r="N48" i="29"/>
  <c r="T48" i="29"/>
  <c r="P48" i="29"/>
  <c r="M48" i="29"/>
  <c r="S48" i="29"/>
  <c r="D48" i="29"/>
  <c r="B48" i="29"/>
  <c r="L47" i="29"/>
  <c r="O47" i="29"/>
  <c r="U47" i="29"/>
  <c r="K47" i="29"/>
  <c r="N47" i="29"/>
  <c r="T47" i="29"/>
  <c r="P47" i="29"/>
  <c r="M47" i="29"/>
  <c r="S47" i="29"/>
  <c r="D47" i="29"/>
  <c r="B47" i="29"/>
  <c r="L46" i="29"/>
  <c r="O46" i="29"/>
  <c r="U46" i="29"/>
  <c r="K46" i="29"/>
  <c r="N46" i="29"/>
  <c r="T46" i="29"/>
  <c r="P46" i="29"/>
  <c r="M46" i="29"/>
  <c r="S46" i="29"/>
  <c r="D46" i="29"/>
  <c r="B46" i="29"/>
  <c r="L45" i="29"/>
  <c r="O45" i="29"/>
  <c r="U45" i="29"/>
  <c r="K45" i="29"/>
  <c r="N45" i="29"/>
  <c r="T45" i="29"/>
  <c r="P45" i="29"/>
  <c r="M45" i="29"/>
  <c r="S45" i="29"/>
  <c r="D45" i="29"/>
  <c r="B45" i="29"/>
  <c r="L44" i="29"/>
  <c r="O44" i="29"/>
  <c r="U44" i="29"/>
  <c r="K44" i="29"/>
  <c r="N44" i="29"/>
  <c r="T44" i="29"/>
  <c r="P44" i="29"/>
  <c r="M44" i="29"/>
  <c r="S44" i="29"/>
  <c r="D44" i="29"/>
  <c r="B44" i="29"/>
  <c r="L43" i="29"/>
  <c r="O43" i="29"/>
  <c r="U43" i="29"/>
  <c r="K43" i="29"/>
  <c r="N43" i="29"/>
  <c r="T43" i="29"/>
  <c r="P43" i="29"/>
  <c r="M43" i="29"/>
  <c r="S43" i="29"/>
  <c r="D43" i="29"/>
  <c r="B43" i="29"/>
  <c r="L42" i="29"/>
  <c r="O42" i="29"/>
  <c r="U42" i="29"/>
  <c r="K42" i="29"/>
  <c r="N42" i="29"/>
  <c r="T42" i="29"/>
  <c r="P42" i="29"/>
  <c r="M42" i="29"/>
  <c r="S42" i="29"/>
  <c r="D42" i="29"/>
  <c r="B42" i="29"/>
  <c r="L41" i="29"/>
  <c r="O41" i="29"/>
  <c r="U41" i="29"/>
  <c r="K41" i="29"/>
  <c r="N41" i="29"/>
  <c r="T41" i="29"/>
  <c r="P41" i="29"/>
  <c r="M41" i="29"/>
  <c r="S41" i="29"/>
  <c r="D41" i="29"/>
  <c r="B41" i="29"/>
  <c r="L40" i="29"/>
  <c r="O40" i="29"/>
  <c r="U40" i="29"/>
  <c r="K40" i="29"/>
  <c r="N40" i="29"/>
  <c r="T40" i="29"/>
  <c r="P40" i="29"/>
  <c r="M40" i="29"/>
  <c r="S40" i="29"/>
  <c r="D40" i="29"/>
  <c r="B40" i="29"/>
  <c r="L39" i="29"/>
  <c r="O39" i="29"/>
  <c r="U39" i="29"/>
  <c r="K39" i="29"/>
  <c r="N39" i="29"/>
  <c r="T39" i="29"/>
  <c r="P39" i="29"/>
  <c r="M39" i="29"/>
  <c r="S39" i="29"/>
  <c r="D39" i="29"/>
  <c r="B39" i="29"/>
  <c r="L38" i="29"/>
  <c r="O38" i="29"/>
  <c r="U38" i="29"/>
  <c r="K38" i="29"/>
  <c r="N38" i="29"/>
  <c r="T38" i="29"/>
  <c r="P38" i="29"/>
  <c r="M38" i="29"/>
  <c r="S38" i="29"/>
  <c r="D38" i="29"/>
  <c r="B38" i="29"/>
  <c r="L37" i="29"/>
  <c r="O37" i="29"/>
  <c r="U37" i="29"/>
  <c r="K37" i="29"/>
  <c r="N37" i="29"/>
  <c r="T37" i="29"/>
  <c r="P37" i="29"/>
  <c r="M37" i="29"/>
  <c r="S37" i="29"/>
  <c r="D37" i="29"/>
  <c r="B37" i="29"/>
  <c r="L36" i="29"/>
  <c r="O36" i="29"/>
  <c r="U36" i="29"/>
  <c r="K36" i="29"/>
  <c r="N36" i="29"/>
  <c r="T36" i="29"/>
  <c r="P36" i="29"/>
  <c r="M36" i="29"/>
  <c r="S36" i="29"/>
  <c r="D36" i="29"/>
  <c r="B36" i="29"/>
  <c r="L35" i="29"/>
  <c r="O35" i="29"/>
  <c r="U35" i="29"/>
  <c r="K35" i="29"/>
  <c r="N35" i="29"/>
  <c r="T35" i="29"/>
  <c r="P35" i="29"/>
  <c r="M35" i="29"/>
  <c r="S35" i="29"/>
  <c r="D35" i="29"/>
  <c r="B35" i="29"/>
  <c r="L34" i="29"/>
  <c r="O34" i="29"/>
  <c r="U34" i="29"/>
  <c r="K34" i="29"/>
  <c r="N34" i="29"/>
  <c r="T34" i="29"/>
  <c r="P34" i="29"/>
  <c r="M34" i="29"/>
  <c r="S34" i="29"/>
  <c r="D34" i="29"/>
  <c r="B34" i="29"/>
  <c r="L33" i="29"/>
  <c r="O33" i="29"/>
  <c r="U33" i="29"/>
  <c r="K33" i="29"/>
  <c r="N33" i="29"/>
  <c r="T33" i="29"/>
  <c r="P33" i="29"/>
  <c r="M33" i="29"/>
  <c r="S33" i="29"/>
  <c r="D33" i="29"/>
  <c r="B33" i="29"/>
  <c r="L32" i="29"/>
  <c r="O32" i="29"/>
  <c r="U32" i="29"/>
  <c r="K32" i="29"/>
  <c r="N32" i="29"/>
  <c r="T32" i="29"/>
  <c r="P32" i="29"/>
  <c r="M32" i="29"/>
  <c r="S32" i="29"/>
  <c r="D32" i="29"/>
  <c r="B32" i="29"/>
  <c r="L31" i="29"/>
  <c r="O31" i="29"/>
  <c r="U31" i="29"/>
  <c r="K31" i="29"/>
  <c r="N31" i="29"/>
  <c r="T31" i="29"/>
  <c r="P31" i="29"/>
  <c r="M31" i="29"/>
  <c r="S31" i="29"/>
  <c r="D31" i="29"/>
  <c r="B31" i="29"/>
  <c r="L30" i="29"/>
  <c r="O30" i="29"/>
  <c r="U30" i="29"/>
  <c r="K30" i="29"/>
  <c r="N30" i="29"/>
  <c r="T30" i="29"/>
  <c r="P30" i="29"/>
  <c r="M30" i="29"/>
  <c r="S30" i="29"/>
  <c r="D30" i="29"/>
  <c r="B30" i="29"/>
  <c r="L29" i="29"/>
  <c r="O29" i="29"/>
  <c r="U29" i="29"/>
  <c r="K29" i="29"/>
  <c r="N29" i="29"/>
  <c r="T29" i="29"/>
  <c r="P29" i="29"/>
  <c r="M29" i="29"/>
  <c r="S29" i="29"/>
  <c r="D29" i="29"/>
  <c r="B29" i="29"/>
  <c r="L28" i="29"/>
  <c r="O28" i="29"/>
  <c r="U28" i="29"/>
  <c r="K28" i="29"/>
  <c r="N28" i="29"/>
  <c r="T28" i="29"/>
  <c r="P28" i="29"/>
  <c r="M28" i="29"/>
  <c r="S28" i="29"/>
  <c r="D28" i="29"/>
  <c r="B28" i="29"/>
  <c r="L27" i="29"/>
  <c r="O27" i="29"/>
  <c r="U27" i="29"/>
  <c r="K27" i="29"/>
  <c r="N27" i="29"/>
  <c r="T27" i="29"/>
  <c r="P27" i="29"/>
  <c r="M27" i="29"/>
  <c r="S27" i="29"/>
  <c r="D27" i="29"/>
  <c r="B27" i="29"/>
  <c r="L26" i="29"/>
  <c r="O26" i="29"/>
  <c r="U26" i="29"/>
  <c r="K26" i="29"/>
  <c r="N26" i="29"/>
  <c r="T26" i="29"/>
  <c r="P26" i="29"/>
  <c r="M26" i="29"/>
  <c r="S26" i="29"/>
  <c r="D26" i="29"/>
  <c r="B26" i="29"/>
  <c r="L25" i="29"/>
  <c r="O25" i="29"/>
  <c r="U25" i="29"/>
  <c r="K25" i="29"/>
  <c r="N25" i="29"/>
  <c r="T25" i="29"/>
  <c r="P25" i="29"/>
  <c r="M25" i="29"/>
  <c r="S25" i="29"/>
  <c r="D25" i="29"/>
  <c r="B25" i="29"/>
  <c r="L24" i="29"/>
  <c r="O24" i="29"/>
  <c r="U24" i="29"/>
  <c r="K24" i="29"/>
  <c r="N24" i="29"/>
  <c r="T24" i="29"/>
  <c r="P24" i="29"/>
  <c r="M24" i="29"/>
  <c r="S24" i="29"/>
  <c r="D24" i="29"/>
  <c r="B24" i="29"/>
  <c r="L23" i="29"/>
  <c r="O23" i="29"/>
  <c r="U23" i="29"/>
  <c r="K23" i="29"/>
  <c r="N23" i="29"/>
  <c r="T23" i="29"/>
  <c r="P23" i="29"/>
  <c r="M23" i="29"/>
  <c r="S23" i="29"/>
  <c r="D23" i="29"/>
  <c r="B23" i="29"/>
  <c r="L22" i="29"/>
  <c r="O22" i="29"/>
  <c r="U22" i="29"/>
  <c r="K22" i="29"/>
  <c r="N22" i="29"/>
  <c r="T22" i="29"/>
  <c r="P22" i="29"/>
  <c r="M22" i="29"/>
  <c r="S22" i="29"/>
  <c r="D22" i="29"/>
  <c r="B22" i="29"/>
  <c r="L21" i="29"/>
  <c r="O21" i="29"/>
  <c r="U21" i="29"/>
  <c r="K21" i="29"/>
  <c r="N21" i="29"/>
  <c r="T21" i="29"/>
  <c r="P21" i="29"/>
  <c r="M21" i="29"/>
  <c r="S21" i="29"/>
  <c r="D21" i="29"/>
  <c r="B21" i="29"/>
  <c r="L20" i="29"/>
  <c r="O20" i="29"/>
  <c r="U20" i="29"/>
  <c r="K20" i="29"/>
  <c r="N20" i="29"/>
  <c r="T20" i="29"/>
  <c r="P20" i="29"/>
  <c r="M20" i="29"/>
  <c r="S20" i="29"/>
  <c r="D20" i="29"/>
  <c r="B20" i="29"/>
  <c r="L19" i="29"/>
  <c r="O19" i="29"/>
  <c r="U19" i="29"/>
  <c r="K19" i="29"/>
  <c r="N19" i="29"/>
  <c r="T19" i="29"/>
  <c r="P19" i="29"/>
  <c r="M19" i="29"/>
  <c r="S19" i="29"/>
  <c r="D19" i="29"/>
  <c r="B19" i="29"/>
  <c r="L18" i="29"/>
  <c r="O18" i="29"/>
  <c r="U18" i="29"/>
  <c r="K18" i="29"/>
  <c r="N18" i="29"/>
  <c r="T18" i="29"/>
  <c r="P18" i="29"/>
  <c r="M18" i="29"/>
  <c r="S18" i="29"/>
  <c r="D18" i="29"/>
  <c r="B18" i="29"/>
  <c r="L17" i="29"/>
  <c r="O17" i="29"/>
  <c r="U17" i="29"/>
  <c r="K17" i="29"/>
  <c r="N17" i="29"/>
  <c r="T17" i="29"/>
  <c r="P17" i="29"/>
  <c r="M17" i="29"/>
  <c r="S17" i="29"/>
  <c r="D17" i="29"/>
  <c r="B17" i="29"/>
  <c r="L16" i="29"/>
  <c r="O16" i="29"/>
  <c r="U16" i="29"/>
  <c r="K16" i="29"/>
  <c r="N16" i="29"/>
  <c r="T16" i="29"/>
  <c r="P16" i="29"/>
  <c r="M16" i="29"/>
  <c r="S16" i="29"/>
  <c r="D16" i="29"/>
  <c r="B16" i="29"/>
  <c r="L15" i="29"/>
  <c r="O15" i="29"/>
  <c r="U15" i="29"/>
  <c r="K15" i="29"/>
  <c r="N15" i="29"/>
  <c r="T15" i="29"/>
  <c r="P15" i="29"/>
  <c r="M15" i="29"/>
  <c r="S15" i="29"/>
  <c r="D15" i="29"/>
  <c r="B15" i="29"/>
  <c r="L14" i="29"/>
  <c r="O14" i="29"/>
  <c r="U14" i="29"/>
  <c r="K14" i="29"/>
  <c r="N14" i="29"/>
  <c r="T14" i="29"/>
  <c r="P14" i="29"/>
  <c r="M14" i="29"/>
  <c r="S14" i="29"/>
  <c r="D14" i="29"/>
  <c r="B14" i="29"/>
  <c r="L13" i="29"/>
  <c r="O13" i="29"/>
  <c r="U13" i="29"/>
  <c r="K13" i="29"/>
  <c r="N13" i="29"/>
  <c r="T13" i="29"/>
  <c r="P13" i="29"/>
  <c r="M13" i="29"/>
  <c r="S13" i="29"/>
  <c r="D13" i="29"/>
  <c r="B13" i="29"/>
  <c r="L12" i="29"/>
  <c r="O12" i="29"/>
  <c r="U12" i="29"/>
  <c r="K12" i="29"/>
  <c r="N12" i="29"/>
  <c r="T12" i="29"/>
  <c r="P12" i="29"/>
  <c r="M12" i="29"/>
  <c r="S12" i="29"/>
  <c r="D12" i="29"/>
  <c r="B12" i="29"/>
  <c r="L11" i="29"/>
  <c r="O11" i="29"/>
  <c r="U11" i="29"/>
  <c r="K11" i="29"/>
  <c r="N11" i="29"/>
  <c r="T11" i="29"/>
  <c r="P11" i="29"/>
  <c r="M11" i="29"/>
  <c r="S11" i="29"/>
  <c r="D11" i="29"/>
  <c r="B11" i="29"/>
  <c r="L10" i="29"/>
  <c r="O10" i="29"/>
  <c r="U10" i="29"/>
  <c r="K10" i="29"/>
  <c r="N10" i="29"/>
  <c r="T10" i="29"/>
  <c r="P10" i="29"/>
  <c r="M10" i="29"/>
  <c r="S10" i="29"/>
  <c r="D10" i="29"/>
  <c r="B10" i="29"/>
  <c r="L9" i="29"/>
  <c r="O9" i="29"/>
  <c r="U9" i="29"/>
  <c r="K9" i="29"/>
  <c r="N9" i="29"/>
  <c r="T9" i="29"/>
  <c r="P9" i="29"/>
  <c r="M9" i="29"/>
  <c r="S9" i="29"/>
  <c r="D9" i="29"/>
  <c r="B9" i="29"/>
  <c r="L8" i="29"/>
  <c r="O8" i="29"/>
  <c r="U8" i="29"/>
  <c r="K8" i="29"/>
  <c r="N8" i="29"/>
  <c r="T8" i="29"/>
  <c r="P8" i="29"/>
  <c r="M8" i="29"/>
  <c r="S8" i="29"/>
  <c r="D8" i="29"/>
  <c r="B8" i="29"/>
  <c r="L7" i="29"/>
  <c r="O7" i="29"/>
  <c r="U7" i="29"/>
  <c r="K7" i="29"/>
  <c r="N7" i="29"/>
  <c r="T7" i="29"/>
  <c r="P7" i="29"/>
  <c r="M7" i="29"/>
  <c r="S7" i="29"/>
  <c r="D7" i="29"/>
  <c r="B7" i="29"/>
  <c r="L6" i="29"/>
  <c r="O6" i="29"/>
  <c r="U6" i="29"/>
  <c r="K6" i="29"/>
  <c r="N6" i="29"/>
  <c r="T6" i="29"/>
  <c r="P6" i="29"/>
  <c r="M6" i="29"/>
  <c r="S6" i="29"/>
  <c r="D6" i="29"/>
  <c r="B6" i="29"/>
  <c r="L5" i="29"/>
  <c r="O5" i="29"/>
  <c r="U5" i="29"/>
  <c r="K5" i="29"/>
  <c r="N5" i="29"/>
  <c r="T5" i="29"/>
  <c r="P5" i="29"/>
  <c r="M5" i="29"/>
  <c r="S5" i="29"/>
  <c r="D5" i="29"/>
  <c r="B5" i="29"/>
  <c r="L4" i="29"/>
  <c r="O4" i="29"/>
  <c r="U4" i="29"/>
  <c r="K4" i="29"/>
  <c r="N4" i="29"/>
  <c r="T4" i="29"/>
  <c r="P4" i="29"/>
  <c r="M4" i="29"/>
  <c r="S4" i="29"/>
  <c r="D4" i="29"/>
  <c r="B4" i="29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195" i="17"/>
  <c r="U196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29" i="17"/>
  <c r="U230" i="17"/>
  <c r="U231" i="17"/>
  <c r="U232" i="17"/>
  <c r="U233" i="17"/>
  <c r="U234" i="17"/>
  <c r="U235" i="17"/>
  <c r="U236" i="17"/>
  <c r="U237" i="17"/>
  <c r="U238" i="17"/>
  <c r="U239" i="17"/>
  <c r="U240" i="17"/>
  <c r="U241" i="17"/>
  <c r="U242" i="17"/>
  <c r="U243" i="17"/>
  <c r="U244" i="17"/>
  <c r="U245" i="17"/>
  <c r="U246" i="17"/>
  <c r="U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4" i="17"/>
  <c r="P5" i="17"/>
  <c r="I5" i="17"/>
  <c r="J5" i="17"/>
  <c r="M5" i="17"/>
  <c r="S5" i="17"/>
  <c r="P6" i="17"/>
  <c r="I6" i="17"/>
  <c r="J6" i="17"/>
  <c r="M6" i="17"/>
  <c r="S6" i="17"/>
  <c r="P7" i="17"/>
  <c r="I7" i="17"/>
  <c r="J7" i="17"/>
  <c r="M7" i="17"/>
  <c r="S7" i="17"/>
  <c r="P8" i="17"/>
  <c r="I8" i="17"/>
  <c r="J8" i="17"/>
  <c r="M8" i="17"/>
  <c r="S8" i="17"/>
  <c r="P9" i="17"/>
  <c r="I9" i="17"/>
  <c r="J9" i="17"/>
  <c r="M9" i="17"/>
  <c r="S9" i="17"/>
  <c r="P10" i="17"/>
  <c r="I10" i="17"/>
  <c r="J10" i="17"/>
  <c r="M10" i="17"/>
  <c r="S10" i="17"/>
  <c r="P11" i="17"/>
  <c r="I11" i="17"/>
  <c r="J11" i="17"/>
  <c r="M11" i="17"/>
  <c r="S11" i="17"/>
  <c r="P12" i="17"/>
  <c r="I12" i="17"/>
  <c r="J12" i="17"/>
  <c r="M12" i="17"/>
  <c r="S12" i="17"/>
  <c r="C13" i="17"/>
  <c r="P13" i="17"/>
  <c r="I13" i="17"/>
  <c r="J13" i="17"/>
  <c r="M13" i="17"/>
  <c r="S13" i="17"/>
  <c r="C14" i="17"/>
  <c r="P14" i="17"/>
  <c r="I14" i="17"/>
  <c r="J14" i="17"/>
  <c r="M14" i="17"/>
  <c r="S14" i="17"/>
  <c r="C15" i="17"/>
  <c r="P15" i="17"/>
  <c r="I15" i="17"/>
  <c r="J15" i="17"/>
  <c r="M15" i="17"/>
  <c r="S15" i="17"/>
  <c r="C16" i="17"/>
  <c r="P16" i="17"/>
  <c r="I16" i="17"/>
  <c r="J16" i="17"/>
  <c r="M16" i="17"/>
  <c r="S16" i="17"/>
  <c r="C17" i="17"/>
  <c r="P17" i="17"/>
  <c r="I17" i="17"/>
  <c r="J17" i="17"/>
  <c r="M17" i="17"/>
  <c r="S17" i="17"/>
  <c r="C18" i="17"/>
  <c r="P18" i="17"/>
  <c r="I18" i="17"/>
  <c r="J18" i="17"/>
  <c r="M18" i="17"/>
  <c r="S18" i="17"/>
  <c r="C19" i="17"/>
  <c r="P19" i="17"/>
  <c r="I19" i="17"/>
  <c r="J19" i="17"/>
  <c r="M19" i="17"/>
  <c r="S19" i="17"/>
  <c r="C20" i="17"/>
  <c r="P20" i="17"/>
  <c r="I20" i="17"/>
  <c r="J20" i="17"/>
  <c r="M20" i="17"/>
  <c r="S20" i="17"/>
  <c r="C21" i="17"/>
  <c r="P21" i="17"/>
  <c r="I21" i="17"/>
  <c r="J21" i="17"/>
  <c r="M21" i="17"/>
  <c r="S21" i="17"/>
  <c r="C22" i="17"/>
  <c r="P22" i="17"/>
  <c r="I22" i="17"/>
  <c r="J22" i="17"/>
  <c r="M22" i="17"/>
  <c r="S22" i="17"/>
  <c r="C23" i="17"/>
  <c r="P23" i="17"/>
  <c r="I23" i="17"/>
  <c r="J23" i="17"/>
  <c r="M23" i="17"/>
  <c r="S23" i="17"/>
  <c r="C24" i="17"/>
  <c r="P24" i="17"/>
  <c r="I24" i="17"/>
  <c r="J24" i="17"/>
  <c r="M24" i="17"/>
  <c r="S24" i="17"/>
  <c r="C25" i="17"/>
  <c r="P25" i="17"/>
  <c r="I25" i="17"/>
  <c r="J25" i="17"/>
  <c r="M25" i="17"/>
  <c r="S25" i="17"/>
  <c r="C26" i="17"/>
  <c r="P26" i="17"/>
  <c r="I26" i="17"/>
  <c r="J26" i="17"/>
  <c r="M26" i="17"/>
  <c r="S26" i="17"/>
  <c r="C27" i="17"/>
  <c r="P27" i="17"/>
  <c r="I27" i="17"/>
  <c r="J27" i="17"/>
  <c r="M27" i="17"/>
  <c r="S27" i="17"/>
  <c r="C28" i="17"/>
  <c r="P28" i="17"/>
  <c r="I28" i="17"/>
  <c r="J28" i="17"/>
  <c r="M28" i="17"/>
  <c r="S28" i="17"/>
  <c r="C29" i="17"/>
  <c r="P29" i="17"/>
  <c r="I29" i="17"/>
  <c r="J29" i="17"/>
  <c r="M29" i="17"/>
  <c r="S29" i="17"/>
  <c r="C30" i="17"/>
  <c r="P30" i="17"/>
  <c r="I30" i="17"/>
  <c r="J30" i="17"/>
  <c r="M30" i="17"/>
  <c r="S30" i="17"/>
  <c r="C31" i="17"/>
  <c r="P31" i="17"/>
  <c r="I31" i="17"/>
  <c r="J31" i="17"/>
  <c r="M31" i="17"/>
  <c r="S31" i="17"/>
  <c r="C32" i="17"/>
  <c r="P32" i="17"/>
  <c r="I32" i="17"/>
  <c r="J32" i="17"/>
  <c r="M32" i="17"/>
  <c r="S32" i="17"/>
  <c r="C33" i="17"/>
  <c r="P33" i="17"/>
  <c r="I33" i="17"/>
  <c r="J33" i="17"/>
  <c r="M33" i="17"/>
  <c r="S33" i="17"/>
  <c r="C34" i="17"/>
  <c r="P34" i="17"/>
  <c r="I34" i="17"/>
  <c r="J34" i="17"/>
  <c r="M34" i="17"/>
  <c r="S34" i="17"/>
  <c r="C35" i="17"/>
  <c r="P35" i="17"/>
  <c r="I35" i="17"/>
  <c r="J35" i="17"/>
  <c r="M35" i="17"/>
  <c r="S35" i="17"/>
  <c r="C36" i="17"/>
  <c r="P36" i="17"/>
  <c r="I36" i="17"/>
  <c r="J36" i="17"/>
  <c r="M36" i="17"/>
  <c r="S36" i="17"/>
  <c r="C37" i="17"/>
  <c r="P37" i="17"/>
  <c r="I37" i="17"/>
  <c r="J37" i="17"/>
  <c r="M37" i="17"/>
  <c r="S37" i="17"/>
  <c r="C38" i="17"/>
  <c r="P38" i="17"/>
  <c r="I38" i="17"/>
  <c r="J38" i="17"/>
  <c r="M38" i="17"/>
  <c r="S38" i="17"/>
  <c r="C39" i="17"/>
  <c r="P39" i="17"/>
  <c r="I39" i="17"/>
  <c r="J39" i="17"/>
  <c r="M39" i="17"/>
  <c r="S39" i="17"/>
  <c r="C40" i="17"/>
  <c r="P40" i="17"/>
  <c r="I40" i="17"/>
  <c r="J40" i="17"/>
  <c r="M40" i="17"/>
  <c r="S40" i="17"/>
  <c r="C41" i="17"/>
  <c r="P41" i="17"/>
  <c r="I41" i="17"/>
  <c r="J41" i="17"/>
  <c r="M41" i="17"/>
  <c r="S41" i="17"/>
  <c r="C42" i="17"/>
  <c r="P42" i="17"/>
  <c r="I42" i="17"/>
  <c r="J42" i="17"/>
  <c r="M42" i="17"/>
  <c r="S42" i="17"/>
  <c r="C43" i="17"/>
  <c r="P43" i="17"/>
  <c r="I43" i="17"/>
  <c r="J43" i="17"/>
  <c r="M43" i="17"/>
  <c r="S43" i="17"/>
  <c r="C44" i="17"/>
  <c r="P44" i="17"/>
  <c r="I44" i="17"/>
  <c r="J44" i="17"/>
  <c r="M44" i="17"/>
  <c r="S44" i="17"/>
  <c r="C45" i="17"/>
  <c r="P45" i="17"/>
  <c r="I45" i="17"/>
  <c r="J45" i="17"/>
  <c r="M45" i="17"/>
  <c r="S45" i="17"/>
  <c r="C46" i="17"/>
  <c r="P46" i="17"/>
  <c r="I46" i="17"/>
  <c r="J46" i="17"/>
  <c r="M46" i="17"/>
  <c r="S46" i="17"/>
  <c r="C47" i="17"/>
  <c r="P47" i="17"/>
  <c r="I47" i="17"/>
  <c r="J47" i="17"/>
  <c r="M47" i="17"/>
  <c r="S47" i="17"/>
  <c r="C48" i="17"/>
  <c r="P48" i="17"/>
  <c r="I48" i="17"/>
  <c r="J48" i="17"/>
  <c r="M48" i="17"/>
  <c r="S48" i="17"/>
  <c r="C49" i="17"/>
  <c r="P49" i="17"/>
  <c r="I49" i="17"/>
  <c r="J49" i="17"/>
  <c r="M49" i="17"/>
  <c r="S49" i="17"/>
  <c r="C50" i="17"/>
  <c r="P50" i="17"/>
  <c r="I50" i="17"/>
  <c r="J50" i="17"/>
  <c r="M50" i="17"/>
  <c r="S50" i="17"/>
  <c r="C51" i="17"/>
  <c r="P51" i="17"/>
  <c r="I51" i="17"/>
  <c r="J51" i="17"/>
  <c r="M51" i="17"/>
  <c r="S51" i="17"/>
  <c r="C52" i="17"/>
  <c r="P52" i="17"/>
  <c r="I52" i="17"/>
  <c r="J52" i="17"/>
  <c r="M52" i="17"/>
  <c r="S52" i="17"/>
  <c r="C53" i="17"/>
  <c r="P53" i="17"/>
  <c r="I53" i="17"/>
  <c r="J53" i="17"/>
  <c r="M53" i="17"/>
  <c r="S53" i="17"/>
  <c r="C54" i="17"/>
  <c r="P54" i="17"/>
  <c r="I54" i="17"/>
  <c r="J54" i="17"/>
  <c r="M54" i="17"/>
  <c r="S54" i="17"/>
  <c r="C55" i="17"/>
  <c r="P55" i="17"/>
  <c r="I55" i="17"/>
  <c r="J55" i="17"/>
  <c r="M55" i="17"/>
  <c r="S55" i="17"/>
  <c r="C56" i="17"/>
  <c r="P56" i="17"/>
  <c r="I56" i="17"/>
  <c r="J56" i="17"/>
  <c r="M56" i="17"/>
  <c r="S56" i="17"/>
  <c r="C57" i="17"/>
  <c r="P57" i="17"/>
  <c r="I57" i="17"/>
  <c r="J57" i="17"/>
  <c r="M57" i="17"/>
  <c r="S57" i="17"/>
  <c r="C58" i="17"/>
  <c r="P58" i="17"/>
  <c r="I58" i="17"/>
  <c r="J58" i="17"/>
  <c r="M58" i="17"/>
  <c r="S58" i="17"/>
  <c r="C59" i="17"/>
  <c r="P59" i="17"/>
  <c r="I59" i="17"/>
  <c r="J59" i="17"/>
  <c r="M59" i="17"/>
  <c r="S59" i="17"/>
  <c r="C60" i="17"/>
  <c r="P60" i="17"/>
  <c r="I60" i="17"/>
  <c r="J60" i="17"/>
  <c r="M60" i="17"/>
  <c r="S60" i="17"/>
  <c r="C61" i="17"/>
  <c r="P61" i="17"/>
  <c r="I61" i="17"/>
  <c r="J61" i="17"/>
  <c r="M61" i="17"/>
  <c r="S61" i="17"/>
  <c r="C62" i="17"/>
  <c r="P62" i="17"/>
  <c r="I62" i="17"/>
  <c r="J62" i="17"/>
  <c r="M62" i="17"/>
  <c r="S62" i="17"/>
  <c r="C63" i="17"/>
  <c r="P63" i="17"/>
  <c r="I63" i="17"/>
  <c r="J63" i="17"/>
  <c r="M63" i="17"/>
  <c r="S63" i="17"/>
  <c r="C64" i="17"/>
  <c r="P64" i="17"/>
  <c r="I64" i="17"/>
  <c r="J64" i="17"/>
  <c r="M64" i="17"/>
  <c r="S64" i="17"/>
  <c r="C65" i="17"/>
  <c r="P65" i="17"/>
  <c r="I65" i="17"/>
  <c r="J65" i="17"/>
  <c r="M65" i="17"/>
  <c r="S65" i="17"/>
  <c r="C66" i="17"/>
  <c r="P66" i="17"/>
  <c r="I66" i="17"/>
  <c r="J66" i="17"/>
  <c r="M66" i="17"/>
  <c r="S66" i="17"/>
  <c r="C67" i="17"/>
  <c r="P67" i="17"/>
  <c r="I67" i="17"/>
  <c r="J67" i="17"/>
  <c r="M67" i="17"/>
  <c r="S67" i="17"/>
  <c r="C68" i="17"/>
  <c r="P68" i="17"/>
  <c r="I68" i="17"/>
  <c r="J68" i="17"/>
  <c r="M68" i="17"/>
  <c r="S68" i="17"/>
  <c r="C69" i="17"/>
  <c r="P69" i="17"/>
  <c r="I69" i="17"/>
  <c r="J69" i="17"/>
  <c r="M69" i="17"/>
  <c r="S69" i="17"/>
  <c r="C70" i="17"/>
  <c r="P70" i="17"/>
  <c r="I70" i="17"/>
  <c r="J70" i="17"/>
  <c r="M70" i="17"/>
  <c r="S70" i="17"/>
  <c r="C71" i="17"/>
  <c r="P71" i="17"/>
  <c r="I71" i="17"/>
  <c r="J71" i="17"/>
  <c r="M71" i="17"/>
  <c r="S71" i="17"/>
  <c r="C72" i="17"/>
  <c r="P72" i="17"/>
  <c r="I72" i="17"/>
  <c r="J72" i="17"/>
  <c r="M72" i="17"/>
  <c r="S72" i="17"/>
  <c r="C73" i="17"/>
  <c r="P73" i="17"/>
  <c r="I73" i="17"/>
  <c r="J73" i="17"/>
  <c r="M73" i="17"/>
  <c r="S73" i="17"/>
  <c r="C74" i="17"/>
  <c r="P74" i="17"/>
  <c r="I74" i="17"/>
  <c r="J74" i="17"/>
  <c r="M74" i="17"/>
  <c r="S74" i="17"/>
  <c r="C75" i="17"/>
  <c r="P75" i="17"/>
  <c r="I75" i="17"/>
  <c r="J75" i="17"/>
  <c r="M75" i="17"/>
  <c r="S75" i="17"/>
  <c r="C76" i="17"/>
  <c r="P76" i="17"/>
  <c r="I76" i="17"/>
  <c r="J76" i="17"/>
  <c r="M76" i="17"/>
  <c r="S76" i="17"/>
  <c r="C77" i="17"/>
  <c r="P77" i="17"/>
  <c r="I77" i="17"/>
  <c r="J77" i="17"/>
  <c r="M77" i="17"/>
  <c r="S77" i="17"/>
  <c r="C78" i="17"/>
  <c r="P78" i="17"/>
  <c r="I78" i="17"/>
  <c r="J78" i="17"/>
  <c r="M78" i="17"/>
  <c r="S78" i="17"/>
  <c r="C79" i="17"/>
  <c r="P79" i="17"/>
  <c r="I79" i="17"/>
  <c r="J79" i="17"/>
  <c r="M79" i="17"/>
  <c r="S79" i="17"/>
  <c r="C80" i="17"/>
  <c r="P80" i="17"/>
  <c r="I80" i="17"/>
  <c r="J80" i="17"/>
  <c r="M80" i="17"/>
  <c r="S80" i="17"/>
  <c r="C81" i="17"/>
  <c r="P81" i="17"/>
  <c r="I81" i="17"/>
  <c r="J81" i="17"/>
  <c r="M81" i="17"/>
  <c r="S81" i="17"/>
  <c r="C82" i="17"/>
  <c r="P82" i="17"/>
  <c r="I82" i="17"/>
  <c r="J82" i="17"/>
  <c r="M82" i="17"/>
  <c r="S82" i="17"/>
  <c r="C83" i="17"/>
  <c r="P83" i="17"/>
  <c r="I83" i="17"/>
  <c r="J83" i="17"/>
  <c r="M83" i="17"/>
  <c r="S83" i="17"/>
  <c r="C84" i="17"/>
  <c r="P84" i="17"/>
  <c r="I84" i="17"/>
  <c r="J84" i="17"/>
  <c r="M84" i="17"/>
  <c r="S84" i="17"/>
  <c r="C85" i="17"/>
  <c r="P85" i="17"/>
  <c r="I85" i="17"/>
  <c r="J85" i="17"/>
  <c r="M85" i="17"/>
  <c r="S85" i="17"/>
  <c r="C86" i="17"/>
  <c r="P86" i="17"/>
  <c r="I86" i="17"/>
  <c r="J86" i="17"/>
  <c r="M86" i="17"/>
  <c r="S86" i="17"/>
  <c r="C87" i="17"/>
  <c r="P87" i="17"/>
  <c r="I87" i="17"/>
  <c r="J87" i="17"/>
  <c r="M87" i="17"/>
  <c r="S87" i="17"/>
  <c r="C88" i="17"/>
  <c r="P88" i="17"/>
  <c r="I88" i="17"/>
  <c r="J88" i="17"/>
  <c r="M88" i="17"/>
  <c r="S88" i="17"/>
  <c r="C89" i="17"/>
  <c r="P89" i="17"/>
  <c r="I89" i="17"/>
  <c r="J89" i="17"/>
  <c r="M89" i="17"/>
  <c r="S89" i="17"/>
  <c r="C90" i="17"/>
  <c r="P90" i="17"/>
  <c r="I90" i="17"/>
  <c r="J90" i="17"/>
  <c r="M90" i="17"/>
  <c r="S90" i="17"/>
  <c r="C91" i="17"/>
  <c r="P91" i="17"/>
  <c r="I91" i="17"/>
  <c r="J91" i="17"/>
  <c r="M91" i="17"/>
  <c r="S91" i="17"/>
  <c r="C92" i="17"/>
  <c r="P92" i="17"/>
  <c r="I92" i="17"/>
  <c r="J92" i="17"/>
  <c r="M92" i="17"/>
  <c r="S92" i="17"/>
  <c r="C93" i="17"/>
  <c r="P93" i="17"/>
  <c r="I93" i="17"/>
  <c r="J93" i="17"/>
  <c r="M93" i="17"/>
  <c r="S93" i="17"/>
  <c r="C94" i="17"/>
  <c r="P94" i="17"/>
  <c r="I94" i="17"/>
  <c r="J94" i="17"/>
  <c r="M94" i="17"/>
  <c r="S94" i="17"/>
  <c r="C95" i="17"/>
  <c r="P95" i="17"/>
  <c r="I95" i="17"/>
  <c r="J95" i="17"/>
  <c r="M95" i="17"/>
  <c r="S95" i="17"/>
  <c r="C96" i="17"/>
  <c r="P96" i="17"/>
  <c r="I96" i="17"/>
  <c r="J96" i="17"/>
  <c r="M96" i="17"/>
  <c r="S96" i="17"/>
  <c r="C97" i="17"/>
  <c r="P97" i="17"/>
  <c r="I97" i="17"/>
  <c r="J97" i="17"/>
  <c r="M97" i="17"/>
  <c r="S97" i="17"/>
  <c r="C98" i="17"/>
  <c r="P98" i="17"/>
  <c r="I98" i="17"/>
  <c r="J98" i="17"/>
  <c r="M98" i="17"/>
  <c r="S98" i="17"/>
  <c r="C99" i="17"/>
  <c r="P99" i="17"/>
  <c r="I99" i="17"/>
  <c r="J99" i="17"/>
  <c r="M99" i="17"/>
  <c r="S99" i="17"/>
  <c r="C100" i="17"/>
  <c r="P100" i="17"/>
  <c r="I100" i="17"/>
  <c r="J100" i="17"/>
  <c r="M100" i="17"/>
  <c r="S100" i="17"/>
  <c r="C101" i="17"/>
  <c r="P101" i="17"/>
  <c r="I101" i="17"/>
  <c r="J101" i="17"/>
  <c r="M101" i="17"/>
  <c r="S101" i="17"/>
  <c r="C102" i="17"/>
  <c r="P102" i="17"/>
  <c r="I102" i="17"/>
  <c r="J102" i="17"/>
  <c r="M102" i="17"/>
  <c r="S102" i="17"/>
  <c r="C103" i="17"/>
  <c r="P103" i="17"/>
  <c r="I103" i="17"/>
  <c r="J103" i="17"/>
  <c r="M103" i="17"/>
  <c r="S103" i="17"/>
  <c r="C104" i="17"/>
  <c r="P104" i="17"/>
  <c r="I104" i="17"/>
  <c r="J104" i="17"/>
  <c r="M104" i="17"/>
  <c r="S104" i="17"/>
  <c r="C105" i="17"/>
  <c r="P105" i="17"/>
  <c r="I105" i="17"/>
  <c r="J105" i="17"/>
  <c r="M105" i="17"/>
  <c r="S105" i="17"/>
  <c r="C106" i="17"/>
  <c r="P106" i="17"/>
  <c r="I106" i="17"/>
  <c r="J106" i="17"/>
  <c r="M106" i="17"/>
  <c r="S106" i="17"/>
  <c r="C107" i="17"/>
  <c r="P107" i="17"/>
  <c r="I107" i="17"/>
  <c r="J107" i="17"/>
  <c r="M107" i="17"/>
  <c r="S107" i="17"/>
  <c r="C108" i="17"/>
  <c r="P108" i="17"/>
  <c r="I108" i="17"/>
  <c r="J108" i="17"/>
  <c r="M108" i="17"/>
  <c r="S108" i="17"/>
  <c r="C109" i="17"/>
  <c r="P109" i="17"/>
  <c r="I109" i="17"/>
  <c r="J109" i="17"/>
  <c r="M109" i="17"/>
  <c r="S109" i="17"/>
  <c r="C110" i="17"/>
  <c r="P110" i="17"/>
  <c r="I110" i="17"/>
  <c r="J110" i="17"/>
  <c r="M110" i="17"/>
  <c r="S110" i="17"/>
  <c r="C111" i="17"/>
  <c r="P111" i="17"/>
  <c r="I111" i="17"/>
  <c r="J111" i="17"/>
  <c r="M111" i="17"/>
  <c r="S111" i="17"/>
  <c r="C112" i="17"/>
  <c r="P112" i="17"/>
  <c r="I112" i="17"/>
  <c r="J112" i="17"/>
  <c r="M112" i="17"/>
  <c r="S112" i="17"/>
  <c r="C113" i="17"/>
  <c r="P113" i="17"/>
  <c r="I113" i="17"/>
  <c r="J113" i="17"/>
  <c r="M113" i="17"/>
  <c r="S113" i="17"/>
  <c r="C114" i="17"/>
  <c r="P114" i="17"/>
  <c r="I114" i="17"/>
  <c r="J114" i="17"/>
  <c r="M114" i="17"/>
  <c r="S114" i="17"/>
  <c r="C115" i="17"/>
  <c r="P115" i="17"/>
  <c r="I115" i="17"/>
  <c r="J115" i="17"/>
  <c r="M115" i="17"/>
  <c r="S115" i="17"/>
  <c r="C116" i="17"/>
  <c r="P116" i="17"/>
  <c r="I116" i="17"/>
  <c r="J116" i="17"/>
  <c r="M116" i="17"/>
  <c r="S116" i="17"/>
  <c r="C117" i="17"/>
  <c r="P117" i="17"/>
  <c r="I117" i="17"/>
  <c r="J117" i="17"/>
  <c r="M117" i="17"/>
  <c r="S117" i="17"/>
  <c r="C118" i="17"/>
  <c r="P118" i="17"/>
  <c r="I118" i="17"/>
  <c r="J118" i="17"/>
  <c r="M118" i="17"/>
  <c r="S118" i="17"/>
  <c r="C119" i="17"/>
  <c r="P119" i="17"/>
  <c r="I119" i="17"/>
  <c r="J119" i="17"/>
  <c r="M119" i="17"/>
  <c r="S119" i="17"/>
  <c r="C120" i="17"/>
  <c r="P120" i="17"/>
  <c r="I120" i="17"/>
  <c r="J120" i="17"/>
  <c r="M120" i="17"/>
  <c r="S120" i="17"/>
  <c r="C121" i="17"/>
  <c r="P121" i="17"/>
  <c r="I121" i="17"/>
  <c r="J121" i="17"/>
  <c r="M121" i="17"/>
  <c r="S121" i="17"/>
  <c r="C122" i="17"/>
  <c r="P122" i="17"/>
  <c r="I122" i="17"/>
  <c r="J122" i="17"/>
  <c r="M122" i="17"/>
  <c r="S122" i="17"/>
  <c r="C123" i="17"/>
  <c r="P123" i="17"/>
  <c r="I123" i="17"/>
  <c r="J123" i="17"/>
  <c r="M123" i="17"/>
  <c r="S123" i="17"/>
  <c r="C124" i="17"/>
  <c r="P124" i="17"/>
  <c r="I124" i="17"/>
  <c r="J124" i="17"/>
  <c r="M124" i="17"/>
  <c r="S124" i="17"/>
  <c r="C125" i="17"/>
  <c r="P125" i="17"/>
  <c r="I125" i="17"/>
  <c r="J125" i="17"/>
  <c r="M125" i="17"/>
  <c r="S125" i="17"/>
  <c r="C126" i="17"/>
  <c r="P126" i="17"/>
  <c r="I126" i="17"/>
  <c r="J126" i="17"/>
  <c r="M126" i="17"/>
  <c r="S126" i="17"/>
  <c r="C127" i="17"/>
  <c r="P127" i="17"/>
  <c r="I127" i="17"/>
  <c r="J127" i="17"/>
  <c r="M127" i="17"/>
  <c r="S127" i="17"/>
  <c r="C128" i="17"/>
  <c r="P128" i="17"/>
  <c r="I128" i="17"/>
  <c r="J128" i="17"/>
  <c r="M128" i="17"/>
  <c r="S128" i="17"/>
  <c r="C129" i="17"/>
  <c r="P129" i="17"/>
  <c r="I129" i="17"/>
  <c r="J129" i="17"/>
  <c r="M129" i="17"/>
  <c r="S129" i="17"/>
  <c r="C130" i="17"/>
  <c r="P130" i="17"/>
  <c r="I130" i="17"/>
  <c r="J130" i="17"/>
  <c r="M130" i="17"/>
  <c r="S130" i="17"/>
  <c r="C131" i="17"/>
  <c r="P131" i="17"/>
  <c r="I131" i="17"/>
  <c r="J131" i="17"/>
  <c r="M131" i="17"/>
  <c r="S131" i="17"/>
  <c r="C132" i="17"/>
  <c r="P132" i="17"/>
  <c r="I132" i="17"/>
  <c r="J132" i="17"/>
  <c r="M132" i="17"/>
  <c r="S132" i="17"/>
  <c r="C133" i="17"/>
  <c r="P133" i="17"/>
  <c r="I133" i="17"/>
  <c r="J133" i="17"/>
  <c r="M133" i="17"/>
  <c r="S133" i="17"/>
  <c r="C134" i="17"/>
  <c r="P134" i="17"/>
  <c r="I134" i="17"/>
  <c r="J134" i="17"/>
  <c r="M134" i="17"/>
  <c r="S134" i="17"/>
  <c r="C135" i="17"/>
  <c r="P135" i="17"/>
  <c r="I135" i="17"/>
  <c r="J135" i="17"/>
  <c r="M135" i="17"/>
  <c r="S135" i="17"/>
  <c r="C136" i="17"/>
  <c r="P136" i="17"/>
  <c r="I136" i="17"/>
  <c r="J136" i="17"/>
  <c r="M136" i="17"/>
  <c r="S136" i="17"/>
  <c r="C137" i="17"/>
  <c r="P137" i="17"/>
  <c r="I137" i="17"/>
  <c r="J137" i="17"/>
  <c r="M137" i="17"/>
  <c r="S137" i="17"/>
  <c r="C138" i="17"/>
  <c r="P138" i="17"/>
  <c r="I138" i="17"/>
  <c r="J138" i="17"/>
  <c r="M138" i="17"/>
  <c r="S138" i="17"/>
  <c r="C139" i="17"/>
  <c r="P139" i="17"/>
  <c r="I139" i="17"/>
  <c r="J139" i="17"/>
  <c r="M139" i="17"/>
  <c r="S139" i="17"/>
  <c r="C140" i="17"/>
  <c r="P140" i="17"/>
  <c r="I140" i="17"/>
  <c r="J140" i="17"/>
  <c r="M140" i="17"/>
  <c r="S140" i="17"/>
  <c r="C141" i="17"/>
  <c r="P141" i="17"/>
  <c r="I141" i="17"/>
  <c r="J141" i="17"/>
  <c r="M141" i="17"/>
  <c r="S141" i="17"/>
  <c r="C142" i="17"/>
  <c r="P142" i="17"/>
  <c r="I142" i="17"/>
  <c r="J142" i="17"/>
  <c r="M142" i="17"/>
  <c r="S142" i="17"/>
  <c r="C143" i="17"/>
  <c r="P143" i="17"/>
  <c r="I143" i="17"/>
  <c r="J143" i="17"/>
  <c r="M143" i="17"/>
  <c r="S143" i="17"/>
  <c r="C144" i="17"/>
  <c r="P144" i="17"/>
  <c r="I144" i="17"/>
  <c r="J144" i="17"/>
  <c r="M144" i="17"/>
  <c r="S144" i="17"/>
  <c r="C145" i="17"/>
  <c r="P145" i="17"/>
  <c r="I145" i="17"/>
  <c r="J145" i="17"/>
  <c r="M145" i="17"/>
  <c r="S145" i="17"/>
  <c r="C146" i="17"/>
  <c r="P146" i="17"/>
  <c r="I146" i="17"/>
  <c r="J146" i="17"/>
  <c r="M146" i="17"/>
  <c r="S146" i="17"/>
  <c r="C147" i="17"/>
  <c r="P147" i="17"/>
  <c r="I147" i="17"/>
  <c r="J147" i="17"/>
  <c r="M147" i="17"/>
  <c r="S147" i="17"/>
  <c r="C148" i="17"/>
  <c r="P148" i="17"/>
  <c r="I148" i="17"/>
  <c r="J148" i="17"/>
  <c r="M148" i="17"/>
  <c r="S148" i="17"/>
  <c r="C149" i="17"/>
  <c r="P149" i="17"/>
  <c r="I149" i="17"/>
  <c r="J149" i="17"/>
  <c r="M149" i="17"/>
  <c r="S149" i="17"/>
  <c r="C150" i="17"/>
  <c r="P150" i="17"/>
  <c r="I150" i="17"/>
  <c r="J150" i="17"/>
  <c r="M150" i="17"/>
  <c r="S150" i="17"/>
  <c r="C151" i="17"/>
  <c r="P151" i="17"/>
  <c r="I151" i="17"/>
  <c r="J151" i="17"/>
  <c r="M151" i="17"/>
  <c r="S151" i="17"/>
  <c r="C152" i="17"/>
  <c r="P152" i="17"/>
  <c r="I152" i="17"/>
  <c r="J152" i="17"/>
  <c r="M152" i="17"/>
  <c r="S152" i="17"/>
  <c r="C153" i="17"/>
  <c r="P153" i="17"/>
  <c r="I153" i="17"/>
  <c r="J153" i="17"/>
  <c r="M153" i="17"/>
  <c r="S153" i="17"/>
  <c r="C154" i="17"/>
  <c r="P154" i="17"/>
  <c r="I154" i="17"/>
  <c r="J154" i="17"/>
  <c r="M154" i="17"/>
  <c r="S154" i="17"/>
  <c r="C155" i="17"/>
  <c r="P155" i="17"/>
  <c r="I155" i="17"/>
  <c r="J155" i="17"/>
  <c r="M155" i="17"/>
  <c r="S155" i="17"/>
  <c r="C156" i="17"/>
  <c r="P156" i="17"/>
  <c r="I156" i="17"/>
  <c r="J156" i="17"/>
  <c r="M156" i="17"/>
  <c r="S156" i="17"/>
  <c r="C157" i="17"/>
  <c r="P157" i="17"/>
  <c r="I157" i="17"/>
  <c r="J157" i="17"/>
  <c r="M157" i="17"/>
  <c r="S157" i="17"/>
  <c r="C158" i="17"/>
  <c r="P158" i="17"/>
  <c r="I158" i="17"/>
  <c r="J158" i="17"/>
  <c r="M158" i="17"/>
  <c r="S158" i="17"/>
  <c r="C159" i="17"/>
  <c r="P159" i="17"/>
  <c r="I159" i="17"/>
  <c r="J159" i="17"/>
  <c r="M159" i="17"/>
  <c r="S159" i="17"/>
  <c r="C160" i="17"/>
  <c r="P160" i="17"/>
  <c r="I160" i="17"/>
  <c r="J160" i="17"/>
  <c r="M160" i="17"/>
  <c r="S160" i="17"/>
  <c r="C161" i="17"/>
  <c r="P161" i="17"/>
  <c r="I161" i="17"/>
  <c r="J161" i="17"/>
  <c r="M161" i="17"/>
  <c r="S161" i="17"/>
  <c r="C162" i="17"/>
  <c r="P162" i="17"/>
  <c r="I162" i="17"/>
  <c r="J162" i="17"/>
  <c r="M162" i="17"/>
  <c r="S162" i="17"/>
  <c r="C163" i="17"/>
  <c r="P163" i="17"/>
  <c r="I163" i="17"/>
  <c r="J163" i="17"/>
  <c r="M163" i="17"/>
  <c r="S163" i="17"/>
  <c r="C164" i="17"/>
  <c r="P164" i="17"/>
  <c r="I164" i="17"/>
  <c r="J164" i="17"/>
  <c r="M164" i="17"/>
  <c r="S164" i="17"/>
  <c r="C165" i="17"/>
  <c r="P165" i="17"/>
  <c r="I165" i="17"/>
  <c r="J165" i="17"/>
  <c r="M165" i="17"/>
  <c r="S165" i="17"/>
  <c r="C166" i="17"/>
  <c r="P166" i="17"/>
  <c r="I166" i="17"/>
  <c r="J166" i="17"/>
  <c r="M166" i="17"/>
  <c r="S166" i="17"/>
  <c r="C167" i="17"/>
  <c r="P167" i="17"/>
  <c r="I167" i="17"/>
  <c r="J167" i="17"/>
  <c r="M167" i="17"/>
  <c r="S167" i="17"/>
  <c r="C168" i="17"/>
  <c r="P168" i="17"/>
  <c r="I168" i="17"/>
  <c r="J168" i="17"/>
  <c r="M168" i="17"/>
  <c r="S168" i="17"/>
  <c r="C169" i="17"/>
  <c r="P169" i="17"/>
  <c r="I169" i="17"/>
  <c r="J169" i="17"/>
  <c r="M169" i="17"/>
  <c r="S169" i="17"/>
  <c r="C170" i="17"/>
  <c r="P170" i="17"/>
  <c r="I170" i="17"/>
  <c r="J170" i="17"/>
  <c r="M170" i="17"/>
  <c r="S170" i="17"/>
  <c r="C171" i="17"/>
  <c r="P171" i="17"/>
  <c r="I171" i="17"/>
  <c r="J171" i="17"/>
  <c r="M171" i="17"/>
  <c r="S171" i="17"/>
  <c r="C172" i="17"/>
  <c r="P172" i="17"/>
  <c r="I172" i="17"/>
  <c r="J172" i="17"/>
  <c r="M172" i="17"/>
  <c r="S172" i="17"/>
  <c r="C173" i="17"/>
  <c r="P173" i="17"/>
  <c r="I173" i="17"/>
  <c r="J173" i="17"/>
  <c r="M173" i="17"/>
  <c r="S173" i="17"/>
  <c r="C174" i="17"/>
  <c r="P174" i="17"/>
  <c r="I174" i="17"/>
  <c r="J174" i="17"/>
  <c r="M174" i="17"/>
  <c r="S174" i="17"/>
  <c r="C175" i="17"/>
  <c r="P175" i="17"/>
  <c r="I175" i="17"/>
  <c r="J175" i="17"/>
  <c r="M175" i="17"/>
  <c r="S175" i="17"/>
  <c r="C176" i="17"/>
  <c r="P176" i="17"/>
  <c r="I176" i="17"/>
  <c r="J176" i="17"/>
  <c r="M176" i="17"/>
  <c r="S176" i="17"/>
  <c r="C177" i="17"/>
  <c r="P177" i="17"/>
  <c r="I177" i="17"/>
  <c r="J177" i="17"/>
  <c r="M177" i="17"/>
  <c r="S177" i="17"/>
  <c r="C178" i="17"/>
  <c r="P178" i="17"/>
  <c r="I178" i="17"/>
  <c r="J178" i="17"/>
  <c r="M178" i="17"/>
  <c r="S178" i="17"/>
  <c r="C179" i="17"/>
  <c r="P179" i="17"/>
  <c r="I179" i="17"/>
  <c r="J179" i="17"/>
  <c r="M179" i="17"/>
  <c r="S179" i="17"/>
  <c r="C180" i="17"/>
  <c r="P180" i="17"/>
  <c r="I180" i="17"/>
  <c r="J180" i="17"/>
  <c r="M180" i="17"/>
  <c r="S180" i="17"/>
  <c r="C181" i="17"/>
  <c r="P181" i="17"/>
  <c r="I181" i="17"/>
  <c r="J181" i="17"/>
  <c r="M181" i="17"/>
  <c r="S181" i="17"/>
  <c r="C182" i="17"/>
  <c r="P182" i="17"/>
  <c r="I182" i="17"/>
  <c r="J182" i="17"/>
  <c r="M182" i="17"/>
  <c r="S182" i="17"/>
  <c r="C183" i="17"/>
  <c r="P183" i="17"/>
  <c r="I183" i="17"/>
  <c r="J183" i="17"/>
  <c r="M183" i="17"/>
  <c r="S183" i="17"/>
  <c r="C184" i="17"/>
  <c r="P184" i="17"/>
  <c r="I184" i="17"/>
  <c r="J184" i="17"/>
  <c r="M184" i="17"/>
  <c r="S184" i="17"/>
  <c r="C185" i="17"/>
  <c r="P185" i="17"/>
  <c r="I185" i="17"/>
  <c r="J185" i="17"/>
  <c r="M185" i="17"/>
  <c r="S185" i="17"/>
  <c r="C186" i="17"/>
  <c r="P186" i="17"/>
  <c r="I186" i="17"/>
  <c r="J186" i="17"/>
  <c r="M186" i="17"/>
  <c r="S186" i="17"/>
  <c r="C187" i="17"/>
  <c r="P187" i="17"/>
  <c r="I187" i="17"/>
  <c r="J187" i="17"/>
  <c r="M187" i="17"/>
  <c r="S187" i="17"/>
  <c r="C188" i="17"/>
  <c r="P188" i="17"/>
  <c r="I188" i="17"/>
  <c r="J188" i="17"/>
  <c r="M188" i="17"/>
  <c r="S188" i="17"/>
  <c r="C189" i="17"/>
  <c r="P189" i="17"/>
  <c r="I189" i="17"/>
  <c r="J189" i="17"/>
  <c r="M189" i="17"/>
  <c r="S189" i="17"/>
  <c r="C190" i="17"/>
  <c r="P190" i="17"/>
  <c r="I190" i="17"/>
  <c r="J190" i="17"/>
  <c r="M190" i="17"/>
  <c r="S190" i="17"/>
  <c r="C191" i="17"/>
  <c r="P191" i="17"/>
  <c r="I191" i="17"/>
  <c r="J191" i="17"/>
  <c r="M191" i="17"/>
  <c r="S191" i="17"/>
  <c r="C192" i="17"/>
  <c r="P192" i="17"/>
  <c r="I192" i="17"/>
  <c r="J192" i="17"/>
  <c r="M192" i="17"/>
  <c r="S192" i="17"/>
  <c r="C193" i="17"/>
  <c r="P193" i="17"/>
  <c r="I193" i="17"/>
  <c r="J193" i="17"/>
  <c r="M193" i="17"/>
  <c r="S193" i="17"/>
  <c r="C194" i="17"/>
  <c r="P194" i="17"/>
  <c r="I194" i="17"/>
  <c r="J194" i="17"/>
  <c r="M194" i="17"/>
  <c r="S194" i="17"/>
  <c r="C195" i="17"/>
  <c r="P195" i="17"/>
  <c r="I195" i="17"/>
  <c r="J195" i="17"/>
  <c r="M195" i="17"/>
  <c r="S195" i="17"/>
  <c r="C196" i="17"/>
  <c r="P196" i="17"/>
  <c r="I196" i="17"/>
  <c r="J196" i="17"/>
  <c r="M196" i="17"/>
  <c r="S196" i="17"/>
  <c r="C197" i="17"/>
  <c r="P197" i="17"/>
  <c r="I197" i="17"/>
  <c r="J197" i="17"/>
  <c r="M197" i="17"/>
  <c r="S197" i="17"/>
  <c r="C198" i="17"/>
  <c r="P198" i="17"/>
  <c r="I198" i="17"/>
  <c r="J198" i="17"/>
  <c r="M198" i="17"/>
  <c r="S198" i="17"/>
  <c r="C199" i="17"/>
  <c r="P199" i="17"/>
  <c r="I199" i="17"/>
  <c r="J199" i="17"/>
  <c r="M199" i="17"/>
  <c r="S199" i="17"/>
  <c r="C200" i="17"/>
  <c r="P200" i="17"/>
  <c r="I200" i="17"/>
  <c r="J200" i="17"/>
  <c r="M200" i="17"/>
  <c r="S200" i="17"/>
  <c r="C201" i="17"/>
  <c r="P201" i="17"/>
  <c r="I201" i="17"/>
  <c r="J201" i="17"/>
  <c r="M201" i="17"/>
  <c r="S201" i="17"/>
  <c r="C202" i="17"/>
  <c r="P202" i="17"/>
  <c r="I202" i="17"/>
  <c r="J202" i="17"/>
  <c r="M202" i="17"/>
  <c r="S202" i="17"/>
  <c r="C203" i="17"/>
  <c r="P203" i="17"/>
  <c r="I203" i="17"/>
  <c r="J203" i="17"/>
  <c r="M203" i="17"/>
  <c r="S203" i="17"/>
  <c r="C204" i="17"/>
  <c r="P204" i="17"/>
  <c r="I204" i="17"/>
  <c r="J204" i="17"/>
  <c r="M204" i="17"/>
  <c r="S204" i="17"/>
  <c r="C205" i="17"/>
  <c r="P205" i="17"/>
  <c r="I205" i="17"/>
  <c r="J205" i="17"/>
  <c r="M205" i="17"/>
  <c r="S205" i="17"/>
  <c r="C206" i="17"/>
  <c r="P206" i="17"/>
  <c r="I206" i="17"/>
  <c r="J206" i="17"/>
  <c r="M206" i="17"/>
  <c r="S206" i="17"/>
  <c r="C207" i="17"/>
  <c r="P207" i="17"/>
  <c r="I207" i="17"/>
  <c r="J207" i="17"/>
  <c r="M207" i="17"/>
  <c r="S207" i="17"/>
  <c r="C208" i="17"/>
  <c r="P208" i="17"/>
  <c r="I208" i="17"/>
  <c r="J208" i="17"/>
  <c r="M208" i="17"/>
  <c r="S208" i="17"/>
  <c r="C209" i="17"/>
  <c r="P209" i="17"/>
  <c r="I209" i="17"/>
  <c r="J209" i="17"/>
  <c r="M209" i="17"/>
  <c r="S209" i="17"/>
  <c r="C210" i="17"/>
  <c r="P210" i="17"/>
  <c r="I210" i="17"/>
  <c r="J210" i="17"/>
  <c r="M210" i="17"/>
  <c r="S210" i="17"/>
  <c r="C211" i="17"/>
  <c r="P211" i="17"/>
  <c r="I211" i="17"/>
  <c r="J211" i="17"/>
  <c r="M211" i="17"/>
  <c r="S211" i="17"/>
  <c r="C212" i="17"/>
  <c r="P212" i="17"/>
  <c r="I212" i="17"/>
  <c r="J212" i="17"/>
  <c r="M212" i="17"/>
  <c r="S212" i="17"/>
  <c r="C213" i="17"/>
  <c r="P213" i="17"/>
  <c r="I213" i="17"/>
  <c r="J213" i="17"/>
  <c r="M213" i="17"/>
  <c r="S213" i="17"/>
  <c r="C214" i="17"/>
  <c r="P214" i="17"/>
  <c r="I214" i="17"/>
  <c r="J214" i="17"/>
  <c r="M214" i="17"/>
  <c r="S214" i="17"/>
  <c r="C215" i="17"/>
  <c r="P215" i="17"/>
  <c r="I215" i="17"/>
  <c r="J215" i="17"/>
  <c r="M215" i="17"/>
  <c r="S215" i="17"/>
  <c r="C216" i="17"/>
  <c r="P216" i="17"/>
  <c r="I216" i="17"/>
  <c r="J216" i="17"/>
  <c r="M216" i="17"/>
  <c r="S216" i="17"/>
  <c r="C217" i="17"/>
  <c r="P217" i="17"/>
  <c r="I217" i="17"/>
  <c r="J217" i="17"/>
  <c r="M217" i="17"/>
  <c r="S217" i="17"/>
  <c r="C218" i="17"/>
  <c r="P218" i="17"/>
  <c r="I218" i="17"/>
  <c r="J218" i="17"/>
  <c r="M218" i="17"/>
  <c r="S218" i="17"/>
  <c r="C219" i="17"/>
  <c r="P219" i="17"/>
  <c r="I219" i="17"/>
  <c r="J219" i="17"/>
  <c r="M219" i="17"/>
  <c r="S219" i="17"/>
  <c r="C220" i="17"/>
  <c r="P220" i="17"/>
  <c r="I220" i="17"/>
  <c r="J220" i="17"/>
  <c r="M220" i="17"/>
  <c r="S220" i="17"/>
  <c r="C221" i="17"/>
  <c r="P221" i="17"/>
  <c r="I221" i="17"/>
  <c r="J221" i="17"/>
  <c r="M221" i="17"/>
  <c r="S221" i="17"/>
  <c r="C222" i="17"/>
  <c r="P222" i="17"/>
  <c r="I222" i="17"/>
  <c r="J222" i="17"/>
  <c r="M222" i="17"/>
  <c r="S222" i="17"/>
  <c r="C223" i="17"/>
  <c r="P223" i="17"/>
  <c r="I223" i="17"/>
  <c r="J223" i="17"/>
  <c r="M223" i="17"/>
  <c r="S223" i="17"/>
  <c r="C224" i="17"/>
  <c r="P224" i="17"/>
  <c r="I224" i="17"/>
  <c r="J224" i="17"/>
  <c r="M224" i="17"/>
  <c r="S224" i="17"/>
  <c r="C225" i="17"/>
  <c r="P225" i="17"/>
  <c r="I225" i="17"/>
  <c r="J225" i="17"/>
  <c r="M225" i="17"/>
  <c r="S225" i="17"/>
  <c r="C226" i="17"/>
  <c r="P226" i="17"/>
  <c r="I226" i="17"/>
  <c r="J226" i="17"/>
  <c r="M226" i="17"/>
  <c r="S226" i="17"/>
  <c r="C227" i="17"/>
  <c r="P227" i="17"/>
  <c r="I227" i="17"/>
  <c r="J227" i="17"/>
  <c r="M227" i="17"/>
  <c r="S227" i="17"/>
  <c r="C228" i="17"/>
  <c r="P228" i="17"/>
  <c r="I228" i="17"/>
  <c r="J228" i="17"/>
  <c r="M228" i="17"/>
  <c r="S228" i="17"/>
  <c r="C229" i="17"/>
  <c r="P229" i="17"/>
  <c r="I229" i="17"/>
  <c r="J229" i="17"/>
  <c r="M229" i="17"/>
  <c r="S229" i="17"/>
  <c r="C230" i="17"/>
  <c r="P230" i="17"/>
  <c r="I230" i="17"/>
  <c r="J230" i="17"/>
  <c r="M230" i="17"/>
  <c r="S230" i="17"/>
  <c r="C231" i="17"/>
  <c r="P231" i="17"/>
  <c r="I231" i="17"/>
  <c r="J231" i="17"/>
  <c r="M231" i="17"/>
  <c r="S231" i="17"/>
  <c r="C232" i="17"/>
  <c r="P232" i="17"/>
  <c r="I232" i="17"/>
  <c r="J232" i="17"/>
  <c r="M232" i="17"/>
  <c r="S232" i="17"/>
  <c r="C233" i="17"/>
  <c r="P233" i="17"/>
  <c r="I233" i="17"/>
  <c r="J233" i="17"/>
  <c r="M233" i="17"/>
  <c r="S233" i="17"/>
  <c r="C234" i="17"/>
  <c r="P234" i="17"/>
  <c r="I234" i="17"/>
  <c r="J234" i="17"/>
  <c r="M234" i="17"/>
  <c r="S234" i="17"/>
  <c r="C235" i="17"/>
  <c r="P235" i="17"/>
  <c r="I235" i="17"/>
  <c r="J235" i="17"/>
  <c r="M235" i="17"/>
  <c r="S235" i="17"/>
  <c r="C236" i="17"/>
  <c r="P236" i="17"/>
  <c r="I236" i="17"/>
  <c r="J236" i="17"/>
  <c r="M236" i="17"/>
  <c r="S236" i="17"/>
  <c r="C237" i="17"/>
  <c r="P237" i="17"/>
  <c r="I237" i="17"/>
  <c r="J237" i="17"/>
  <c r="M237" i="17"/>
  <c r="S237" i="17"/>
  <c r="C238" i="17"/>
  <c r="P238" i="17"/>
  <c r="I238" i="17"/>
  <c r="J238" i="17"/>
  <c r="M238" i="17"/>
  <c r="S238" i="17"/>
  <c r="C239" i="17"/>
  <c r="P239" i="17"/>
  <c r="I239" i="17"/>
  <c r="J239" i="17"/>
  <c r="M239" i="17"/>
  <c r="S239" i="17"/>
  <c r="C240" i="17"/>
  <c r="P240" i="17"/>
  <c r="I240" i="17"/>
  <c r="J240" i="17"/>
  <c r="M240" i="17"/>
  <c r="S240" i="17"/>
  <c r="C241" i="17"/>
  <c r="P241" i="17"/>
  <c r="I241" i="17"/>
  <c r="J241" i="17"/>
  <c r="M241" i="17"/>
  <c r="S241" i="17"/>
  <c r="C242" i="17"/>
  <c r="P242" i="17"/>
  <c r="I242" i="17"/>
  <c r="J242" i="17"/>
  <c r="M242" i="17"/>
  <c r="S242" i="17"/>
  <c r="C243" i="17"/>
  <c r="P243" i="17"/>
  <c r="I243" i="17"/>
  <c r="J243" i="17"/>
  <c r="M243" i="17"/>
  <c r="S243" i="17"/>
  <c r="C244" i="17"/>
  <c r="P244" i="17"/>
  <c r="I244" i="17"/>
  <c r="J244" i="17"/>
  <c r="M244" i="17"/>
  <c r="S244" i="17"/>
  <c r="C245" i="17"/>
  <c r="P245" i="17"/>
  <c r="I245" i="17"/>
  <c r="J245" i="17"/>
  <c r="M245" i="17"/>
  <c r="S245" i="17"/>
  <c r="C246" i="17"/>
  <c r="P246" i="17"/>
  <c r="I246" i="17"/>
  <c r="J246" i="17"/>
  <c r="M246" i="17"/>
  <c r="S246" i="17"/>
  <c r="P4" i="17"/>
  <c r="J4" i="17"/>
  <c r="M4" i="17"/>
  <c r="S4" i="17"/>
  <c r="L5" i="17"/>
  <c r="O5" i="17"/>
  <c r="L6" i="17"/>
  <c r="O6" i="17"/>
  <c r="L7" i="17"/>
  <c r="O7" i="17"/>
  <c r="L8" i="17"/>
  <c r="O8" i="17"/>
  <c r="L9" i="17"/>
  <c r="O9" i="17"/>
  <c r="L10" i="17"/>
  <c r="O10" i="17"/>
  <c r="L11" i="17"/>
  <c r="O11" i="17"/>
  <c r="L12" i="17"/>
  <c r="O12" i="17"/>
  <c r="L13" i="17"/>
  <c r="O13" i="17"/>
  <c r="L14" i="17"/>
  <c r="O14" i="17"/>
  <c r="L15" i="17"/>
  <c r="O15" i="17"/>
  <c r="L16" i="17"/>
  <c r="O16" i="17"/>
  <c r="L17" i="17"/>
  <c r="O17" i="17"/>
  <c r="L18" i="17"/>
  <c r="O18" i="17"/>
  <c r="L19" i="17"/>
  <c r="O19" i="17"/>
  <c r="L20" i="17"/>
  <c r="O20" i="17"/>
  <c r="L21" i="17"/>
  <c r="O21" i="17"/>
  <c r="L22" i="17"/>
  <c r="O22" i="17"/>
  <c r="L23" i="17"/>
  <c r="O23" i="17"/>
  <c r="L24" i="17"/>
  <c r="O24" i="17"/>
  <c r="L25" i="17"/>
  <c r="O25" i="17"/>
  <c r="L26" i="17"/>
  <c r="O26" i="17"/>
  <c r="L27" i="17"/>
  <c r="O27" i="17"/>
  <c r="L28" i="17"/>
  <c r="O28" i="17"/>
  <c r="L29" i="17"/>
  <c r="O29" i="17"/>
  <c r="L30" i="17"/>
  <c r="O30" i="17"/>
  <c r="L31" i="17"/>
  <c r="O31" i="17"/>
  <c r="L32" i="17"/>
  <c r="O32" i="17"/>
  <c r="L33" i="17"/>
  <c r="O33" i="17"/>
  <c r="L34" i="17"/>
  <c r="O34" i="17"/>
  <c r="L35" i="17"/>
  <c r="O35" i="17"/>
  <c r="L36" i="17"/>
  <c r="O36" i="17"/>
  <c r="L37" i="17"/>
  <c r="O37" i="17"/>
  <c r="L38" i="17"/>
  <c r="O38" i="17"/>
  <c r="L39" i="17"/>
  <c r="O39" i="17"/>
  <c r="L40" i="17"/>
  <c r="O40" i="17"/>
  <c r="L41" i="17"/>
  <c r="O41" i="17"/>
  <c r="L42" i="17"/>
  <c r="O42" i="17"/>
  <c r="L43" i="17"/>
  <c r="O43" i="17"/>
  <c r="L44" i="17"/>
  <c r="O44" i="17"/>
  <c r="L45" i="17"/>
  <c r="O45" i="17"/>
  <c r="L46" i="17"/>
  <c r="O46" i="17"/>
  <c r="L47" i="17"/>
  <c r="O47" i="17"/>
  <c r="L48" i="17"/>
  <c r="O48" i="17"/>
  <c r="L49" i="17"/>
  <c r="O49" i="17"/>
  <c r="L50" i="17"/>
  <c r="O50" i="17"/>
  <c r="L51" i="17"/>
  <c r="O51" i="17"/>
  <c r="L52" i="17"/>
  <c r="O52" i="17"/>
  <c r="L53" i="17"/>
  <c r="O53" i="17"/>
  <c r="L54" i="17"/>
  <c r="O54" i="17"/>
  <c r="L55" i="17"/>
  <c r="O55" i="17"/>
  <c r="L56" i="17"/>
  <c r="O56" i="17"/>
  <c r="L57" i="17"/>
  <c r="O57" i="17"/>
  <c r="L58" i="17"/>
  <c r="O58" i="17"/>
  <c r="L59" i="17"/>
  <c r="O59" i="17"/>
  <c r="L60" i="17"/>
  <c r="O60" i="17"/>
  <c r="L61" i="17"/>
  <c r="O61" i="17"/>
  <c r="L62" i="17"/>
  <c r="O62" i="17"/>
  <c r="L63" i="17"/>
  <c r="O63" i="17"/>
  <c r="L64" i="17"/>
  <c r="O64" i="17"/>
  <c r="L65" i="17"/>
  <c r="O65" i="17"/>
  <c r="L66" i="17"/>
  <c r="O66" i="17"/>
  <c r="L67" i="17"/>
  <c r="O67" i="17"/>
  <c r="L68" i="17"/>
  <c r="O68" i="17"/>
  <c r="L69" i="17"/>
  <c r="O69" i="17"/>
  <c r="L70" i="17"/>
  <c r="O70" i="17"/>
  <c r="L71" i="17"/>
  <c r="O71" i="17"/>
  <c r="L72" i="17"/>
  <c r="O72" i="17"/>
  <c r="L73" i="17"/>
  <c r="O73" i="17"/>
  <c r="L74" i="17"/>
  <c r="O74" i="17"/>
  <c r="L75" i="17"/>
  <c r="O75" i="17"/>
  <c r="L76" i="17"/>
  <c r="O76" i="17"/>
  <c r="L77" i="17"/>
  <c r="O77" i="17"/>
  <c r="L78" i="17"/>
  <c r="O78" i="17"/>
  <c r="L79" i="17"/>
  <c r="O79" i="17"/>
  <c r="L80" i="17"/>
  <c r="O80" i="17"/>
  <c r="L81" i="17"/>
  <c r="O81" i="17"/>
  <c r="L82" i="17"/>
  <c r="O82" i="17"/>
  <c r="L83" i="17"/>
  <c r="O83" i="17"/>
  <c r="L84" i="17"/>
  <c r="O84" i="17"/>
  <c r="L85" i="17"/>
  <c r="O85" i="17"/>
  <c r="L86" i="17"/>
  <c r="O86" i="17"/>
  <c r="L87" i="17"/>
  <c r="O87" i="17"/>
  <c r="L88" i="17"/>
  <c r="O88" i="17"/>
  <c r="L89" i="17"/>
  <c r="O89" i="17"/>
  <c r="L90" i="17"/>
  <c r="O90" i="17"/>
  <c r="L91" i="17"/>
  <c r="O91" i="17"/>
  <c r="L92" i="17"/>
  <c r="O92" i="17"/>
  <c r="L93" i="17"/>
  <c r="O93" i="17"/>
  <c r="L94" i="17"/>
  <c r="O94" i="17"/>
  <c r="L95" i="17"/>
  <c r="O95" i="17"/>
  <c r="L96" i="17"/>
  <c r="O96" i="17"/>
  <c r="L97" i="17"/>
  <c r="O97" i="17"/>
  <c r="L98" i="17"/>
  <c r="O98" i="17"/>
  <c r="L99" i="17"/>
  <c r="O99" i="17"/>
  <c r="L100" i="17"/>
  <c r="O100" i="17"/>
  <c r="L101" i="17"/>
  <c r="O101" i="17"/>
  <c r="L102" i="17"/>
  <c r="O102" i="17"/>
  <c r="L103" i="17"/>
  <c r="O103" i="17"/>
  <c r="L104" i="17"/>
  <c r="O104" i="17"/>
  <c r="L105" i="17"/>
  <c r="O105" i="17"/>
  <c r="L106" i="17"/>
  <c r="O106" i="17"/>
  <c r="L107" i="17"/>
  <c r="O107" i="17"/>
  <c r="L108" i="17"/>
  <c r="O108" i="17"/>
  <c r="L109" i="17"/>
  <c r="O109" i="17"/>
  <c r="L110" i="17"/>
  <c r="O110" i="17"/>
  <c r="L111" i="17"/>
  <c r="O111" i="17"/>
  <c r="L112" i="17"/>
  <c r="O112" i="17"/>
  <c r="L113" i="17"/>
  <c r="O113" i="17"/>
  <c r="L114" i="17"/>
  <c r="O114" i="17"/>
  <c r="L115" i="17"/>
  <c r="O115" i="17"/>
  <c r="L116" i="17"/>
  <c r="O116" i="17"/>
  <c r="L117" i="17"/>
  <c r="O117" i="17"/>
  <c r="L118" i="17"/>
  <c r="O118" i="17"/>
  <c r="L119" i="17"/>
  <c r="O119" i="17"/>
  <c r="L120" i="17"/>
  <c r="O120" i="17"/>
  <c r="L121" i="17"/>
  <c r="O121" i="17"/>
  <c r="L122" i="17"/>
  <c r="O122" i="17"/>
  <c r="L123" i="17"/>
  <c r="O123" i="17"/>
  <c r="L124" i="17"/>
  <c r="O124" i="17"/>
  <c r="L125" i="17"/>
  <c r="O125" i="17"/>
  <c r="L126" i="17"/>
  <c r="O126" i="17"/>
  <c r="L127" i="17"/>
  <c r="O127" i="17"/>
  <c r="L128" i="17"/>
  <c r="O128" i="17"/>
  <c r="L129" i="17"/>
  <c r="O129" i="17"/>
  <c r="L130" i="17"/>
  <c r="O130" i="17"/>
  <c r="L131" i="17"/>
  <c r="O131" i="17"/>
  <c r="L132" i="17"/>
  <c r="O132" i="17"/>
  <c r="L133" i="17"/>
  <c r="O133" i="17"/>
  <c r="L134" i="17"/>
  <c r="O134" i="17"/>
  <c r="L135" i="17"/>
  <c r="O135" i="17"/>
  <c r="L136" i="17"/>
  <c r="O136" i="17"/>
  <c r="L137" i="17"/>
  <c r="O137" i="17"/>
  <c r="L138" i="17"/>
  <c r="O138" i="17"/>
  <c r="L139" i="17"/>
  <c r="O139" i="17"/>
  <c r="L140" i="17"/>
  <c r="O140" i="17"/>
  <c r="L141" i="17"/>
  <c r="O141" i="17"/>
  <c r="L142" i="17"/>
  <c r="O142" i="17"/>
  <c r="L143" i="17"/>
  <c r="O143" i="17"/>
  <c r="L144" i="17"/>
  <c r="O144" i="17"/>
  <c r="L145" i="17"/>
  <c r="O145" i="17"/>
  <c r="L146" i="17"/>
  <c r="O146" i="17"/>
  <c r="L147" i="17"/>
  <c r="O147" i="17"/>
  <c r="L148" i="17"/>
  <c r="O148" i="17"/>
  <c r="L149" i="17"/>
  <c r="O149" i="17"/>
  <c r="L150" i="17"/>
  <c r="O150" i="17"/>
  <c r="L151" i="17"/>
  <c r="O151" i="17"/>
  <c r="L152" i="17"/>
  <c r="O152" i="17"/>
  <c r="L153" i="17"/>
  <c r="O153" i="17"/>
  <c r="L154" i="17"/>
  <c r="O154" i="17"/>
  <c r="L155" i="17"/>
  <c r="O155" i="17"/>
  <c r="L156" i="17"/>
  <c r="O156" i="17"/>
  <c r="L157" i="17"/>
  <c r="O157" i="17"/>
  <c r="L158" i="17"/>
  <c r="O158" i="17"/>
  <c r="L159" i="17"/>
  <c r="O159" i="17"/>
  <c r="L160" i="17"/>
  <c r="O160" i="17"/>
  <c r="L161" i="17"/>
  <c r="O161" i="17"/>
  <c r="L162" i="17"/>
  <c r="O162" i="17"/>
  <c r="L163" i="17"/>
  <c r="O163" i="17"/>
  <c r="L164" i="17"/>
  <c r="O164" i="17"/>
  <c r="L165" i="17"/>
  <c r="O165" i="17"/>
  <c r="L166" i="17"/>
  <c r="O166" i="17"/>
  <c r="L167" i="17"/>
  <c r="O167" i="17"/>
  <c r="L168" i="17"/>
  <c r="O168" i="17"/>
  <c r="L169" i="17"/>
  <c r="O169" i="17"/>
  <c r="L170" i="17"/>
  <c r="O170" i="17"/>
  <c r="L171" i="17"/>
  <c r="O171" i="17"/>
  <c r="L172" i="17"/>
  <c r="O172" i="17"/>
  <c r="L173" i="17"/>
  <c r="O173" i="17"/>
  <c r="L174" i="17"/>
  <c r="O174" i="17"/>
  <c r="L175" i="17"/>
  <c r="O175" i="17"/>
  <c r="L176" i="17"/>
  <c r="O176" i="17"/>
  <c r="L177" i="17"/>
  <c r="O177" i="17"/>
  <c r="L178" i="17"/>
  <c r="O178" i="17"/>
  <c r="L179" i="17"/>
  <c r="O179" i="17"/>
  <c r="L180" i="17"/>
  <c r="O180" i="17"/>
  <c r="L181" i="17"/>
  <c r="O181" i="17"/>
  <c r="L182" i="17"/>
  <c r="O182" i="17"/>
  <c r="L183" i="17"/>
  <c r="O183" i="17"/>
  <c r="L184" i="17"/>
  <c r="O184" i="17"/>
  <c r="L185" i="17"/>
  <c r="O185" i="17"/>
  <c r="L186" i="17"/>
  <c r="O186" i="17"/>
  <c r="L187" i="17"/>
  <c r="O187" i="17"/>
  <c r="L188" i="17"/>
  <c r="O188" i="17"/>
  <c r="L189" i="17"/>
  <c r="O189" i="17"/>
  <c r="L190" i="17"/>
  <c r="O190" i="17"/>
  <c r="L191" i="17"/>
  <c r="O191" i="17"/>
  <c r="L192" i="17"/>
  <c r="O192" i="17"/>
  <c r="L193" i="17"/>
  <c r="O193" i="17"/>
  <c r="L194" i="17"/>
  <c r="O194" i="17"/>
  <c r="L195" i="17"/>
  <c r="O195" i="17"/>
  <c r="L196" i="17"/>
  <c r="O196" i="17"/>
  <c r="L197" i="17"/>
  <c r="O197" i="17"/>
  <c r="L198" i="17"/>
  <c r="O198" i="17"/>
  <c r="L199" i="17"/>
  <c r="O199" i="17"/>
  <c r="L200" i="17"/>
  <c r="O200" i="17"/>
  <c r="L201" i="17"/>
  <c r="O201" i="17"/>
  <c r="L202" i="17"/>
  <c r="O202" i="17"/>
  <c r="L203" i="17"/>
  <c r="O203" i="17"/>
  <c r="L204" i="17"/>
  <c r="O204" i="17"/>
  <c r="L205" i="17"/>
  <c r="O205" i="17"/>
  <c r="L206" i="17"/>
  <c r="O206" i="17"/>
  <c r="L207" i="17"/>
  <c r="O207" i="17"/>
  <c r="L208" i="17"/>
  <c r="O208" i="17"/>
  <c r="L209" i="17"/>
  <c r="O209" i="17"/>
  <c r="L210" i="17"/>
  <c r="O210" i="17"/>
  <c r="L211" i="17"/>
  <c r="O211" i="17"/>
  <c r="L212" i="17"/>
  <c r="O212" i="17"/>
  <c r="L213" i="17"/>
  <c r="O213" i="17"/>
  <c r="L214" i="17"/>
  <c r="O214" i="17"/>
  <c r="L215" i="17"/>
  <c r="O215" i="17"/>
  <c r="L216" i="17"/>
  <c r="O216" i="17"/>
  <c r="L217" i="17"/>
  <c r="O217" i="17"/>
  <c r="L218" i="17"/>
  <c r="O218" i="17"/>
  <c r="L219" i="17"/>
  <c r="O219" i="17"/>
  <c r="L220" i="17"/>
  <c r="O220" i="17"/>
  <c r="L221" i="17"/>
  <c r="O221" i="17"/>
  <c r="L222" i="17"/>
  <c r="O222" i="17"/>
  <c r="L223" i="17"/>
  <c r="O223" i="17"/>
  <c r="L224" i="17"/>
  <c r="O224" i="17"/>
  <c r="L225" i="17"/>
  <c r="O225" i="17"/>
  <c r="L226" i="17"/>
  <c r="O226" i="17"/>
  <c r="L227" i="17"/>
  <c r="O227" i="17"/>
  <c r="L228" i="17"/>
  <c r="O228" i="17"/>
  <c r="L229" i="17"/>
  <c r="O229" i="17"/>
  <c r="L230" i="17"/>
  <c r="O230" i="17"/>
  <c r="L231" i="17"/>
  <c r="O231" i="17"/>
  <c r="L232" i="17"/>
  <c r="O232" i="17"/>
  <c r="L233" i="17"/>
  <c r="O233" i="17"/>
  <c r="L234" i="17"/>
  <c r="O234" i="17"/>
  <c r="L235" i="17"/>
  <c r="O235" i="17"/>
  <c r="L236" i="17"/>
  <c r="O236" i="17"/>
  <c r="L237" i="17"/>
  <c r="O237" i="17"/>
  <c r="L238" i="17"/>
  <c r="O238" i="17"/>
  <c r="L239" i="17"/>
  <c r="O239" i="17"/>
  <c r="L240" i="17"/>
  <c r="O240" i="17"/>
  <c r="L241" i="17"/>
  <c r="O241" i="17"/>
  <c r="L242" i="17"/>
  <c r="O242" i="17"/>
  <c r="L243" i="17"/>
  <c r="O243" i="17"/>
  <c r="L244" i="17"/>
  <c r="O244" i="17"/>
  <c r="L245" i="17"/>
  <c r="O245" i="17"/>
  <c r="L246" i="17"/>
  <c r="O246" i="17"/>
  <c r="L4" i="17"/>
  <c r="O4" i="17"/>
  <c r="K5" i="17"/>
  <c r="N5" i="17"/>
  <c r="K6" i="17"/>
  <c r="N6" i="17"/>
  <c r="K7" i="17"/>
  <c r="N7" i="17"/>
  <c r="K8" i="17"/>
  <c r="N8" i="17"/>
  <c r="K9" i="17"/>
  <c r="N9" i="17"/>
  <c r="K10" i="17"/>
  <c r="N10" i="17"/>
  <c r="K11" i="17"/>
  <c r="N11" i="17"/>
  <c r="K12" i="17"/>
  <c r="N12" i="17"/>
  <c r="K13" i="17"/>
  <c r="N13" i="17"/>
  <c r="K14" i="17"/>
  <c r="N14" i="17"/>
  <c r="K15" i="17"/>
  <c r="N15" i="17"/>
  <c r="K16" i="17"/>
  <c r="N16" i="17"/>
  <c r="K17" i="17"/>
  <c r="N17" i="17"/>
  <c r="K18" i="17"/>
  <c r="N18" i="17"/>
  <c r="K19" i="17"/>
  <c r="N19" i="17"/>
  <c r="K20" i="17"/>
  <c r="N20" i="17"/>
  <c r="K21" i="17"/>
  <c r="N21" i="17"/>
  <c r="K22" i="17"/>
  <c r="N22" i="17"/>
  <c r="K23" i="17"/>
  <c r="N23" i="17"/>
  <c r="K24" i="17"/>
  <c r="N24" i="17"/>
  <c r="K25" i="17"/>
  <c r="N25" i="17"/>
  <c r="K26" i="17"/>
  <c r="N26" i="17"/>
  <c r="K27" i="17"/>
  <c r="N27" i="17"/>
  <c r="K28" i="17"/>
  <c r="N28" i="17"/>
  <c r="K29" i="17"/>
  <c r="N29" i="17"/>
  <c r="K30" i="17"/>
  <c r="N30" i="17"/>
  <c r="K31" i="17"/>
  <c r="N31" i="17"/>
  <c r="K32" i="17"/>
  <c r="N32" i="17"/>
  <c r="K33" i="17"/>
  <c r="N33" i="17"/>
  <c r="K34" i="17"/>
  <c r="N34" i="17"/>
  <c r="K35" i="17"/>
  <c r="N35" i="17"/>
  <c r="K36" i="17"/>
  <c r="N36" i="17"/>
  <c r="K37" i="17"/>
  <c r="N37" i="17"/>
  <c r="K38" i="17"/>
  <c r="N38" i="17"/>
  <c r="K39" i="17"/>
  <c r="N39" i="17"/>
  <c r="K40" i="17"/>
  <c r="N40" i="17"/>
  <c r="K41" i="17"/>
  <c r="N41" i="17"/>
  <c r="K42" i="17"/>
  <c r="N42" i="17"/>
  <c r="K43" i="17"/>
  <c r="N43" i="17"/>
  <c r="K44" i="17"/>
  <c r="N44" i="17"/>
  <c r="K45" i="17"/>
  <c r="N45" i="17"/>
  <c r="K46" i="17"/>
  <c r="N46" i="17"/>
  <c r="K47" i="17"/>
  <c r="N47" i="17"/>
  <c r="K48" i="17"/>
  <c r="N48" i="17"/>
  <c r="K49" i="17"/>
  <c r="N49" i="17"/>
  <c r="K50" i="17"/>
  <c r="N50" i="17"/>
  <c r="K51" i="17"/>
  <c r="N51" i="17"/>
  <c r="K52" i="17"/>
  <c r="N52" i="17"/>
  <c r="K53" i="17"/>
  <c r="N53" i="17"/>
  <c r="K54" i="17"/>
  <c r="N54" i="17"/>
  <c r="K55" i="17"/>
  <c r="N55" i="17"/>
  <c r="K56" i="17"/>
  <c r="N56" i="17"/>
  <c r="K57" i="17"/>
  <c r="N57" i="17"/>
  <c r="K58" i="17"/>
  <c r="N58" i="17"/>
  <c r="K59" i="17"/>
  <c r="N59" i="17"/>
  <c r="K60" i="17"/>
  <c r="N60" i="17"/>
  <c r="K61" i="17"/>
  <c r="N61" i="17"/>
  <c r="K62" i="17"/>
  <c r="N62" i="17"/>
  <c r="K63" i="17"/>
  <c r="N63" i="17"/>
  <c r="K64" i="17"/>
  <c r="N64" i="17"/>
  <c r="K65" i="17"/>
  <c r="N65" i="17"/>
  <c r="K66" i="17"/>
  <c r="N66" i="17"/>
  <c r="K67" i="17"/>
  <c r="N67" i="17"/>
  <c r="K68" i="17"/>
  <c r="N68" i="17"/>
  <c r="K69" i="17"/>
  <c r="N69" i="17"/>
  <c r="K70" i="17"/>
  <c r="N70" i="17"/>
  <c r="K71" i="17"/>
  <c r="N71" i="17"/>
  <c r="K72" i="17"/>
  <c r="N72" i="17"/>
  <c r="K73" i="17"/>
  <c r="N73" i="17"/>
  <c r="K74" i="17"/>
  <c r="N74" i="17"/>
  <c r="K75" i="17"/>
  <c r="N75" i="17"/>
  <c r="K76" i="17"/>
  <c r="N76" i="17"/>
  <c r="K77" i="17"/>
  <c r="N77" i="17"/>
  <c r="K78" i="17"/>
  <c r="N78" i="17"/>
  <c r="K79" i="17"/>
  <c r="N79" i="17"/>
  <c r="K80" i="17"/>
  <c r="N80" i="17"/>
  <c r="K81" i="17"/>
  <c r="N81" i="17"/>
  <c r="K82" i="17"/>
  <c r="N82" i="17"/>
  <c r="K83" i="17"/>
  <c r="N83" i="17"/>
  <c r="K84" i="17"/>
  <c r="N84" i="17"/>
  <c r="K85" i="17"/>
  <c r="N85" i="17"/>
  <c r="K86" i="17"/>
  <c r="N86" i="17"/>
  <c r="K87" i="17"/>
  <c r="N87" i="17"/>
  <c r="K88" i="17"/>
  <c r="N88" i="17"/>
  <c r="K89" i="17"/>
  <c r="N89" i="17"/>
  <c r="K90" i="17"/>
  <c r="N90" i="17"/>
  <c r="K91" i="17"/>
  <c r="N91" i="17"/>
  <c r="K92" i="17"/>
  <c r="N92" i="17"/>
  <c r="K93" i="17"/>
  <c r="N93" i="17"/>
  <c r="K94" i="17"/>
  <c r="N94" i="17"/>
  <c r="K95" i="17"/>
  <c r="N95" i="17"/>
  <c r="K96" i="17"/>
  <c r="N96" i="17"/>
  <c r="K97" i="17"/>
  <c r="N97" i="17"/>
  <c r="K98" i="17"/>
  <c r="N98" i="17"/>
  <c r="K99" i="17"/>
  <c r="N99" i="17"/>
  <c r="K100" i="17"/>
  <c r="N100" i="17"/>
  <c r="K101" i="17"/>
  <c r="N101" i="17"/>
  <c r="K102" i="17"/>
  <c r="N102" i="17"/>
  <c r="K103" i="17"/>
  <c r="N103" i="17"/>
  <c r="K104" i="17"/>
  <c r="N104" i="17"/>
  <c r="K105" i="17"/>
  <c r="N105" i="17"/>
  <c r="K106" i="17"/>
  <c r="N106" i="17"/>
  <c r="K107" i="17"/>
  <c r="N107" i="17"/>
  <c r="K108" i="17"/>
  <c r="N108" i="17"/>
  <c r="K109" i="17"/>
  <c r="N109" i="17"/>
  <c r="K110" i="17"/>
  <c r="N110" i="17"/>
  <c r="K111" i="17"/>
  <c r="N111" i="17"/>
  <c r="K112" i="17"/>
  <c r="N112" i="17"/>
  <c r="K113" i="17"/>
  <c r="N113" i="17"/>
  <c r="K114" i="17"/>
  <c r="N114" i="17"/>
  <c r="K115" i="17"/>
  <c r="N115" i="17"/>
  <c r="K116" i="17"/>
  <c r="N116" i="17"/>
  <c r="K117" i="17"/>
  <c r="N117" i="17"/>
  <c r="K118" i="17"/>
  <c r="N118" i="17"/>
  <c r="K119" i="17"/>
  <c r="N119" i="17"/>
  <c r="K120" i="17"/>
  <c r="N120" i="17"/>
  <c r="K121" i="17"/>
  <c r="N121" i="17"/>
  <c r="K122" i="17"/>
  <c r="N122" i="17"/>
  <c r="K123" i="17"/>
  <c r="N123" i="17"/>
  <c r="K124" i="17"/>
  <c r="N124" i="17"/>
  <c r="K125" i="17"/>
  <c r="N125" i="17"/>
  <c r="K126" i="17"/>
  <c r="N126" i="17"/>
  <c r="K127" i="17"/>
  <c r="N127" i="17"/>
  <c r="K128" i="17"/>
  <c r="N128" i="17"/>
  <c r="K129" i="17"/>
  <c r="N129" i="17"/>
  <c r="K130" i="17"/>
  <c r="N130" i="17"/>
  <c r="K131" i="17"/>
  <c r="N131" i="17"/>
  <c r="K132" i="17"/>
  <c r="N132" i="17"/>
  <c r="K133" i="17"/>
  <c r="N133" i="17"/>
  <c r="K134" i="17"/>
  <c r="N134" i="17"/>
  <c r="K135" i="17"/>
  <c r="N135" i="17"/>
  <c r="K136" i="17"/>
  <c r="N136" i="17"/>
  <c r="K137" i="17"/>
  <c r="N137" i="17"/>
  <c r="K138" i="17"/>
  <c r="N138" i="17"/>
  <c r="K139" i="17"/>
  <c r="N139" i="17"/>
  <c r="K140" i="17"/>
  <c r="N140" i="17"/>
  <c r="K141" i="17"/>
  <c r="N141" i="17"/>
  <c r="K142" i="17"/>
  <c r="N142" i="17"/>
  <c r="K143" i="17"/>
  <c r="N143" i="17"/>
  <c r="K144" i="17"/>
  <c r="N144" i="17"/>
  <c r="K145" i="17"/>
  <c r="N145" i="17"/>
  <c r="K146" i="17"/>
  <c r="N146" i="17"/>
  <c r="K147" i="17"/>
  <c r="N147" i="17"/>
  <c r="K148" i="17"/>
  <c r="N148" i="17"/>
  <c r="K149" i="17"/>
  <c r="N149" i="17"/>
  <c r="K150" i="17"/>
  <c r="N150" i="17"/>
  <c r="K151" i="17"/>
  <c r="N151" i="17"/>
  <c r="K152" i="17"/>
  <c r="N152" i="17"/>
  <c r="K153" i="17"/>
  <c r="N153" i="17"/>
  <c r="K154" i="17"/>
  <c r="N154" i="17"/>
  <c r="K155" i="17"/>
  <c r="N155" i="17"/>
  <c r="K156" i="17"/>
  <c r="N156" i="17"/>
  <c r="K157" i="17"/>
  <c r="N157" i="17"/>
  <c r="K158" i="17"/>
  <c r="N158" i="17"/>
  <c r="K159" i="17"/>
  <c r="N159" i="17"/>
  <c r="K160" i="17"/>
  <c r="N160" i="17"/>
  <c r="K161" i="17"/>
  <c r="N161" i="17"/>
  <c r="K162" i="17"/>
  <c r="N162" i="17"/>
  <c r="K163" i="17"/>
  <c r="N163" i="17"/>
  <c r="K164" i="17"/>
  <c r="N164" i="17"/>
  <c r="K165" i="17"/>
  <c r="N165" i="17"/>
  <c r="K166" i="17"/>
  <c r="N166" i="17"/>
  <c r="K167" i="17"/>
  <c r="N167" i="17"/>
  <c r="K168" i="17"/>
  <c r="N168" i="17"/>
  <c r="K169" i="17"/>
  <c r="N169" i="17"/>
  <c r="K170" i="17"/>
  <c r="N170" i="17"/>
  <c r="K171" i="17"/>
  <c r="N171" i="17"/>
  <c r="K172" i="17"/>
  <c r="N172" i="17"/>
  <c r="K173" i="17"/>
  <c r="N173" i="17"/>
  <c r="K174" i="17"/>
  <c r="N174" i="17"/>
  <c r="K175" i="17"/>
  <c r="N175" i="17"/>
  <c r="K176" i="17"/>
  <c r="N176" i="17"/>
  <c r="K177" i="17"/>
  <c r="N177" i="17"/>
  <c r="K178" i="17"/>
  <c r="N178" i="17"/>
  <c r="K179" i="17"/>
  <c r="N179" i="17"/>
  <c r="K180" i="17"/>
  <c r="N180" i="17"/>
  <c r="K181" i="17"/>
  <c r="N181" i="17"/>
  <c r="K182" i="17"/>
  <c r="N182" i="17"/>
  <c r="K183" i="17"/>
  <c r="N183" i="17"/>
  <c r="K184" i="17"/>
  <c r="N184" i="17"/>
  <c r="K185" i="17"/>
  <c r="N185" i="17"/>
  <c r="K186" i="17"/>
  <c r="N186" i="17"/>
  <c r="K187" i="17"/>
  <c r="N187" i="17"/>
  <c r="K188" i="17"/>
  <c r="N188" i="17"/>
  <c r="K189" i="17"/>
  <c r="N189" i="17"/>
  <c r="K190" i="17"/>
  <c r="N190" i="17"/>
  <c r="K191" i="17"/>
  <c r="N191" i="17"/>
  <c r="K192" i="17"/>
  <c r="N192" i="17"/>
  <c r="K193" i="17"/>
  <c r="N193" i="17"/>
  <c r="K194" i="17"/>
  <c r="N194" i="17"/>
  <c r="K195" i="17"/>
  <c r="N195" i="17"/>
  <c r="K196" i="17"/>
  <c r="N196" i="17"/>
  <c r="K197" i="17"/>
  <c r="N197" i="17"/>
  <c r="K198" i="17"/>
  <c r="N198" i="17"/>
  <c r="K199" i="17"/>
  <c r="N199" i="17"/>
  <c r="K200" i="17"/>
  <c r="N200" i="17"/>
  <c r="K201" i="17"/>
  <c r="N201" i="17"/>
  <c r="K202" i="17"/>
  <c r="N202" i="17"/>
  <c r="K203" i="17"/>
  <c r="N203" i="17"/>
  <c r="K204" i="17"/>
  <c r="N204" i="17"/>
  <c r="K205" i="17"/>
  <c r="N205" i="17"/>
  <c r="K206" i="17"/>
  <c r="N206" i="17"/>
  <c r="K207" i="17"/>
  <c r="N207" i="17"/>
  <c r="K208" i="17"/>
  <c r="N208" i="17"/>
  <c r="K209" i="17"/>
  <c r="N209" i="17"/>
  <c r="K210" i="17"/>
  <c r="N210" i="17"/>
  <c r="K211" i="17"/>
  <c r="N211" i="17"/>
  <c r="K212" i="17"/>
  <c r="N212" i="17"/>
  <c r="K213" i="17"/>
  <c r="N213" i="17"/>
  <c r="K214" i="17"/>
  <c r="N214" i="17"/>
  <c r="K215" i="17"/>
  <c r="N215" i="17"/>
  <c r="K216" i="17"/>
  <c r="N216" i="17"/>
  <c r="K217" i="17"/>
  <c r="N217" i="17"/>
  <c r="K218" i="17"/>
  <c r="N218" i="17"/>
  <c r="K219" i="17"/>
  <c r="N219" i="17"/>
  <c r="K220" i="17"/>
  <c r="N220" i="17"/>
  <c r="K221" i="17"/>
  <c r="N221" i="17"/>
  <c r="K222" i="17"/>
  <c r="N222" i="17"/>
  <c r="K223" i="17"/>
  <c r="N223" i="17"/>
  <c r="K224" i="17"/>
  <c r="N224" i="17"/>
  <c r="K225" i="17"/>
  <c r="N225" i="17"/>
  <c r="K226" i="17"/>
  <c r="N226" i="17"/>
  <c r="K227" i="17"/>
  <c r="N227" i="17"/>
  <c r="K228" i="17"/>
  <c r="N228" i="17"/>
  <c r="K229" i="17"/>
  <c r="N229" i="17"/>
  <c r="K230" i="17"/>
  <c r="N230" i="17"/>
  <c r="K231" i="17"/>
  <c r="N231" i="17"/>
  <c r="K232" i="17"/>
  <c r="N232" i="17"/>
  <c r="K233" i="17"/>
  <c r="N233" i="17"/>
  <c r="K234" i="17"/>
  <c r="N234" i="17"/>
  <c r="K235" i="17"/>
  <c r="N235" i="17"/>
  <c r="K236" i="17"/>
  <c r="N236" i="17"/>
  <c r="K237" i="17"/>
  <c r="N237" i="17"/>
  <c r="K238" i="17"/>
  <c r="N238" i="17"/>
  <c r="K239" i="17"/>
  <c r="N239" i="17"/>
  <c r="K240" i="17"/>
  <c r="N240" i="17"/>
  <c r="K241" i="17"/>
  <c r="N241" i="17"/>
  <c r="K242" i="17"/>
  <c r="N242" i="17"/>
  <c r="K243" i="17"/>
  <c r="N243" i="17"/>
  <c r="K244" i="17"/>
  <c r="N244" i="17"/>
  <c r="K245" i="17"/>
  <c r="N245" i="17"/>
  <c r="K246" i="17"/>
  <c r="N246" i="17"/>
  <c r="K4" i="17"/>
  <c r="N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4" i="17"/>
  <c r="C209" i="32"/>
  <c r="C212" i="32"/>
  <c r="C208" i="32"/>
  <c r="C211" i="32"/>
  <c r="C207" i="32"/>
  <c r="C210" i="32"/>
  <c r="A209" i="32"/>
  <c r="A212" i="32"/>
  <c r="A208" i="32"/>
  <c r="A211" i="32"/>
  <c r="A207" i="32"/>
  <c r="A210" i="32"/>
  <c r="B73" i="4"/>
  <c r="B63" i="4"/>
  <c r="B83" i="4"/>
  <c r="B93" i="4"/>
  <c r="B103" i="4"/>
  <c r="B53" i="4"/>
  <c r="B43" i="4"/>
  <c r="B33" i="4"/>
  <c r="B23" i="4"/>
  <c r="R41" i="5"/>
  <c r="AL13" i="5"/>
  <c r="AM13" i="5"/>
  <c r="R31" i="5"/>
  <c r="AL12" i="5"/>
  <c r="AM12" i="5"/>
  <c r="AN13" i="5"/>
  <c r="AO13" i="5"/>
  <c r="R51" i="5"/>
  <c r="AL14" i="5"/>
  <c r="AM14" i="5"/>
  <c r="AN14" i="5"/>
  <c r="AO14" i="5"/>
  <c r="R61" i="5"/>
  <c r="AL15" i="5"/>
  <c r="AM15" i="5"/>
  <c r="AN15" i="5"/>
  <c r="AO15" i="5"/>
  <c r="R71" i="5"/>
  <c r="AL16" i="5"/>
  <c r="AM16" i="5"/>
  <c r="AN16" i="5"/>
  <c r="AO16" i="5"/>
  <c r="R81" i="5"/>
  <c r="AL17" i="5"/>
  <c r="AM17" i="5"/>
  <c r="AN17" i="5"/>
  <c r="AO17" i="5"/>
  <c r="R91" i="5"/>
  <c r="AL18" i="5"/>
  <c r="AM18" i="5"/>
  <c r="AN18" i="5"/>
  <c r="AO18" i="5"/>
  <c r="R101" i="5"/>
  <c r="AL19" i="5"/>
  <c r="AM19" i="5"/>
  <c r="AN19" i="5"/>
  <c r="AO19" i="5"/>
  <c r="R111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N9" i="5"/>
  <c r="R12" i="5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D37" i="23"/>
  <c r="F37" i="23"/>
  <c r="D38" i="23"/>
  <c r="F38" i="23"/>
  <c r="E37" i="23"/>
  <c r="E38" i="23"/>
  <c r="I41" i="5"/>
  <c r="C14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S14" i="14"/>
  <c r="S13" i="14"/>
  <c r="T14" i="14"/>
  <c r="V14" i="14"/>
  <c r="Z14" i="14"/>
  <c r="W14" i="14"/>
  <c r="AE14" i="14"/>
  <c r="AF14" i="14"/>
  <c r="T13" i="14"/>
  <c r="V13" i="14"/>
  <c r="Z13" i="14"/>
  <c r="W13" i="14"/>
  <c r="AE13" i="14"/>
  <c r="AF13" i="14"/>
  <c r="N13" i="14"/>
  <c r="N14" i="14"/>
  <c r="K14" i="14"/>
  <c r="H11" i="23"/>
  <c r="D11" i="23"/>
  <c r="F11" i="23"/>
  <c r="S11" i="23"/>
  <c r="O13" i="14"/>
  <c r="O14" i="14"/>
  <c r="L14" i="14"/>
  <c r="H12" i="23"/>
  <c r="D12" i="23"/>
  <c r="F12" i="23"/>
  <c r="S12" i="23"/>
  <c r="P13" i="14"/>
  <c r="P14" i="14"/>
  <c r="M14" i="14"/>
  <c r="H13" i="23"/>
  <c r="D13" i="23"/>
  <c r="F13" i="23"/>
  <c r="S13" i="23"/>
  <c r="H14" i="23"/>
  <c r="D14" i="23"/>
  <c r="F14" i="23"/>
  <c r="S14" i="23"/>
  <c r="H15" i="23"/>
  <c r="D15" i="23"/>
  <c r="F15" i="23"/>
  <c r="S15" i="23"/>
  <c r="D16" i="23"/>
  <c r="F16" i="23"/>
  <c r="S16" i="23"/>
  <c r="D17" i="23"/>
  <c r="F17" i="23"/>
  <c r="S17" i="23"/>
  <c r="D18" i="23"/>
  <c r="F18" i="23"/>
  <c r="S18" i="23"/>
  <c r="D19" i="23"/>
  <c r="F19" i="23"/>
  <c r="S19" i="23"/>
  <c r="D20" i="23"/>
  <c r="F20" i="23"/>
  <c r="S20" i="23"/>
  <c r="D21" i="23"/>
  <c r="F21" i="23"/>
  <c r="S21" i="23"/>
  <c r="H22" i="23"/>
  <c r="D22" i="23"/>
  <c r="F22" i="23"/>
  <c r="S22" i="23"/>
  <c r="D23" i="23"/>
  <c r="F23" i="23"/>
  <c r="S23" i="23"/>
  <c r="D24" i="23"/>
  <c r="F24" i="23"/>
  <c r="S24" i="23"/>
  <c r="D25" i="23"/>
  <c r="F25" i="23"/>
  <c r="S25" i="2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S15" i="14"/>
  <c r="T15" i="14"/>
  <c r="V15" i="14"/>
  <c r="Z15" i="14"/>
  <c r="W15" i="14"/>
  <c r="AE15" i="14"/>
  <c r="AF15" i="14"/>
  <c r="N15" i="14"/>
  <c r="K15" i="14"/>
  <c r="I11" i="23"/>
  <c r="T11" i="23"/>
  <c r="O15" i="14"/>
  <c r="L15" i="14"/>
  <c r="I12" i="23"/>
  <c r="T12" i="23"/>
  <c r="P15" i="14"/>
  <c r="M15" i="14"/>
  <c r="I13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N16" i="14"/>
  <c r="K16" i="14"/>
  <c r="J11" i="23"/>
  <c r="U11" i="23"/>
  <c r="S16" i="14"/>
  <c r="T16" i="14"/>
  <c r="V16" i="14"/>
  <c r="Z16" i="14"/>
  <c r="W16" i="14"/>
  <c r="AE16" i="14"/>
  <c r="AF16" i="14"/>
  <c r="O16" i="14"/>
  <c r="L16" i="14"/>
  <c r="J12" i="23"/>
  <c r="U12" i="23"/>
  <c r="P16" i="14"/>
  <c r="M16" i="14"/>
  <c r="J13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N17" i="14"/>
  <c r="K17" i="14"/>
  <c r="K11" i="23"/>
  <c r="V11" i="23"/>
  <c r="S17" i="14"/>
  <c r="T17" i="14"/>
  <c r="V17" i="14"/>
  <c r="Z17" i="14"/>
  <c r="W17" i="14"/>
  <c r="AE17" i="14"/>
  <c r="AF17" i="14"/>
  <c r="O17" i="14"/>
  <c r="L17" i="14"/>
  <c r="K12" i="23"/>
  <c r="V12" i="23"/>
  <c r="P17" i="14"/>
  <c r="M17" i="14"/>
  <c r="K13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N18" i="14"/>
  <c r="K18" i="14"/>
  <c r="L11" i="23"/>
  <c r="W11" i="23"/>
  <c r="S18" i="14"/>
  <c r="T18" i="14"/>
  <c r="V18" i="14"/>
  <c r="Z18" i="14"/>
  <c r="W18" i="14"/>
  <c r="AE18" i="14"/>
  <c r="AF18" i="14"/>
  <c r="O18" i="14"/>
  <c r="L18" i="14"/>
  <c r="L12" i="23"/>
  <c r="W12" i="23"/>
  <c r="P18" i="14"/>
  <c r="M18" i="14"/>
  <c r="L13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N19" i="14"/>
  <c r="K19" i="14"/>
  <c r="M11" i="23"/>
  <c r="X11" i="23"/>
  <c r="O19" i="14"/>
  <c r="L19" i="14"/>
  <c r="M12" i="23"/>
  <c r="X12" i="23"/>
  <c r="S19" i="14"/>
  <c r="T19" i="14"/>
  <c r="V19" i="14"/>
  <c r="Z19" i="14"/>
  <c r="W19" i="14"/>
  <c r="AE19" i="14"/>
  <c r="AF19" i="14"/>
  <c r="P19" i="14"/>
  <c r="M19" i="14"/>
  <c r="M13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N20" i="14"/>
  <c r="K20" i="14"/>
  <c r="N11" i="23"/>
  <c r="Y11" i="23"/>
  <c r="O20" i="14"/>
  <c r="L20" i="14"/>
  <c r="N12" i="23"/>
  <c r="Y12" i="23"/>
  <c r="S20" i="14"/>
  <c r="T20" i="14"/>
  <c r="V20" i="14"/>
  <c r="Z20" i="14"/>
  <c r="W20" i="14"/>
  <c r="AE20" i="14"/>
  <c r="AF20" i="14"/>
  <c r="P20" i="14"/>
  <c r="M20" i="14"/>
  <c r="N13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N21" i="14"/>
  <c r="K21" i="14"/>
  <c r="O11" i="23"/>
  <c r="Z11" i="23"/>
  <c r="O21" i="14"/>
  <c r="L21" i="14"/>
  <c r="O12" i="23"/>
  <c r="Z12" i="23"/>
  <c r="S21" i="14"/>
  <c r="T21" i="14"/>
  <c r="V21" i="14"/>
  <c r="Z21" i="14"/>
  <c r="W21" i="14"/>
  <c r="AE21" i="14"/>
  <c r="AF21" i="14"/>
  <c r="P21" i="14"/>
  <c r="M21" i="14"/>
  <c r="O13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K13" i="14"/>
  <c r="G11" i="23"/>
  <c r="R11" i="23"/>
  <c r="L13" i="14"/>
  <c r="G12" i="23"/>
  <c r="R12" i="23"/>
  <c r="M13" i="14"/>
  <c r="G13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E21" i="23"/>
  <c r="R13" i="14"/>
  <c r="R14" i="14"/>
  <c r="R15" i="14"/>
  <c r="R19" i="14"/>
  <c r="R18" i="14"/>
  <c r="R20" i="14"/>
  <c r="R21" i="14"/>
  <c r="R16" i="14"/>
  <c r="R17" i="14"/>
  <c r="Y10" i="14"/>
  <c r="D3" i="14"/>
  <c r="E3" i="14"/>
  <c r="D4" i="14"/>
  <c r="E4" i="14"/>
  <c r="D2" i="14"/>
  <c r="E2" i="14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E20" i="23"/>
  <c r="C2" i="14"/>
  <c r="C3" i="14"/>
  <c r="C4" i="14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B107" i="4"/>
  <c r="B106" i="4"/>
  <c r="B105" i="4"/>
  <c r="B104" i="4"/>
  <c r="AQ7" i="14"/>
  <c r="AA14" i="14"/>
  <c r="AB14" i="14"/>
  <c r="AC14" i="14"/>
  <c r="AA13" i="14"/>
  <c r="AB13" i="14"/>
  <c r="AC13" i="14"/>
  <c r="AD14" i="14"/>
  <c r="AG14" i="14"/>
  <c r="AA15" i="14"/>
  <c r="AB15" i="14"/>
  <c r="AC15" i="14"/>
  <c r="AD15" i="14"/>
  <c r="AG15" i="14"/>
  <c r="AA16" i="14"/>
  <c r="AB16" i="14"/>
  <c r="AC16" i="14"/>
  <c r="AD16" i="14"/>
  <c r="AG16" i="14"/>
  <c r="AA17" i="14"/>
  <c r="AB17" i="14"/>
  <c r="AC17" i="14"/>
  <c r="AD17" i="14"/>
  <c r="AG17" i="14"/>
  <c r="AA18" i="14"/>
  <c r="AB18" i="14"/>
  <c r="AC18" i="14"/>
  <c r="AD18" i="14"/>
  <c r="AG18" i="14"/>
  <c r="AA19" i="14"/>
  <c r="AB19" i="14"/>
  <c r="AC19" i="14"/>
  <c r="AD19" i="14"/>
  <c r="AG19" i="14"/>
  <c r="AA20" i="14"/>
  <c r="AB20" i="14"/>
  <c r="AC20" i="14"/>
  <c r="AD20" i="14"/>
  <c r="AG20" i="14"/>
  <c r="AA21" i="14"/>
  <c r="AB21" i="14"/>
  <c r="AC21" i="14"/>
  <c r="AD21" i="14"/>
  <c r="AG21" i="14"/>
  <c r="AD13" i="14"/>
  <c r="AG13" i="14"/>
  <c r="AW9" i="5"/>
  <c r="AC9" i="5"/>
  <c r="AB12" i="5"/>
  <c r="AC12" i="5"/>
  <c r="R16" i="5"/>
  <c r="AB13" i="5"/>
  <c r="AC13" i="5"/>
  <c r="R21" i="5"/>
  <c r="AB14" i="5"/>
  <c r="AC14" i="5"/>
  <c r="R26" i="5"/>
  <c r="AB15" i="5"/>
  <c r="AC15" i="5"/>
  <c r="AB16" i="5"/>
  <c r="AC16" i="5"/>
  <c r="R36" i="5"/>
  <c r="AB17" i="5"/>
  <c r="AC17" i="5"/>
  <c r="AB18" i="5"/>
  <c r="AC18" i="5"/>
  <c r="R46" i="5"/>
  <c r="AB19" i="5"/>
  <c r="AC19" i="5"/>
  <c r="AB20" i="5"/>
  <c r="AC20" i="5"/>
  <c r="R56" i="5"/>
  <c r="AB21" i="5"/>
  <c r="AC21" i="5"/>
  <c r="AB22" i="5"/>
  <c r="AC22" i="5"/>
  <c r="R66" i="5"/>
  <c r="AB23" i="5"/>
  <c r="AC23" i="5"/>
  <c r="AB24" i="5"/>
  <c r="AC24" i="5"/>
  <c r="R76" i="5"/>
  <c r="AB25" i="5"/>
  <c r="AC25" i="5"/>
  <c r="AB26" i="5"/>
  <c r="AC26" i="5"/>
  <c r="R86" i="5"/>
  <c r="AB27" i="5"/>
  <c r="AC27" i="5"/>
  <c r="AB28" i="5"/>
  <c r="AC28" i="5"/>
  <c r="R96" i="5"/>
  <c r="AB29" i="5"/>
  <c r="AC29" i="5"/>
  <c r="AB30" i="5"/>
  <c r="AC30" i="5"/>
  <c r="R106" i="5"/>
  <c r="AB31" i="5"/>
  <c r="AC31" i="5"/>
  <c r="AK14" i="5"/>
  <c r="Y13" i="14"/>
  <c r="Y14" i="14"/>
  <c r="Y15" i="14"/>
  <c r="Y16" i="14"/>
  <c r="Y17" i="14"/>
  <c r="Y18" i="14"/>
  <c r="Y19" i="14"/>
  <c r="Y20" i="14"/>
  <c r="Y21" i="14"/>
  <c r="AQ27" i="14"/>
  <c r="AQ37" i="14"/>
  <c r="AQ47" i="14"/>
  <c r="AQ57" i="14"/>
  <c r="AQ67" i="14"/>
  <c r="AQ77" i="14"/>
  <c r="AQ87" i="14"/>
  <c r="AQ97" i="14"/>
  <c r="AQ107" i="14"/>
  <c r="AQ106" i="14"/>
  <c r="AQ105" i="14"/>
  <c r="AQ104" i="14"/>
  <c r="AQ103" i="14"/>
  <c r="AQ102" i="14"/>
  <c r="AQ101" i="14"/>
  <c r="AQ100" i="14"/>
  <c r="AQ99" i="14"/>
  <c r="AQ98" i="14"/>
  <c r="AQ96" i="14"/>
  <c r="AQ95" i="14"/>
  <c r="AQ94" i="14"/>
  <c r="AQ93" i="14"/>
  <c r="AQ92" i="14"/>
  <c r="AQ91" i="14"/>
  <c r="AQ90" i="14"/>
  <c r="AQ89" i="14"/>
  <c r="AQ88" i="14"/>
  <c r="AQ86" i="14"/>
  <c r="AQ85" i="14"/>
  <c r="AQ84" i="14"/>
  <c r="AQ83" i="14"/>
  <c r="AQ82" i="14"/>
  <c r="AQ81" i="14"/>
  <c r="AQ80" i="14"/>
  <c r="AQ79" i="14"/>
  <c r="AQ78" i="14"/>
  <c r="AQ76" i="14"/>
  <c r="AQ75" i="14"/>
  <c r="AQ74" i="14"/>
  <c r="AQ73" i="14"/>
  <c r="AQ72" i="14"/>
  <c r="AQ71" i="14"/>
  <c r="AQ70" i="14"/>
  <c r="AQ69" i="14"/>
  <c r="AQ68" i="14"/>
  <c r="AQ66" i="14"/>
  <c r="AQ65" i="14"/>
  <c r="AQ64" i="14"/>
  <c r="AQ63" i="14"/>
  <c r="AQ62" i="14"/>
  <c r="AQ61" i="14"/>
  <c r="AQ60" i="14"/>
  <c r="AQ59" i="14"/>
  <c r="AQ58" i="14"/>
  <c r="AQ56" i="14"/>
  <c r="AQ55" i="14"/>
  <c r="AQ54" i="14"/>
  <c r="AQ53" i="14"/>
  <c r="AQ52" i="14"/>
  <c r="AQ51" i="14"/>
  <c r="AQ50" i="14"/>
  <c r="AQ49" i="14"/>
  <c r="AQ48" i="14"/>
  <c r="AQ46" i="14"/>
  <c r="AQ45" i="14"/>
  <c r="AQ44" i="14"/>
  <c r="AQ43" i="14"/>
  <c r="AQ42" i="14"/>
  <c r="AQ41" i="14"/>
  <c r="AQ40" i="14"/>
  <c r="AQ39" i="14"/>
  <c r="AQ38" i="14"/>
  <c r="AQ36" i="14"/>
  <c r="AQ35" i="14"/>
  <c r="AQ34" i="14"/>
  <c r="AQ33" i="14"/>
  <c r="AQ32" i="14"/>
  <c r="AQ31" i="14"/>
  <c r="AQ30" i="14"/>
  <c r="AQ29" i="14"/>
  <c r="AQ28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K11" i="11"/>
  <c r="BE9" i="5"/>
  <c r="AM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R13" i="5"/>
  <c r="S13" i="5"/>
  <c r="S12" i="5"/>
  <c r="T13" i="5"/>
  <c r="U13" i="5"/>
  <c r="R14" i="5"/>
  <c r="S14" i="5"/>
  <c r="T14" i="5"/>
  <c r="U14" i="5"/>
  <c r="R15" i="5"/>
  <c r="S15" i="5"/>
  <c r="T15" i="5"/>
  <c r="U15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S36" i="5"/>
  <c r="T36" i="5"/>
  <c r="U36" i="5"/>
  <c r="R37" i="5"/>
  <c r="S37" i="5"/>
  <c r="T37" i="5"/>
  <c r="U37" i="5"/>
  <c r="R38" i="5"/>
  <c r="S38" i="5"/>
  <c r="T38" i="5"/>
  <c r="U38" i="5"/>
  <c r="R39" i="5"/>
  <c r="S39" i="5"/>
  <c r="T39" i="5"/>
  <c r="U39" i="5"/>
  <c r="R40" i="5"/>
  <c r="S40" i="5"/>
  <c r="T40" i="5"/>
  <c r="U40" i="5"/>
  <c r="S41" i="5"/>
  <c r="T41" i="5"/>
  <c r="U41" i="5"/>
  <c r="R42" i="5"/>
  <c r="S42" i="5"/>
  <c r="T42" i="5"/>
  <c r="U42" i="5"/>
  <c r="R43" i="5"/>
  <c r="S43" i="5"/>
  <c r="T43" i="5"/>
  <c r="U43" i="5"/>
  <c r="R44" i="5"/>
  <c r="S44" i="5"/>
  <c r="T44" i="5"/>
  <c r="U44" i="5"/>
  <c r="R45" i="5"/>
  <c r="S45" i="5"/>
  <c r="T45" i="5"/>
  <c r="U45" i="5"/>
  <c r="S46" i="5"/>
  <c r="T46" i="5"/>
  <c r="U46" i="5"/>
  <c r="R47" i="5"/>
  <c r="S47" i="5"/>
  <c r="T47" i="5"/>
  <c r="U47" i="5"/>
  <c r="R48" i="5"/>
  <c r="S48" i="5"/>
  <c r="T48" i="5"/>
  <c r="U48" i="5"/>
  <c r="R49" i="5"/>
  <c r="S49" i="5"/>
  <c r="T49" i="5"/>
  <c r="U49" i="5"/>
  <c r="R50" i="5"/>
  <c r="S50" i="5"/>
  <c r="T50" i="5"/>
  <c r="U50" i="5"/>
  <c r="S51" i="5"/>
  <c r="T51" i="5"/>
  <c r="U51" i="5"/>
  <c r="R52" i="5"/>
  <c r="S52" i="5"/>
  <c r="T52" i="5"/>
  <c r="U52" i="5"/>
  <c r="R53" i="5"/>
  <c r="S53" i="5"/>
  <c r="T53" i="5"/>
  <c r="U53" i="5"/>
  <c r="R54" i="5"/>
  <c r="S54" i="5"/>
  <c r="T54" i="5"/>
  <c r="U54" i="5"/>
  <c r="R55" i="5"/>
  <c r="S55" i="5"/>
  <c r="T55" i="5"/>
  <c r="U55" i="5"/>
  <c r="S56" i="5"/>
  <c r="T56" i="5"/>
  <c r="U56" i="5"/>
  <c r="R57" i="5"/>
  <c r="S57" i="5"/>
  <c r="T57" i="5"/>
  <c r="U57" i="5"/>
  <c r="R58" i="5"/>
  <c r="S58" i="5"/>
  <c r="T58" i="5"/>
  <c r="U58" i="5"/>
  <c r="R59" i="5"/>
  <c r="S59" i="5"/>
  <c r="T59" i="5"/>
  <c r="U59" i="5"/>
  <c r="R60" i="5"/>
  <c r="S60" i="5"/>
  <c r="T60" i="5"/>
  <c r="U60" i="5"/>
  <c r="S61" i="5"/>
  <c r="T61" i="5"/>
  <c r="U61" i="5"/>
  <c r="R62" i="5"/>
  <c r="S62" i="5"/>
  <c r="T62" i="5"/>
  <c r="U62" i="5"/>
  <c r="R63" i="5"/>
  <c r="S63" i="5"/>
  <c r="T63" i="5"/>
  <c r="U63" i="5"/>
  <c r="R64" i="5"/>
  <c r="S64" i="5"/>
  <c r="T64" i="5"/>
  <c r="U64" i="5"/>
  <c r="R65" i="5"/>
  <c r="S65" i="5"/>
  <c r="T65" i="5"/>
  <c r="U65" i="5"/>
  <c r="S66" i="5"/>
  <c r="T66" i="5"/>
  <c r="U66" i="5"/>
  <c r="R67" i="5"/>
  <c r="S67" i="5"/>
  <c r="T67" i="5"/>
  <c r="U67" i="5"/>
  <c r="R68" i="5"/>
  <c r="S68" i="5"/>
  <c r="T68" i="5"/>
  <c r="U68" i="5"/>
  <c r="R69" i="5"/>
  <c r="S69" i="5"/>
  <c r="T69" i="5"/>
  <c r="U69" i="5"/>
  <c r="R70" i="5"/>
  <c r="S70" i="5"/>
  <c r="T70" i="5"/>
  <c r="U70" i="5"/>
  <c r="S71" i="5"/>
  <c r="T71" i="5"/>
  <c r="U71" i="5"/>
  <c r="R72" i="5"/>
  <c r="S72" i="5"/>
  <c r="T72" i="5"/>
  <c r="U72" i="5"/>
  <c r="R73" i="5"/>
  <c r="S73" i="5"/>
  <c r="T73" i="5"/>
  <c r="U73" i="5"/>
  <c r="R74" i="5"/>
  <c r="S74" i="5"/>
  <c r="T74" i="5"/>
  <c r="U74" i="5"/>
  <c r="R75" i="5"/>
  <c r="S75" i="5"/>
  <c r="T75" i="5"/>
  <c r="U75" i="5"/>
  <c r="S76" i="5"/>
  <c r="T76" i="5"/>
  <c r="U76" i="5"/>
  <c r="R77" i="5"/>
  <c r="S77" i="5"/>
  <c r="T77" i="5"/>
  <c r="U77" i="5"/>
  <c r="R78" i="5"/>
  <c r="S78" i="5"/>
  <c r="T78" i="5"/>
  <c r="U78" i="5"/>
  <c r="R79" i="5"/>
  <c r="S79" i="5"/>
  <c r="T79" i="5"/>
  <c r="U79" i="5"/>
  <c r="R80" i="5"/>
  <c r="S80" i="5"/>
  <c r="T80" i="5"/>
  <c r="U80" i="5"/>
  <c r="S81" i="5"/>
  <c r="T81" i="5"/>
  <c r="U81" i="5"/>
  <c r="R82" i="5"/>
  <c r="S82" i="5"/>
  <c r="T82" i="5"/>
  <c r="U82" i="5"/>
  <c r="R83" i="5"/>
  <c r="S83" i="5"/>
  <c r="T83" i="5"/>
  <c r="U83" i="5"/>
  <c r="R84" i="5"/>
  <c r="S84" i="5"/>
  <c r="T84" i="5"/>
  <c r="U84" i="5"/>
  <c r="R85" i="5"/>
  <c r="S85" i="5"/>
  <c r="T85" i="5"/>
  <c r="U85" i="5"/>
  <c r="S86" i="5"/>
  <c r="T86" i="5"/>
  <c r="U86" i="5"/>
  <c r="R87" i="5"/>
  <c r="S87" i="5"/>
  <c r="T87" i="5"/>
  <c r="U87" i="5"/>
  <c r="R88" i="5"/>
  <c r="S88" i="5"/>
  <c r="T88" i="5"/>
  <c r="U88" i="5"/>
  <c r="R89" i="5"/>
  <c r="S89" i="5"/>
  <c r="T89" i="5"/>
  <c r="U89" i="5"/>
  <c r="R90" i="5"/>
  <c r="S90" i="5"/>
  <c r="T90" i="5"/>
  <c r="U90" i="5"/>
  <c r="S91" i="5"/>
  <c r="T91" i="5"/>
  <c r="U91" i="5"/>
  <c r="R92" i="5"/>
  <c r="S92" i="5"/>
  <c r="T92" i="5"/>
  <c r="U92" i="5"/>
  <c r="R93" i="5"/>
  <c r="S93" i="5"/>
  <c r="T93" i="5"/>
  <c r="U93" i="5"/>
  <c r="R94" i="5"/>
  <c r="S94" i="5"/>
  <c r="T94" i="5"/>
  <c r="U94" i="5"/>
  <c r="R95" i="5"/>
  <c r="S95" i="5"/>
  <c r="T95" i="5"/>
  <c r="U95" i="5"/>
  <c r="S96" i="5"/>
  <c r="T96" i="5"/>
  <c r="U96" i="5"/>
  <c r="R97" i="5"/>
  <c r="S97" i="5"/>
  <c r="T97" i="5"/>
  <c r="U97" i="5"/>
  <c r="R98" i="5"/>
  <c r="S98" i="5"/>
  <c r="T98" i="5"/>
  <c r="U98" i="5"/>
  <c r="R99" i="5"/>
  <c r="S99" i="5"/>
  <c r="T99" i="5"/>
  <c r="U99" i="5"/>
  <c r="R100" i="5"/>
  <c r="S100" i="5"/>
  <c r="T100" i="5"/>
  <c r="U100" i="5"/>
  <c r="S101" i="5"/>
  <c r="T101" i="5"/>
  <c r="U101" i="5"/>
  <c r="R102" i="5"/>
  <c r="S102" i="5"/>
  <c r="T102" i="5"/>
  <c r="U102" i="5"/>
  <c r="R103" i="5"/>
  <c r="S103" i="5"/>
  <c r="T103" i="5"/>
  <c r="U103" i="5"/>
  <c r="R104" i="5"/>
  <c r="S104" i="5"/>
  <c r="T104" i="5"/>
  <c r="U104" i="5"/>
  <c r="R105" i="5"/>
  <c r="S105" i="5"/>
  <c r="T105" i="5"/>
  <c r="U105" i="5"/>
  <c r="S106" i="5"/>
  <c r="T106" i="5"/>
  <c r="U106" i="5"/>
  <c r="R107" i="5"/>
  <c r="S107" i="5"/>
  <c r="T107" i="5"/>
  <c r="U107" i="5"/>
  <c r="R108" i="5"/>
  <c r="S108" i="5"/>
  <c r="T108" i="5"/>
  <c r="U108" i="5"/>
  <c r="R109" i="5"/>
  <c r="S109" i="5"/>
  <c r="T109" i="5"/>
  <c r="U109" i="5"/>
  <c r="R110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<sst xmlns="http://schemas.openxmlformats.org/spreadsheetml/2006/main" count="3148" uniqueCount="589">
  <si>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</si>
  <si>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</si>
  <si>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</si>
  <si>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</si>
  <si>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</si>
  <si>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</si>
  <si>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</si>
  <si>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</si>
  <si>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</si>
  <si>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</si>
  <si>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</si>
  <si>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</si>
  <si>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</si>
  <si>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</si>
  <si>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</si>
  <si>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</si>
  <si>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</si>
  <si>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</si>
  <si>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</si>
  <si>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</si>
  <si>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</si>
  <si>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</si>
  <si>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</si>
  <si>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</si>
  <si>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</si>
  <si>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</si>
  <si>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</si>
  <si>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</si>
  <si>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</si>
  <si>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</si>
  <si>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</si>
  <si>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</si>
  <si>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</si>
  <si>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</si>
  <si>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</si>
  <si>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</si>
  <si>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</si>
  <si>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</si>
  <si>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</si>
  <si>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</si>
  <si>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</si>
  <si>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</si>
  <si>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</si>
  <si>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</si>
  <si>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</si>
  <si>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</si>
  <si>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</si>
  <si>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</si>
  <si>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</si>
  <si>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</si>
  <si>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</si>
  <si>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</si>
  <si>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</si>
  <si>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</si>
  <si>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</si>
  <si>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</si>
  <si>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</si>
  <si>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</si>
  <si>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</si>
  <si>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</si>
  <si>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</si>
  <si>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</si>
  <si>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</si>
  <si>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</si>
  <si>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</si>
  <si>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</si>
  <si>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</si>
  <si>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</si>
  <si>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</si>
  <si>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</si>
  <si>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</si>
  <si>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</si>
  <si>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</si>
  <si>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</si>
  <si>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</si>
  <si>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</si>
  <si>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</si>
  <si>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</si>
  <si>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</si>
  <si>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</si>
  <si>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</si>
  <si>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</si>
  <si>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</si>
  <si>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</si>
  <si>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</si>
  <si>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</si>
  <si>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</si>
  <si>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</si>
  <si>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</si>
  <si>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</si>
  <si>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</si>
  <si>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</si>
  <si>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</si>
  <si>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</si>
  <si>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</si>
  <si>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</si>
  <si>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</si>
  <si>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</si>
  <si>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</si>
  <si>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</si>
  <si>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</si>
  <si>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</si>
  <si>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</si>
  <si>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</si>
  <si>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</si>
  <si>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</si>
  <si>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</si>
  <si>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</si>
  <si>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</si>
  <si>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</si>
  <si>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</si>
  <si>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</si>
  <si>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</si>
  <si>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</si>
  <si>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</si>
  <si>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</si>
  <si>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</si>
  <si>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</si>
  <si>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</si>
  <si>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</si>
  <si>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</si>
  <si>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</si>
  <si>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</si>
  <si>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</si>
  <si>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</si>
  <si>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</si>
  <si>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</si>
  <si>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</si>
  <si>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</si>
  <si>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</si>
  <si>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</si>
  <si>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需求强化石种类</t>
    <rPh sb="0" eb="1">
      <t>xu'q</t>
    </rPh>
    <rPh sb="2" eb="3">
      <t>qiang'h</t>
    </rPh>
    <rPh sb="4" eb="5">
      <t>shi</t>
    </rPh>
    <rPh sb="5" eb="6">
      <t>zhong'lei</t>
    </rPh>
    <phoneticPr fontId="1" type="noConversion"/>
  </si>
  <si>
    <t>天数差</t>
    <rPh sb="0" eb="1">
      <t>tian's</t>
    </rPh>
    <rPh sb="2" eb="3">
      <t>cha</t>
    </rPh>
    <phoneticPr fontId="1" type="noConversion"/>
  </si>
  <si>
    <t>预计角色数</t>
    <rPh sb="0" eb="1">
      <t>yu'j</t>
    </rPh>
    <rPh sb="2" eb="3">
      <t>jiao's</t>
    </rPh>
    <rPh sb="4" eb="5">
      <t>shu</t>
    </rPh>
    <phoneticPr fontId="1" type="noConversion"/>
  </si>
  <si>
    <t>每个角色装备数</t>
    <rPh sb="0" eb="1">
      <t>mei'g</t>
    </rPh>
    <rPh sb="2" eb="3">
      <t>jiao's</t>
    </rPh>
    <rPh sb="4" eb="5">
      <t>zhuang'b</t>
    </rPh>
    <rPh sb="6" eb="7">
      <t>shu</t>
    </rPh>
    <phoneticPr fontId="1" type="noConversion"/>
  </si>
  <si>
    <t>合计数量</t>
    <rPh sb="0" eb="1">
      <t>he'j</t>
    </rPh>
    <rPh sb="2" eb="3">
      <t>shu'l</t>
    </rPh>
    <phoneticPr fontId="1" type="noConversion"/>
  </si>
  <si>
    <t>需求强化石个数</t>
    <rPh sb="0" eb="1">
      <t>xu'q</t>
    </rPh>
    <rPh sb="2" eb="3">
      <t>qiang'h</t>
    </rPh>
    <rPh sb="4" eb="5">
      <t>shi</t>
    </rPh>
    <rPh sb="5" eb="6">
      <t>ge'shu</t>
    </rPh>
    <phoneticPr fontId="1" type="noConversion"/>
  </si>
  <si>
    <t>每天给予强化石个数</t>
    <rPh sb="0" eb="1">
      <t>mei't</t>
    </rPh>
    <rPh sb="2" eb="3">
      <t>gei'yu</t>
    </rPh>
    <rPh sb="4" eb="5">
      <t>qiang'h</t>
    </rPh>
    <rPh sb="6" eb="7">
      <t>shi</t>
    </rPh>
    <rPh sb="7" eb="8">
      <t>ge'shu</t>
    </rPh>
    <phoneticPr fontId="1" type="noConversion"/>
  </si>
  <si>
    <t>总需求个数</t>
    <rPh sb="0" eb="1">
      <t>zong</t>
    </rPh>
    <rPh sb="1" eb="2">
      <t>xu'q</t>
    </rPh>
    <rPh sb="3" eb="4">
      <t>ge'shu</t>
    </rPh>
    <phoneticPr fontId="1" type="noConversion"/>
  </si>
  <si>
    <t>总给予个数</t>
    <rPh sb="0" eb="1">
      <t>zong</t>
    </rPh>
    <rPh sb="1" eb="2">
      <t>gei'y</t>
    </rPh>
    <rPh sb="3" eb="4">
      <t>ge'shu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</si>
  <si>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</si>
  <si>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每件装备的需求个数取整</t>
    <rPh sb="0" eb="1">
      <t>mei'jian</t>
    </rPh>
    <rPh sb="2" eb="3">
      <t>zhuang'b</t>
    </rPh>
    <rPh sb="4" eb="5">
      <t>d</t>
    </rPh>
    <rPh sb="5" eb="6">
      <t>xu'q</t>
    </rPh>
    <rPh sb="7" eb="8">
      <t>ge</t>
    </rPh>
    <rPh sb="8" eb="9">
      <t>shu</t>
    </rPh>
    <rPh sb="9" eb="10">
      <t>qu'zheng</t>
    </rPh>
    <phoneticPr fontId="1" type="noConversion"/>
  </si>
  <si>
    <t>金币占比属性</t>
    <rPh sb="0" eb="1">
      <t>jin'b</t>
    </rPh>
    <rPh sb="2" eb="3">
      <t>zhan'bi</t>
    </rPh>
    <rPh sb="4" eb="5">
      <t>shu'x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</si>
  <si>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</si>
  <si>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6件装备需求的个数</t>
    <rPh sb="1" eb="2">
      <t>jian</t>
    </rPh>
    <rPh sb="2" eb="3">
      <t>zhuang'b</t>
    </rPh>
    <rPh sb="4" eb="5">
      <t>xu'q</t>
    </rPh>
    <rPh sb="6" eb="7">
      <t>d</t>
    </rPh>
    <rPh sb="7" eb="8">
      <t>ge'shu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</si>
  <si>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</si>
  <si>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1个强化石多少属性</t>
    <rPh sb="1" eb="2">
      <t>ge</t>
    </rPh>
    <rPh sb="2" eb="3">
      <t>qiang'h's</t>
    </rPh>
    <rPh sb="5" eb="6">
      <t>duo's</t>
    </rPh>
    <rPh sb="7" eb="8">
      <t>shu'x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</si>
  <si>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</si>
  <si>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单强化石多少属性</t>
    <rPh sb="0" eb="1">
      <t>dan</t>
    </rPh>
    <rPh sb="1" eb="2">
      <t>qiang'h</t>
    </rPh>
    <rPh sb="3" eb="4">
      <t>shi</t>
    </rPh>
    <rPh sb="4" eb="5">
      <t>duo's</t>
    </rPh>
    <rPh sb="6" eb="7">
      <t>shu'x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</si>
  <si>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</si>
  <si>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</si>
  <si>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</si>
  <si>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</si>
  <si>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</si>
  <si>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</si>
  <si>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</si>
  <si>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</si>
  <si>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1个强化石多少属性取近似值</t>
    <rPh sb="1" eb="2">
      <t>ge</t>
    </rPh>
    <rPh sb="2" eb="3">
      <t>qiang'h</t>
    </rPh>
    <rPh sb="4" eb="5">
      <t>shi</t>
    </rPh>
    <rPh sb="5" eb="6">
      <t>duo's</t>
    </rPh>
    <rPh sb="7" eb="8">
      <t>shu'x</t>
    </rPh>
    <rPh sb="9" eb="10">
      <t>qu</t>
    </rPh>
    <rPh sb="10" eb="11">
      <t>jin's</t>
    </rPh>
    <rPh sb="12" eb="13">
      <t>zhi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</si>
  <si>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</si>
  <si>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</si>
  <si>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</si>
  <si>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</si>
  <si>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</si>
  <si>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</si>
  <si>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</si>
  <si>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</si>
  <si>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</si>
  <si>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</si>
  <si>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</si>
  <si>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</si>
  <si>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</si>
  <si>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</si>
  <si>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</si>
  <si>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</si>
  <si>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</si>
  <si>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</si>
  <si>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</si>
  <si>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</si>
  <si>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</si>
  <si>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</si>
  <si>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</si>
  <si>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</si>
  <si>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</si>
  <si>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</si>
  <si>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</si>
  <si>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</si>
  <si>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</si>
  <si>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</si>
  <si>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</si>
  <si>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</si>
  <si>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</si>
  <si>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</si>
  <si>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</si>
  <si>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</si>
  <si>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</si>
  <si>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</si>
  <si>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</si>
  <si>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</si>
  <si>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</si>
  <si>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</si>
  <si>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</si>
  <si>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</si>
  <si>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</si>
  <si>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</si>
  <si>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</si>
  <si>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</si>
  <si>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</si>
  <si>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</si>
  <si>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1角色需求总个数</t>
    <rPh sb="1" eb="2">
      <t>jiao's</t>
    </rPh>
    <rPh sb="3" eb="4">
      <t>xu'q</t>
    </rPh>
    <rPh sb="5" eb="6">
      <t>zong</t>
    </rPh>
    <rPh sb="6" eb="7">
      <t>ge'shu</t>
    </rPh>
    <phoneticPr fontId="1" type="noConversion"/>
  </si>
  <si>
    <t>7角色需求个数</t>
    <rPh sb="1" eb="2">
      <t>jiao's</t>
    </rPh>
    <rPh sb="3" eb="4">
      <t>xu'q</t>
    </rPh>
    <rPh sb="5" eb="6">
      <t>ge'shu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</si>
  <si>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</si>
  <si>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1级强化石</t>
    <rPh sb="1" eb="2">
      <t>ji</t>
    </rPh>
    <rPh sb="2" eb="3">
      <t>qiang'h's</t>
    </rPh>
    <phoneticPr fontId="1" type="noConversion"/>
  </si>
  <si>
    <t>2级强化石</t>
    <rPh sb="1" eb="2">
      <t>ji</t>
    </rPh>
    <rPh sb="2" eb="3">
      <t>qiang'h's</t>
    </rPh>
    <phoneticPr fontId="1" type="noConversion"/>
  </si>
  <si>
    <t>3级强化石</t>
    <rPh sb="1" eb="2">
      <t>ji</t>
    </rPh>
    <rPh sb="2" eb="3">
      <t>qiang'h's</t>
    </rPh>
    <phoneticPr fontId="1" type="noConversion"/>
  </si>
  <si>
    <t>预计培养角色</t>
    <rPh sb="0" eb="1">
      <t>yu'j</t>
    </rPh>
    <rPh sb="2" eb="3">
      <t>pei'y</t>
    </rPh>
    <rPh sb="4" eb="5">
      <t>jiao's</t>
    </rPh>
    <phoneticPr fontId="1" type="noConversion"/>
  </si>
  <si>
    <t>总需求1级强化石个数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</si>
  <si>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总需求2级强化石个数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</si>
  <si>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总需求3级强化石个数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</si>
  <si>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</si>
  <si>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</si>
  <si>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</si>
  <si>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</si>
  <si>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</si>
  <si>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需求1级强化石总数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</si>
  <si>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需求2级强化石总数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</si>
  <si>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需求3级强化石总数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</si>
  <si>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</si>
  <si>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</si>
  <si>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阵法</t>
    <rPh sb="0" eb="1">
      <t>zhen'f</t>
    </rPh>
    <phoneticPr fontId="1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</si>
  <si>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</si>
  <si>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</si>
  <si>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</si>
  <si>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</si>
  <si>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</si>
  <si>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</si>
  <si>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</si>
  <si>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</si>
  <si>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</si>
  <si>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</si>
  <si>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</si>
  <si>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</si>
  <si>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</si>
  <si>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</si>
  <si>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</si>
  <si>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</si>
  <si>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</si>
  <si>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</si>
  <si>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</si>
  <si>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</si>
  <si>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</si>
  <si>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</si>
  <si>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</si>
  <si>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</si>
  <si>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</si>
  <si>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</si>
  <si>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</si>
  <si>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</si>
  <si>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</si>
  <si>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</si>
  <si>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</si>
  <si>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</si>
  <si>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</si>
  <si>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</si>
  <si>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</si>
  <si>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ID</t>
  </si>
  <si>
    <t>角色Id</t>
  </si>
  <si>
    <t>等级</t>
  </si>
  <si>
    <t>消耗列表</t>
  </si>
  <si>
    <t>要求等级</t>
  </si>
  <si>
    <t>消耗金币</t>
  </si>
  <si>
    <t>消耗元宝</t>
  </si>
  <si>
    <t>消耗绑定元宝</t>
  </si>
  <si>
    <t>int</t>
  </si>
  <si>
    <t>str</t>
  </si>
  <si>
    <t>id</t>
  </si>
  <si>
    <t>rid</t>
  </si>
  <si>
    <t>lv</t>
  </si>
  <si>
    <t>cost</t>
  </si>
  <si>
    <t>role_lv</t>
  </si>
  <si>
    <t>coin1</t>
  </si>
  <si>
    <t>coin2</t>
  </si>
  <si>
    <t>coin3</t>
  </si>
  <si>
    <t>职业</t>
    <rPh sb="0" eb="1">
      <t>zhi'ye</t>
    </rPh>
    <phoneticPr fontId="2" type="noConversion"/>
  </si>
  <si>
    <t>角色序号</t>
    <rPh sb="0" eb="1">
      <t>jiao's</t>
    </rPh>
    <rPh sb="2" eb="3">
      <t>xu</t>
    </rPh>
    <rPh sb="3" eb="4">
      <t>hao</t>
    </rPh>
    <phoneticPr fontId="2" type="noConversion"/>
  </si>
  <si>
    <t>角色ID</t>
    <rPh sb="0" eb="1">
      <t>jiao's</t>
    </rPh>
    <phoneticPr fontId="2" type="noConversion"/>
  </si>
  <si>
    <t>基础角色</t>
    <rPh sb="0" eb="1">
      <t>ji'chu</t>
    </rPh>
    <rPh sb="2" eb="3">
      <t>jiao's</t>
    </rPh>
    <phoneticPr fontId="2" type="noConversion"/>
  </si>
  <si>
    <t>战士</t>
    <rPh sb="0" eb="1">
      <t>zhan's</t>
    </rPh>
    <phoneticPr fontId="2" type="noConversion"/>
  </si>
  <si>
    <t>法师</t>
    <rPh sb="0" eb="1">
      <t>fa's</t>
    </rPh>
    <phoneticPr fontId="2" type="noConversion"/>
  </si>
  <si>
    <t>刺客</t>
    <rPh sb="0" eb="1">
      <t>ci'k</t>
    </rPh>
    <phoneticPr fontId="2" type="noConversion"/>
  </si>
  <si>
    <t>莲华</t>
  </si>
  <si>
    <t>刺客</t>
    <rPh sb="0" eb="1">
      <t>ci'ke</t>
    </rPh>
    <phoneticPr fontId="2" type="noConversion"/>
  </si>
  <si>
    <t>笈笙</t>
  </si>
  <si>
    <t>越城</t>
  </si>
  <si>
    <t>法坦</t>
    <rPh sb="0" eb="1">
      <t>fa'tan</t>
    </rPh>
    <phoneticPr fontId="2" type="noConversion"/>
  </si>
  <si>
    <t>云颜</t>
  </si>
  <si>
    <t>肉盾</t>
    <rPh sb="0" eb="1">
      <t>rou</t>
    </rPh>
    <rPh sb="1" eb="2">
      <t>dun</t>
    </rPh>
    <phoneticPr fontId="2" type="noConversion"/>
  </si>
  <si>
    <t>飞将</t>
  </si>
  <si>
    <t>辅助</t>
    <rPh sb="0" eb="1">
      <t>fu'z</t>
    </rPh>
    <phoneticPr fontId="2" type="noConversion"/>
  </si>
  <si>
    <t>胧月</t>
  </si>
  <si>
    <t>肉盾</t>
    <rPh sb="0" eb="1">
      <t>rou'duan</t>
    </rPh>
    <rPh sb="1" eb="2">
      <t>dun</t>
    </rPh>
    <phoneticPr fontId="2" type="noConversion"/>
  </si>
  <si>
    <t>离墟</t>
  </si>
  <si>
    <t>绝影</t>
  </si>
  <si>
    <t>岚汐</t>
  </si>
  <si>
    <t>玄法</t>
  </si>
  <si>
    <t>岚依</t>
  </si>
  <si>
    <t>肉盾</t>
    <rPh sb="0" eb="1">
      <t>rou'dun</t>
    </rPh>
    <phoneticPr fontId="2" type="noConversion"/>
  </si>
  <si>
    <t>炀烈</t>
  </si>
  <si>
    <t>肉盾</t>
    <rPh sb="0" eb="1">
      <t>rou'd</t>
    </rPh>
    <phoneticPr fontId="2" type="noConversion"/>
  </si>
  <si>
    <t>炘诀</t>
  </si>
  <si>
    <t>奈落</t>
  </si>
  <si>
    <t>卡尔</t>
  </si>
  <si>
    <t>星泽</t>
  </si>
  <si>
    <t>释</t>
  </si>
  <si>
    <t>凰邪</t>
  </si>
  <si>
    <t>猎风</t>
  </si>
  <si>
    <t>夜音</t>
  </si>
  <si>
    <t>琅琊</t>
  </si>
  <si>
    <t>乐涯</t>
  </si>
  <si>
    <t>辽</t>
  </si>
  <si>
    <t>星霜</t>
  </si>
  <si>
    <t>角色强化通用材料</t>
    <rPh sb="0" eb="1">
      <t>jiao's</t>
    </rPh>
    <rPh sb="2" eb="3">
      <t>qiang'h</t>
    </rPh>
    <rPh sb="4" eb="5">
      <t>tong'yong</t>
    </rPh>
    <rPh sb="6" eb="7">
      <t>cai'l</t>
    </rPh>
    <phoneticPr fontId="1" type="noConversion"/>
  </si>
  <si>
    <t>名称</t>
  </si>
  <si>
    <t>name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</si>
  <si>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</si>
  <si>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</si>
  <si>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</si>
  <si>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</si>
  <si>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</si>
  <si>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</si>
  <si>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</si>
  <si>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</si>
  <si>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</si>
  <si>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</si>
  <si>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</si>
  <si>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</si>
  <si>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</si>
  <si>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</si>
  <si>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</si>
  <si>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</si>
  <si>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</si>
  <si>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</si>
  <si>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</si>
  <si>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</si>
  <si>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</si>
  <si>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</si>
  <si>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</si>
  <si>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</si>
  <si>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</si>
  <si>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</si>
  <si>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</si>
  <si>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</si>
  <si>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</si>
  <si>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</si>
  <si>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</si>
  <si>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</si>
  <si>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</si>
  <si>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</si>
  <si>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</si>
  <si>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</si>
  <si>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</si>
  <si>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</si>
  <si>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</si>
  <si>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</si>
  <si>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</si>
  <si>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</si>
  <si>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</si>
  <si>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</si>
  <si>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</si>
  <si>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</si>
  <si>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</si>
  <si>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</si>
  <si>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</si>
  <si>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</si>
  <si>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</si>
  <si>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</si>
  <si>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</si>
  <si>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</si>
  <si>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</si>
  <si>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</si>
  <si>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</si>
  <si>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</si>
  <si>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</si>
  <si>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武将卡</t>
    <rPh sb="0" eb="1">
      <t>wu'j</t>
    </rPh>
    <rPh sb="2" eb="3">
      <t>ka</t>
    </rPh>
    <phoneticPr fontId="6" type="noConversion"/>
  </si>
  <si>
    <t>祈愿符</t>
    <rPh sb="0" eb="1">
      <t>qi'yuan</t>
    </rPh>
    <rPh sb="2" eb="3">
      <t>fu</t>
    </rPh>
    <phoneticPr fontId="6" type="noConversion"/>
  </si>
  <si>
    <t>普通精魄</t>
    <rPh sb="0" eb="1">
      <t>pu't</t>
    </rPh>
    <rPh sb="2" eb="3">
      <t>jing'p</t>
    </rPh>
    <phoneticPr fontId="6" type="noConversion"/>
  </si>
  <si>
    <t>高级精魄</t>
    <rPh sb="0" eb="1">
      <t>gao'j</t>
    </rPh>
    <rPh sb="2" eb="3">
      <t>jing'p</t>
    </rPh>
    <phoneticPr fontId="6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</si>
  <si>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</si>
  <si>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</si>
  <si>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</si>
  <si>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</si>
  <si>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</si>
  <si>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</si>
  <si>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</si>
  <si>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</si>
  <si>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</si>
  <si>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</si>
  <si>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</si>
  <si>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</si>
  <si>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</si>
  <si>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</si>
  <si>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</si>
  <si>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</si>
  <si>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</si>
  <si>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</si>
  <si>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</si>
  <si>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</si>
  <si>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</si>
  <si>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</si>
  <si>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</si>
  <si>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</si>
  <si>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</si>
  <si>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</si>
  <si>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</si>
  <si>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</si>
  <si>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</si>
  <si>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</si>
  <si>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</si>
  <si>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</si>
  <si>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</si>
  <si>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</si>
  <si>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</si>
  <si>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</si>
  <si>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</si>
  <si>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</si>
  <si>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</si>
  <si>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</si>
  <si>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</si>
  <si>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</si>
  <si>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</si>
  <si>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</si>
  <si>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</si>
  <si>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</si>
  <si>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</si>
  <si>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</si>
  <si>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</si>
  <si>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</si>
  <si>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</si>
  <si>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</si>
  <si>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</si>
  <si>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</si>
  <si>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</si>
  <si>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</si>
  <si>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</si>
  <si>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</si>
  <si>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</si>
  <si>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</si>
  <si>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</si>
  <si>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</si>
  <si>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</si>
  <si>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</si>
  <si>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</si>
  <si>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</si>
  <si>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</si>
  <si>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</si>
  <si>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</si>
  <si>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</si>
  <si>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6" type="noConversion"/>
  </si>
  <si>
    <t>2星升星材料</t>
    <rPh sb="1" eb="2">
      <t>xing</t>
    </rPh>
    <rPh sb="2" eb="3">
      <t>sheng'x</t>
    </rPh>
    <rPh sb="4" eb="5">
      <t>cai'l</t>
    </rPh>
    <phoneticPr fontId="6" type="noConversion"/>
  </si>
  <si>
    <t>3星升星材料</t>
    <rPh sb="1" eb="2">
      <t>xing</t>
    </rPh>
    <rPh sb="2" eb="3">
      <t>sheng'x</t>
    </rPh>
    <rPh sb="4" eb="5">
      <t>cai'l</t>
    </rPh>
    <phoneticPr fontId="6" type="noConversion"/>
  </si>
  <si>
    <t>4星升星材料</t>
    <rPh sb="1" eb="2">
      <t>xing</t>
    </rPh>
    <rPh sb="2" eb="3">
      <t>sheng'x</t>
    </rPh>
    <rPh sb="4" eb="5">
      <t>cai'l</t>
    </rPh>
    <phoneticPr fontId="6" type="noConversion"/>
  </si>
  <si>
    <t>5星升星材料</t>
    <rPh sb="1" eb="2">
      <t>xing</t>
    </rPh>
    <rPh sb="2" eb="3">
      <t>sheng'x</t>
    </rPh>
    <rPh sb="4" eb="5">
      <t>cai'l</t>
    </rPh>
    <phoneticPr fontId="6" type="noConversion"/>
  </si>
  <si>
    <t>角色升星材料1-1</t>
    <phoneticPr fontId="6" type="noConversion"/>
  </si>
  <si>
    <t>角色升星材料1-2</t>
    <phoneticPr fontId="6" type="noConversion"/>
  </si>
  <si>
    <t>角色升星材料2-1</t>
    <phoneticPr fontId="6" type="noConversion"/>
  </si>
  <si>
    <t>角色升星材料2-2</t>
    <phoneticPr fontId="6" type="noConversion"/>
  </si>
  <si>
    <t>角色升星材料3-1</t>
    <phoneticPr fontId="6" type="noConversion"/>
  </si>
  <si>
    <t>角色升星材料3-2</t>
    <phoneticPr fontId="6" type="noConversion"/>
  </si>
  <si>
    <t>角色升星材料4-1</t>
    <phoneticPr fontId="6" type="noConversion"/>
  </si>
  <si>
    <t>角色升星材料4-2</t>
    <phoneticPr fontId="6" type="noConversion"/>
  </si>
  <si>
    <t>角色升星材料5-1</t>
    <phoneticPr fontId="6" type="noConversion"/>
  </si>
  <si>
    <t>角色升星材料5-2</t>
    <phoneticPr fontId="6" type="noConversion"/>
  </si>
  <si>
    <t>通用伙伴伙伴强化材料1</t>
    <phoneticPr fontId="6" type="noConversion"/>
  </si>
  <si>
    <t>通用伙伴伙伴强化材料2</t>
    <phoneticPr fontId="6" type="noConversion"/>
  </si>
  <si>
    <t>通用伙伴伙伴强化材料3</t>
    <phoneticPr fontId="6" type="noConversion"/>
  </si>
  <si>
    <t>通用伙伴伙伴强化材料4</t>
    <phoneticPr fontId="6" type="noConversion"/>
  </si>
  <si>
    <t>通用伙伴伙伴强化材料5</t>
    <phoneticPr fontId="6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</si>
  <si>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</si>
  <si>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</si>
  <si>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</si>
  <si>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</si>
  <si>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</si>
  <si>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</si>
  <si>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</si>
  <si>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</si>
  <si>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</si>
  <si>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</si>
  <si>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</si>
  <si>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</si>
  <si>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</si>
  <si>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</si>
  <si>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</si>
  <si>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</si>
  <si>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</si>
  <si>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</si>
  <si>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  <phoneticPr fontId="7" type="noConversion"/>
  </si>
  <si>
    <t>装备进阶材料1-2</t>
    <phoneticPr fontId="7" type="noConversion"/>
  </si>
  <si>
    <t>装备进阶材料2-1</t>
    <phoneticPr fontId="7" type="noConversion"/>
  </si>
  <si>
    <t>装备进阶材料2-2</t>
    <phoneticPr fontId="7" type="noConversion"/>
  </si>
  <si>
    <t>装备进阶材料3-1</t>
    <phoneticPr fontId="7" type="noConversion"/>
  </si>
  <si>
    <t>装备进阶材料3-2</t>
    <phoneticPr fontId="7" type="noConversion"/>
  </si>
  <si>
    <t>装备进阶材料4-1</t>
    <phoneticPr fontId="7" type="noConversion"/>
  </si>
  <si>
    <t>装备进阶材料4-2</t>
    <phoneticPr fontId="7" type="noConversion"/>
  </si>
  <si>
    <t>装备进阶材料5-1</t>
    <phoneticPr fontId="7" type="noConversion"/>
  </si>
  <si>
    <t>装备进阶材料5-2</t>
  </si>
  <si>
    <t>装备进阶材料6-1</t>
    <phoneticPr fontId="7" type="noConversion"/>
  </si>
  <si>
    <t>装备进阶材料6-2</t>
  </si>
  <si>
    <t>装备进阶材料7-1</t>
    <phoneticPr fontId="7" type="noConversion"/>
  </si>
  <si>
    <t>装备进阶材料7-2</t>
  </si>
  <si>
    <t>装备进阶材料8-1</t>
    <phoneticPr fontId="7" type="noConversion"/>
  </si>
  <si>
    <t>装备进阶材料8-2</t>
  </si>
  <si>
    <t>装备强化矿石1</t>
    <phoneticPr fontId="7" type="noConversion"/>
  </si>
  <si>
    <t>装备强化矿石2</t>
  </si>
  <si>
    <t>装备强化矿石3</t>
  </si>
  <si>
    <t>时装升级材料1</t>
    <phoneticPr fontId="7" type="noConversion"/>
  </si>
  <si>
    <t>时装升级材料2</t>
  </si>
  <si>
    <t>时装升级材料3</t>
  </si>
  <si>
    <t>坐骑升级材料1</t>
    <phoneticPr fontId="7" type="noConversion"/>
  </si>
  <si>
    <t>坐骑升级材料2</t>
  </si>
  <si>
    <t>坐骑升级材料3</t>
  </si>
  <si>
    <t>翅膀升级材料1</t>
    <phoneticPr fontId="7" type="noConversion"/>
  </si>
  <si>
    <t>翅膀升级材料2</t>
  </si>
  <si>
    <t>翅膀升级材料3</t>
  </si>
  <si>
    <t>装扮升星材料</t>
    <rPh sb="4" eb="5">
      <t>cai'l</t>
    </rPh>
    <phoneticPr fontId="7" type="noConversion"/>
  </si>
  <si>
    <t>低级经验丹</t>
    <phoneticPr fontId="7" type="noConversion"/>
  </si>
  <si>
    <t>中级经验丹</t>
    <phoneticPr fontId="7" type="noConversion"/>
  </si>
  <si>
    <t>高级经验丹</t>
    <phoneticPr fontId="7" type="noConversion"/>
  </si>
  <si>
    <t>通用材料</t>
    <rPh sb="0" eb="1">
      <t>tong'yong</t>
    </rPh>
    <rPh sb="2" eb="3">
      <t>cai'l</t>
    </rPh>
    <phoneticPr fontId="1" type="noConversion"/>
  </si>
  <si>
    <t>必要材料1</t>
    <rPh sb="0" eb="1">
      <t>bi'yao</t>
    </rPh>
    <rPh sb="2" eb="3">
      <t>cai'l</t>
    </rPh>
    <phoneticPr fontId="1" type="noConversion"/>
  </si>
  <si>
    <t>必要材料2</t>
    <rPh sb="0" eb="1">
      <t>bi'yao</t>
    </rPh>
    <rPh sb="2" eb="3">
      <t>cai'l</t>
    </rPh>
    <phoneticPr fontId="1" type="noConversion"/>
  </si>
  <si>
    <t>武将序列号</t>
    <rPh sb="0" eb="1">
      <t>wu'j</t>
    </rPh>
    <rPh sb="2" eb="3">
      <t>xu'lie</t>
    </rPh>
    <rPh sb="4" eb="5">
      <t>hao</t>
    </rPh>
    <phoneticPr fontId="1" type="noConversion"/>
  </si>
  <si>
    <t>通用材料序号</t>
    <rPh sb="0" eb="1">
      <t>tong'yong</t>
    </rPh>
    <rPh sb="2" eb="3">
      <t>cai'l</t>
    </rPh>
    <rPh sb="4" eb="5">
      <t>xu'hao</t>
    </rPh>
    <phoneticPr fontId="1" type="noConversion"/>
  </si>
  <si>
    <t>通用材料数量</t>
    <rPh sb="0" eb="1">
      <t>tong'y</t>
    </rPh>
    <rPh sb="2" eb="3">
      <t>cai'l</t>
    </rPh>
    <rPh sb="4" eb="5">
      <t>shu'l</t>
    </rPh>
    <phoneticPr fontId="1" type="noConversion"/>
  </si>
  <si>
    <t>通用材料数量</t>
    <rPh sb="0" eb="1">
      <t>tong'yong</t>
    </rPh>
    <rPh sb="2" eb="3">
      <t>cai'l</t>
    </rPh>
    <rPh sb="4" eb="5">
      <t>shu'l</t>
    </rPh>
    <phoneticPr fontId="1" type="noConversion"/>
  </si>
  <si>
    <t>伙伴强化材料2-1</t>
    <phoneticPr fontId="1" type="noConversion"/>
  </si>
  <si>
    <t>伙伴强化材料3-1</t>
    <phoneticPr fontId="1" type="noConversion"/>
  </si>
  <si>
    <t>伙伴强化材料4-1</t>
    <phoneticPr fontId="1" type="noConversion"/>
  </si>
  <si>
    <t>伙伴强化材料5-1</t>
    <phoneticPr fontId="1" type="noConversion"/>
  </si>
  <si>
    <t>伙伴强化材料6-1</t>
    <phoneticPr fontId="1" type="noConversion"/>
  </si>
  <si>
    <t>伙伴强化材料7-1</t>
    <phoneticPr fontId="1" type="noConversion"/>
  </si>
  <si>
    <t>伙伴强化材料8-1</t>
    <phoneticPr fontId="1" type="noConversion"/>
  </si>
  <si>
    <t>伙伴强化材料9-1</t>
    <phoneticPr fontId="1" type="noConversion"/>
  </si>
  <si>
    <t>必要材料1数量</t>
    <rPh sb="0" eb="1">
      <t>bi'yao</t>
    </rPh>
    <rPh sb="2" eb="3">
      <t>cai'l</t>
    </rPh>
    <rPh sb="5" eb="6">
      <t>shu'l</t>
    </rPh>
    <phoneticPr fontId="1" type="noConversion"/>
  </si>
  <si>
    <t>必要材料2数量</t>
    <rPh sb="0" eb="1">
      <t>bi'yao</t>
    </rPh>
    <rPh sb="2" eb="3">
      <t>cai'l</t>
    </rPh>
    <rPh sb="5" eb="6">
      <t>shu'l</t>
    </rPh>
    <phoneticPr fontId="1" type="noConversion"/>
  </si>
  <si>
    <t>对应名称</t>
    <rPh sb="0" eb="1">
      <t>dui'ying</t>
    </rPh>
    <rPh sb="2" eb="3">
      <t>ming'cheng</t>
    </rPh>
    <phoneticPr fontId="1" type="noConversion"/>
  </si>
  <si>
    <t>通用材料ID</t>
    <rPh sb="0" eb="1">
      <t>tong'y</t>
    </rPh>
    <rPh sb="2" eb="3">
      <t>cai'l</t>
    </rPh>
    <phoneticPr fontId="1" type="noConversion"/>
  </si>
  <si>
    <t>必要材料1ID</t>
    <rPh sb="0" eb="1">
      <t>bi'yao</t>
    </rPh>
    <rPh sb="2" eb="3">
      <t>cai'l</t>
    </rPh>
    <phoneticPr fontId="1" type="noConversion"/>
  </si>
  <si>
    <t>必要材料2ID</t>
    <rPh sb="0" eb="1">
      <t>bi'yao</t>
    </rPh>
    <rPh sb="2" eb="3">
      <t>cai'l</t>
    </rPh>
    <phoneticPr fontId="1" type="noConversion"/>
  </si>
  <si>
    <t>"count":</t>
    <phoneticPr fontId="1" type="noConversion"/>
  </si>
  <si>
    <t>"iid":</t>
    <phoneticPr fontId="1" type="noConversion"/>
  </si>
  <si>
    <t>通用材料</t>
    <rPh sb="0" eb="1">
      <t>tong'yong</t>
    </rPh>
    <rPh sb="2" eb="3">
      <t>cia'l</t>
    </rPh>
    <phoneticPr fontId="1" type="noConversion"/>
  </si>
  <si>
    <t>材料1</t>
    <rPh sb="0" eb="1">
      <t>cai'l</t>
    </rPh>
    <phoneticPr fontId="1" type="noConversion"/>
  </si>
  <si>
    <t>材料2</t>
    <rPh sb="0" eb="1">
      <t>cai'l</t>
    </rPh>
    <phoneticPr fontId="1" type="noConversion"/>
  </si>
  <si>
    <t>角色碎片</t>
    <rPh sb="0" eb="1">
      <t>jiao's</t>
    </rPh>
    <rPh sb="2" eb="3">
      <t>sui'p</t>
    </rPh>
    <phoneticPr fontId="1" type="noConversion"/>
  </si>
  <si>
    <t>星级等级</t>
    <rPh sb="0" eb="1">
      <t>xing</t>
    </rPh>
    <rPh sb="1" eb="2">
      <t>ji</t>
    </rPh>
    <rPh sb="2" eb="3">
      <t>deng'j</t>
    </rPh>
    <phoneticPr fontId="1" type="noConversion"/>
  </si>
  <si>
    <t>角色升星材料1-1</t>
  </si>
  <si>
    <t>角色升星材料1-2</t>
  </si>
  <si>
    <t>角色升星材料2-1</t>
    <phoneticPr fontId="1" type="noConversion"/>
  </si>
  <si>
    <t>角色升星材料3-1</t>
    <phoneticPr fontId="1" type="noConversion"/>
  </si>
  <si>
    <t>角色升星材料4-1</t>
    <phoneticPr fontId="1" type="noConversion"/>
  </si>
  <si>
    <t>角色升星材料5-1</t>
    <phoneticPr fontId="1" type="noConversion"/>
  </si>
  <si>
    <t>角色升星材料2-2</t>
  </si>
  <si>
    <t>角色升星材料3-2</t>
  </si>
  <si>
    <t>角色升星材料4-2</t>
  </si>
  <si>
    <t>角色升星材料5-2</t>
  </si>
  <si>
    <t>角色碎片数量</t>
    <rPh sb="0" eb="1">
      <t>jiao's</t>
    </rPh>
    <rPh sb="2" eb="3">
      <t>sui'p</t>
    </rPh>
    <rPh sb="4" eb="5">
      <t>shu'l</t>
    </rPh>
    <phoneticPr fontId="1" type="noConversion"/>
  </si>
  <si>
    <t>每天产出碎片数量</t>
    <rPh sb="0" eb="1">
      <t>mei'tian</t>
    </rPh>
    <rPh sb="2" eb="3">
      <t>chan'chu</t>
    </rPh>
    <rPh sb="4" eb="5">
      <t>sui'p</t>
    </rPh>
    <rPh sb="6" eb="7">
      <t>shu'l</t>
    </rPh>
    <phoneticPr fontId="1" type="noConversion"/>
  </si>
  <si>
    <t>预计1个武将天数</t>
    <rPh sb="0" eb="1">
      <t>yu'j</t>
    </rPh>
    <rPh sb="3" eb="4">
      <t>ge</t>
    </rPh>
    <rPh sb="4" eb="5">
      <t>wu'j</t>
    </rPh>
    <rPh sb="6" eb="7">
      <t>tian'shu</t>
    </rPh>
    <phoneticPr fontId="1" type="noConversion"/>
  </si>
  <si>
    <t>碎片数</t>
    <rPh sb="0" eb="1">
      <t>sui'p</t>
    </rPh>
    <rPh sb="2" eb="3">
      <t>shu</t>
    </rPh>
    <phoneticPr fontId="1" type="noConversion"/>
  </si>
  <si>
    <t>武将个数</t>
    <rPh sb="0" eb="1">
      <t>wu'j</t>
    </rPh>
    <rPh sb="2" eb="3">
      <t>ge'shu</t>
    </rPh>
    <phoneticPr fontId="1" type="noConversion"/>
  </si>
  <si>
    <t>总碎片数</t>
    <rPh sb="0" eb="1">
      <t>zong</t>
    </rPh>
    <rPh sb="1" eb="2">
      <t>sui'p</t>
    </rPh>
    <rPh sb="3" eb="4">
      <t>shu</t>
    </rPh>
    <phoneticPr fontId="1" type="noConversion"/>
  </si>
  <si>
    <t>星级</t>
    <rPh sb="0" eb="1">
      <t>xing'j</t>
    </rPh>
    <phoneticPr fontId="1" type="noConversion"/>
  </si>
  <si>
    <t>isPhase</t>
  </si>
  <si>
    <t>eid</t>
  </si>
  <si>
    <t>装备阶级等级</t>
    <rPh sb="0" eb="1">
      <t>zhuang'b</t>
    </rPh>
    <rPh sb="2" eb="3">
      <t>jie'j</t>
    </rPh>
    <rPh sb="4" eb="5">
      <t>deng'j</t>
    </rPh>
    <phoneticPr fontId="1" type="noConversion"/>
  </si>
  <si>
    <t>标记</t>
    <rPh sb="0" eb="1">
      <t>biao'j</t>
    </rPh>
    <phoneticPr fontId="1" type="noConversion"/>
  </si>
  <si>
    <t>消耗金币</t>
    <rPh sb="0" eb="1">
      <t>xiao'h</t>
    </rPh>
    <rPh sb="2" eb="3">
      <t>jin'b</t>
    </rPh>
    <phoneticPr fontId="1" type="noConversion"/>
  </si>
  <si>
    <t>装备进阶材料1-2</t>
  </si>
  <si>
    <t>装备进阶材料2-1</t>
    <phoneticPr fontId="7" type="noConversion"/>
  </si>
  <si>
    <t>装备进阶材料6-1</t>
    <phoneticPr fontId="7" type="noConversion"/>
  </si>
  <si>
    <t>装备进阶材料8-1</t>
    <phoneticPr fontId="7" type="noConversion"/>
  </si>
  <si>
    <t>装备进阶材料2-2</t>
  </si>
  <si>
    <t>装备进阶材料3-2</t>
  </si>
  <si>
    <t>装备进阶材料4-2</t>
  </si>
  <si>
    <t>深渊产出方式</t>
    <rPh sb="0" eb="1">
      <t>shen'yuan</t>
    </rPh>
    <rPh sb="2" eb="3">
      <t>chan'c</t>
    </rPh>
    <rPh sb="4" eb="5">
      <t>fang's</t>
    </rPh>
    <phoneticPr fontId="1" type="noConversion"/>
  </si>
  <si>
    <t>每5层产出1个关键材料</t>
    <rPh sb="0" eb="1">
      <t>mei</t>
    </rPh>
    <rPh sb="2" eb="3">
      <t>ceng</t>
    </rPh>
    <rPh sb="3" eb="4">
      <t>chan'c</t>
    </rPh>
    <rPh sb="6" eb="7">
      <t>ge</t>
    </rPh>
    <rPh sb="7" eb="8">
      <t>guan'j</t>
    </rPh>
    <rPh sb="9" eb="10">
      <t>cai'l</t>
    </rPh>
    <phoneticPr fontId="1" type="noConversion"/>
  </si>
  <si>
    <t>其他随机产出金币</t>
    <rPh sb="0" eb="1">
      <t>qi't</t>
    </rPh>
    <rPh sb="2" eb="3">
      <t>sui'j</t>
    </rPh>
    <rPh sb="4" eb="5">
      <t>chan'c</t>
    </rPh>
    <rPh sb="6" eb="7">
      <t>jin'b</t>
    </rPh>
    <phoneticPr fontId="1" type="noConversion"/>
  </si>
  <si>
    <t>炎界远征产出</t>
    <rPh sb="0" eb="1">
      <t>yan</t>
    </rPh>
    <rPh sb="1" eb="2">
      <t>jie</t>
    </rPh>
    <rPh sb="2" eb="3">
      <t>yuan'zheng</t>
    </rPh>
    <rPh sb="4" eb="5">
      <t>chan'c</t>
    </rPh>
    <phoneticPr fontId="1" type="noConversion"/>
  </si>
  <si>
    <t>每5层产出关键材料</t>
    <rPh sb="0" eb="1">
      <t>mei</t>
    </rPh>
    <rPh sb="2" eb="3">
      <t>ceng</t>
    </rPh>
    <rPh sb="3" eb="4">
      <t>chan'c</t>
    </rPh>
    <rPh sb="5" eb="6">
      <t>guan'j</t>
    </rPh>
    <rPh sb="7" eb="8">
      <t>cai'l</t>
    </rPh>
    <phoneticPr fontId="1" type="noConversion"/>
  </si>
  <si>
    <t>通用材料每层随机产出。</t>
    <rPh sb="0" eb="1">
      <t>tong'yong</t>
    </rPh>
    <rPh sb="2" eb="3">
      <t>cai'l</t>
    </rPh>
    <rPh sb="4" eb="5">
      <t>mei</t>
    </rPh>
    <rPh sb="5" eb="6">
      <t>ceng</t>
    </rPh>
    <rPh sb="6" eb="7">
      <t>sui'j</t>
    </rPh>
    <rPh sb="8" eb="9">
      <t>chan'c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</si>
</sst>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color rgb="FF006100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等线"/>
      <charset val="136"/>
    </font>
    <font>
      <sz val="12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0" fontId="0" fillId="6" borderId="0" xfId="0" applyFont="1" applyFill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11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5" fillId="2" borderId="0" xfId="0" applyFont="1" applyFill="1" applyBorder="1" applyAlignment="1" applyProtection="1"/>
    <xf numFmtId="0" fontId="5" fillId="2" borderId="0" xfId="0" applyNumberFormat="1" applyFont="1" applyFill="1" applyBorder="1" applyAlignment="1" applyProtection="1"/>
    <xf numFmtId="0" fontId="8" fillId="0" borderId="0" xfId="0" applyFont="1" applyFill="1" applyBorder="1" applyAlignment="1" applyProtection="1"/>
    <xf numFmtId="0" fontId="4" fillId="10" borderId="2" xfId="2" applyBorder="1" applyAlignment="1">
      <alignment horizontal="center" vertical="center"/>
    </xf>
    <xf numFmtId="0" fontId="4" fillId="10" borderId="0" xfId="2" applyBorder="1" applyAlignment="1">
      <alignment horizontal="center" vertical="center"/>
    </xf>
    <xf numFmtId="0" fontId="3" fillId="9" borderId="2" xfId="1" applyBorder="1" applyAlignment="1">
      <alignment horizontal="center" vertical="center"/>
    </xf>
    <xf numFmtId="0" fontId="8" fillId="2" borderId="0" xfId="0" applyFont="1" applyFill="1" applyBorder="1" applyAlignment="1" applyProtection="1"/>
  </cellXfs>
  <cellStyles count="5">
    <cellStyle name="常规" xfId="0" builtinId="0"/>
    <cellStyle name="超链接" xfId="3" builtinId="8" hidden="1"/>
    <cellStyle name="好" xfId="1" builtinId="26"/>
    <cellStyle name="适中" xfId="2" builtinId="28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60" zoomScaleNormal="160" zoomScalePageLayoutView="160" workbookViewId="0">
      <selection activeCell="E7" sqref="E7"/>
    </sheetView>
  </sheetViews>
  <sheetFormatPr baseColWidth="10" defaultRowHeight="15" x14ac:dyDescent="0.15"/>
  <cols>
    <col min="4" max="4" width="13.5" bestFit="1" customWidth="1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t="s">
        <v>47</v>
      </c>
      <c r="I2" t="s">
        <v>46</v>
      </c>
      <c r="J2" t="s">
        <v>48</v>
      </c>
      <c r="K2" t="s">
        <v>47</v>
      </c>
      <c r="L2" t="s">
        <v>47</v>
      </c>
      <c r="M2" t="s">
        <v>49</v>
      </c>
      <c r="N2" t="s">
        <v>50</v>
      </c>
      <c r="O2" t="s">
        <v>51</v>
      </c>
      <c r="P2" t="s">
        <v>180</v>
      </c>
      <c r="Q2" t="s">
        <v>227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>
        <v>0</v>
      </c>
      <c r="I3">
        <v>0</v>
      </c>
      <c r="J3">
        <v>0</v>
      </c>
      <c r="K3">
        <v>20</v>
      </c>
      <c r="L3">
        <v>20</v>
      </c>
      <c r="M3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>
        <v>4</v>
      </c>
      <c r="I4">
        <v>4</v>
      </c>
      <c r="J4">
        <v>4</v>
      </c>
      <c r="K4">
        <v>26</v>
      </c>
      <c r="L4">
        <v>26</v>
      </c>
      <c r="M4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>
        <v>8</v>
      </c>
      <c r="I5">
        <v>8</v>
      </c>
      <c r="J5">
        <v>8</v>
      </c>
      <c r="K5">
        <v>32</v>
      </c>
      <c r="L5">
        <v>32</v>
      </c>
      <c r="M5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>
        <v>12</v>
      </c>
      <c r="I6">
        <v>12</v>
      </c>
      <c r="J6">
        <v>12</v>
      </c>
      <c r="K6">
        <v>38</v>
      </c>
      <c r="L6">
        <v>38</v>
      </c>
      <c r="M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>
        <v>16</v>
      </c>
      <c r="I7">
        <v>16</v>
      </c>
      <c r="J7">
        <v>16</v>
      </c>
      <c r="K7">
        <v>44</v>
      </c>
      <c r="L7">
        <v>44</v>
      </c>
      <c r="M7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>
        <v>20</v>
      </c>
      <c r="I8">
        <v>20</v>
      </c>
      <c r="J8">
        <v>20</v>
      </c>
      <c r="K8">
        <v>50</v>
      </c>
      <c r="L8">
        <v>50</v>
      </c>
      <c r="M8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>
        <v>24</v>
      </c>
      <c r="I9">
        <v>24</v>
      </c>
      <c r="J9">
        <v>24</v>
      </c>
      <c r="K9">
        <v>56</v>
      </c>
      <c r="L9">
        <v>56</v>
      </c>
      <c r="M9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>
        <v>28</v>
      </c>
      <c r="I10">
        <v>28</v>
      </c>
      <c r="J10">
        <v>28</v>
      </c>
      <c r="K10">
        <v>62</v>
      </c>
      <c r="L10">
        <v>62</v>
      </c>
      <c r="M10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>
        <v>32</v>
      </c>
      <c r="I11">
        <v>32</v>
      </c>
      <c r="J11">
        <v>32</v>
      </c>
      <c r="K11">
        <v>68</v>
      </c>
      <c r="L11">
        <v>68</v>
      </c>
      <c r="M11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>
        <v>36</v>
      </c>
      <c r="I12">
        <v>36</v>
      </c>
      <c r="J12">
        <v>36</v>
      </c>
      <c r="K12">
        <v>74</v>
      </c>
      <c r="L12">
        <v>74</v>
      </c>
      <c r="M12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>
        <v>40</v>
      </c>
      <c r="I13">
        <v>40</v>
      </c>
      <c r="J13">
        <v>40</v>
      </c>
      <c r="K13">
        <v>80</v>
      </c>
      <c r="L13">
        <v>80</v>
      </c>
      <c r="M13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>
        <v>44</v>
      </c>
      <c r="I14">
        <v>44</v>
      </c>
      <c r="J14">
        <v>49.6</v>
      </c>
      <c r="K14">
        <v>88</v>
      </c>
      <c r="L14">
        <v>88</v>
      </c>
      <c r="M14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>
        <v>48</v>
      </c>
      <c r="I15">
        <v>48</v>
      </c>
      <c r="J15">
        <v>59.2</v>
      </c>
      <c r="K15">
        <v>96</v>
      </c>
      <c r="L15">
        <v>96</v>
      </c>
      <c r="M15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>
        <v>52</v>
      </c>
      <c r="I16">
        <v>52</v>
      </c>
      <c r="J16">
        <v>68.8</v>
      </c>
      <c r="K16">
        <v>104</v>
      </c>
      <c r="L16">
        <v>104</v>
      </c>
      <c r="M1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>
        <v>56</v>
      </c>
      <c r="I17">
        <v>56</v>
      </c>
      <c r="J17">
        <v>78.399999999999991</v>
      </c>
      <c r="K17">
        <v>112</v>
      </c>
      <c r="L17">
        <v>112</v>
      </c>
      <c r="M17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>
        <v>60</v>
      </c>
      <c r="I18">
        <v>60</v>
      </c>
      <c r="J18">
        <v>87.999999999999986</v>
      </c>
      <c r="K18">
        <v>120</v>
      </c>
      <c r="L18">
        <v>120</v>
      </c>
      <c r="M18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>
        <v>64</v>
      </c>
      <c r="I19">
        <v>64</v>
      </c>
      <c r="J19">
        <v>97.59999999999998</v>
      </c>
      <c r="K19">
        <v>128</v>
      </c>
      <c r="L19">
        <v>128</v>
      </c>
      <c r="M19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>
        <v>68</v>
      </c>
      <c r="I20">
        <v>68</v>
      </c>
      <c r="J20">
        <v>107.19999999999997</v>
      </c>
      <c r="K20">
        <v>136</v>
      </c>
      <c r="L20">
        <v>136</v>
      </c>
      <c r="M20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>
        <v>72</v>
      </c>
      <c r="I21">
        <v>72</v>
      </c>
      <c r="J21">
        <v>116.79999999999997</v>
      </c>
      <c r="K21">
        <v>144</v>
      </c>
      <c r="L21">
        <v>144</v>
      </c>
      <c r="M21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>
        <v>76</v>
      </c>
      <c r="I22">
        <v>76</v>
      </c>
      <c r="J22">
        <v>126.39999999999996</v>
      </c>
      <c r="K22">
        <v>152</v>
      </c>
      <c r="L22">
        <v>152</v>
      </c>
      <c r="M22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>
        <v>80</v>
      </c>
      <c r="I23">
        <v>80</v>
      </c>
      <c r="J23">
        <v>135.99999999999997</v>
      </c>
      <c r="K23">
        <v>160</v>
      </c>
      <c r="L23">
        <v>160</v>
      </c>
      <c r="M23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>
        <v>88</v>
      </c>
      <c r="I24">
        <v>88</v>
      </c>
      <c r="J24">
        <v>160.79999999999998</v>
      </c>
      <c r="K24">
        <v>176</v>
      </c>
      <c r="L24">
        <v>176</v>
      </c>
      <c r="M24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>
        <v>96</v>
      </c>
      <c r="I25">
        <v>96</v>
      </c>
      <c r="J25">
        <v>185.6</v>
      </c>
      <c r="K25">
        <v>192</v>
      </c>
      <c r="L25">
        <v>192</v>
      </c>
      <c r="M25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>
        <v>104</v>
      </c>
      <c r="I26">
        <v>104</v>
      </c>
      <c r="J26">
        <v>210.4</v>
      </c>
      <c r="K26">
        <v>208</v>
      </c>
      <c r="L26">
        <v>208</v>
      </c>
      <c r="M2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>
        <v>112</v>
      </c>
      <c r="I27">
        <v>112</v>
      </c>
      <c r="J27">
        <v>235.20000000000002</v>
      </c>
      <c r="K27">
        <v>224</v>
      </c>
      <c r="L27">
        <v>224</v>
      </c>
      <c r="M27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>
        <v>120</v>
      </c>
      <c r="I28">
        <v>120</v>
      </c>
      <c r="J28">
        <v>260</v>
      </c>
      <c r="K28">
        <v>240</v>
      </c>
      <c r="L28">
        <v>240</v>
      </c>
      <c r="M28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>
        <v>128</v>
      </c>
      <c r="I29">
        <v>128</v>
      </c>
      <c r="J29">
        <v>284.8</v>
      </c>
      <c r="K29">
        <v>256</v>
      </c>
      <c r="L29">
        <v>256</v>
      </c>
      <c r="M29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>
        <v>136</v>
      </c>
      <c r="I30">
        <v>136</v>
      </c>
      <c r="J30">
        <v>309.60000000000002</v>
      </c>
      <c r="K30">
        <v>272</v>
      </c>
      <c r="L30">
        <v>272</v>
      </c>
      <c r="M30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>
        <v>144</v>
      </c>
      <c r="I31">
        <v>144</v>
      </c>
      <c r="J31">
        <v>334.40000000000003</v>
      </c>
      <c r="K31">
        <v>288</v>
      </c>
      <c r="L31">
        <v>288</v>
      </c>
      <c r="M31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>
        <v>152</v>
      </c>
      <c r="I32">
        <v>152</v>
      </c>
      <c r="J32">
        <v>359.20000000000005</v>
      </c>
      <c r="K32">
        <v>304</v>
      </c>
      <c r="L32">
        <v>304</v>
      </c>
      <c r="M32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>
        <v>160</v>
      </c>
      <c r="I33">
        <v>160</v>
      </c>
      <c r="J33">
        <v>384.00000000000006</v>
      </c>
      <c r="K33">
        <v>320</v>
      </c>
      <c r="L33">
        <v>320</v>
      </c>
      <c r="M33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>
        <v>176</v>
      </c>
      <c r="I34">
        <v>179.2</v>
      </c>
      <c r="J34">
        <v>441.60000000000008</v>
      </c>
      <c r="K34">
        <v>352</v>
      </c>
      <c r="L34">
        <v>352</v>
      </c>
      <c r="M34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>
        <v>192</v>
      </c>
      <c r="I35">
        <v>198.39999999999998</v>
      </c>
      <c r="J35">
        <v>499.2000000000001</v>
      </c>
      <c r="K35">
        <v>384</v>
      </c>
      <c r="L35">
        <v>384</v>
      </c>
      <c r="M35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>
        <v>208</v>
      </c>
      <c r="I36">
        <v>217.59999999999997</v>
      </c>
      <c r="J36">
        <v>556.80000000000007</v>
      </c>
      <c r="K36">
        <v>416</v>
      </c>
      <c r="L36">
        <v>416</v>
      </c>
      <c r="M3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>
        <v>224</v>
      </c>
      <c r="I37">
        <v>236.79999999999995</v>
      </c>
      <c r="J37">
        <v>614.40000000000009</v>
      </c>
      <c r="K37">
        <v>448</v>
      </c>
      <c r="L37">
        <v>448</v>
      </c>
      <c r="M37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>
        <v>240</v>
      </c>
      <c r="I38">
        <v>255.99999999999994</v>
      </c>
      <c r="J38">
        <v>672.00000000000011</v>
      </c>
      <c r="K38">
        <v>480</v>
      </c>
      <c r="L38">
        <v>480</v>
      </c>
      <c r="M38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>
        <v>256</v>
      </c>
      <c r="I39">
        <v>275.19999999999993</v>
      </c>
      <c r="J39">
        <v>729.60000000000014</v>
      </c>
      <c r="K39">
        <v>512</v>
      </c>
      <c r="L39">
        <v>512</v>
      </c>
      <c r="M39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>
        <v>272</v>
      </c>
      <c r="I40">
        <v>294.39999999999992</v>
      </c>
      <c r="J40">
        <v>787.20000000000016</v>
      </c>
      <c r="K40">
        <v>544</v>
      </c>
      <c r="L40">
        <v>544</v>
      </c>
      <c r="M40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>
        <v>288</v>
      </c>
      <c r="I41">
        <v>313.59999999999991</v>
      </c>
      <c r="J41">
        <v>844.80000000000018</v>
      </c>
      <c r="K41">
        <v>576</v>
      </c>
      <c r="L41">
        <v>576</v>
      </c>
      <c r="M41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>
        <v>304</v>
      </c>
      <c r="I42">
        <v>332.7999999999999</v>
      </c>
      <c r="J42">
        <v>902.4000000000002</v>
      </c>
      <c r="K42">
        <v>608</v>
      </c>
      <c r="L42">
        <v>608</v>
      </c>
      <c r="M42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>
        <v>320</v>
      </c>
      <c r="I43">
        <v>351.99999999999989</v>
      </c>
      <c r="J43">
        <v>960.00000000000023</v>
      </c>
      <c r="K43">
        <v>640</v>
      </c>
      <c r="L43">
        <v>640</v>
      </c>
      <c r="M43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>
        <v>352</v>
      </c>
      <c r="I44">
        <v>393.59999999999991</v>
      </c>
      <c r="J44">
        <v>1056.2000000000003</v>
      </c>
      <c r="K44">
        <v>704.1</v>
      </c>
      <c r="L44">
        <v>704.1</v>
      </c>
      <c r="M44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>
        <v>384</v>
      </c>
      <c r="I45">
        <v>435.19999999999993</v>
      </c>
      <c r="J45">
        <v>1152.4000000000003</v>
      </c>
      <c r="K45">
        <v>768.2</v>
      </c>
      <c r="L45">
        <v>768.2</v>
      </c>
      <c r="M45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>
        <v>544</v>
      </c>
      <c r="I50">
        <v>643.20000000000005</v>
      </c>
      <c r="J50">
        <v>1633.4000000000005</v>
      </c>
      <c r="K50">
        <v>1088.7</v>
      </c>
      <c r="L50">
        <v>1088.7</v>
      </c>
      <c r="M50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>
        <v>576</v>
      </c>
      <c r="I51">
        <v>684.80000000000007</v>
      </c>
      <c r="J51">
        <v>1729.6000000000006</v>
      </c>
      <c r="K51">
        <v>1152.8</v>
      </c>
      <c r="L51">
        <v>1152.8</v>
      </c>
      <c r="M51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>
        <v>960.50000000000011</v>
      </c>
      <c r="I58">
        <v>1217</v>
      </c>
      <c r="J58">
        <v>2883.5000000000014</v>
      </c>
      <c r="K58">
        <v>1922</v>
      </c>
      <c r="L58">
        <v>1922</v>
      </c>
      <c r="M58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>
        <v>9235.6000000000022</v>
      </c>
      <c r="I91">
        <v>16420</v>
      </c>
      <c r="J91">
        <v>27708.400000000005</v>
      </c>
      <c r="K91">
        <v>18472</v>
      </c>
      <c r="L91">
        <v>18472</v>
      </c>
      <c r="M91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>
        <v>10262.000000000004</v>
      </c>
      <c r="I93">
        <v>18473</v>
      </c>
      <c r="J93">
        <v>30788.000000000004</v>
      </c>
      <c r="K93">
        <v>20525</v>
      </c>
      <c r="L93">
        <v>20525</v>
      </c>
      <c r="M93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P1" zoomScale="90" zoomScaleNormal="90" zoomScalePageLayoutView="90" workbookViewId="0">
      <selection activeCell="X17" sqref="X17"/>
    </sheetView>
  </sheetViews>
  <sheetFormatPr baseColWidth="10" defaultRowHeight="15" x14ac:dyDescent="0.15"/>
  <cols>
    <col min="3" max="3" width="18.5" bestFit="1" customWidth="1"/>
    <col min="4" max="4" width="16.5" bestFit="1" customWidth="1"/>
    <col min="5" max="10" width="16.5" customWidth="1"/>
    <col min="11" max="13" width="20.83203125" bestFit="1" customWidth="1"/>
    <col min="14" max="14" width="20" bestFit="1" customWidth="1"/>
    <col min="15" max="16" width="20" customWidth="1"/>
    <col min="18" max="18" width="13.5" bestFit="1" customWidth="1"/>
    <col min="20" max="20" width="21.5" bestFit="1" customWidth="1"/>
    <col min="21" max="21" width="20.5" bestFit="1" customWidth="1"/>
    <col min="22" max="23" width="15.5" customWidth="1"/>
    <col min="24" max="24" width="19.5" style="9" bestFit="1" customWidth="1"/>
    <col min="25" max="29" width="15.5" customWidth="1"/>
    <col min="30" max="30" width="11.5" bestFit="1" customWidth="1"/>
    <col min="31" max="31" width="23.5" style="9" bestFit="1" customWidth="1"/>
    <col min="32" max="32" width="18.5" bestFit="1" customWidth="1"/>
    <col min="33" max="33" width="17.5" bestFit="1" customWidth="1"/>
    <col min="34" max="34" width="26.5" style="9" bestFit="1" customWidth="1"/>
    <col min="35" max="37" width="15.5" customWidth="1"/>
    <col min="38" max="38" width="16.5" bestFit="1" customWidth="1"/>
  </cols>
  <sheetData>
    <row r="1" spans="1:44" x14ac:dyDescent="0.15">
      <c r="C1" t="s">
        <v>146</v>
      </c>
      <c r="D1" t="s">
        <v>208</v>
      </c>
      <c r="E1" t="s">
        <v>209</v>
      </c>
    </row>
    <row r="2" spans="1:44" x14ac:dyDescent="0.15">
      <c r="A2" t="s">
        <v>88</v>
      </c>
      <c r="B2" t="s">
        <v>128</v>
      </c>
      <c r="C2">
        <f>AH13</f>
        <v>10</v>
      </c>
      <c r="D2">
        <f>AF13+AF14+AF15</f>
        <v>24</v>
      </c>
      <c r="E2">
        <f>D2*7</f>
        <v>168</v>
      </c>
      <c r="AQ2">
        <v>0.25</v>
      </c>
    </row>
    <row r="3" spans="1:44" x14ac:dyDescent="0.15">
      <c r="B3" t="s">
        <v>129</v>
      </c>
      <c r="C3">
        <f>AH16</f>
        <v>60</v>
      </c>
      <c r="D3">
        <f>AF16+AF17+AF18</f>
        <v>42</v>
      </c>
      <c r="E3">
        <f t="shared" ref="E3:E4" si="0">D3*7</f>
        <v>294</v>
      </c>
      <c r="AQ3">
        <v>1.0718000000000001</v>
      </c>
    </row>
    <row r="4" spans="1:44" x14ac:dyDescent="0.15">
      <c r="B4" t="s">
        <v>130</v>
      </c>
      <c r="C4">
        <f>AH19</f>
        <v>325</v>
      </c>
      <c r="D4">
        <f>AF19+AF20+AF21</f>
        <v>96</v>
      </c>
      <c r="E4">
        <f t="shared" si="0"/>
        <v>672</v>
      </c>
    </row>
    <row r="5" spans="1:44" x14ac:dyDescent="0.15">
      <c r="Y5" t="s">
        <v>134</v>
      </c>
    </row>
    <row r="6" spans="1:44" x14ac:dyDescent="0.15">
      <c r="Y6">
        <v>6</v>
      </c>
      <c r="AP6" t="s">
        <v>3</v>
      </c>
      <c r="AQ6" t="s">
        <v>77</v>
      </c>
      <c r="AR6" t="s">
        <v>3</v>
      </c>
    </row>
    <row r="7" spans="1:44" x14ac:dyDescent="0.15">
      <c r="Y7" t="s">
        <v>133</v>
      </c>
      <c r="AP7">
        <v>0</v>
      </c>
      <c r="AQ7">
        <f>AQ$3^AR7*AQ$2</f>
        <v>0.25</v>
      </c>
      <c r="AR7">
        <v>0</v>
      </c>
    </row>
    <row r="8" spans="1:44" x14ac:dyDescent="0.15">
      <c r="Y8">
        <v>7</v>
      </c>
      <c r="AP8">
        <v>1</v>
      </c>
      <c r="AQ8">
        <f t="shared" ref="AQ8:AQ71" si="1">AQ$3^AR8*AQ$2</f>
        <v>0.26795000000000002</v>
      </c>
      <c r="AR8">
        <v>1</v>
      </c>
    </row>
    <row r="9" spans="1:44" x14ac:dyDescent="0.15">
      <c r="Y9" t="s">
        <v>135</v>
      </c>
      <c r="AP9">
        <v>2</v>
      </c>
      <c r="AQ9">
        <f t="shared" si="1"/>
        <v>0.28718881000000007</v>
      </c>
      <c r="AR9">
        <v>2</v>
      </c>
    </row>
    <row r="10" spans="1:44" x14ac:dyDescent="0.15">
      <c r="B10" t="s">
        <v>214</v>
      </c>
      <c r="C10" s="4">
        <v>6</v>
      </c>
      <c r="K10" t="s">
        <v>211</v>
      </c>
      <c r="L10" t="s">
        <v>212</v>
      </c>
      <c r="M10" t="s">
        <v>213</v>
      </c>
      <c r="N10" t="s">
        <v>211</v>
      </c>
      <c r="O10" t="s">
        <v>212</v>
      </c>
      <c r="P10" t="s">
        <v>213</v>
      </c>
      <c r="Y10">
        <f>Y8*Y6</f>
        <v>42</v>
      </c>
      <c r="AP10">
        <v>3</v>
      </c>
      <c r="AQ10">
        <f t="shared" si="1"/>
        <v>0.30780896655800011</v>
      </c>
      <c r="AR10">
        <v>3</v>
      </c>
    </row>
    <row r="11" spans="1:44" x14ac:dyDescent="0.15">
      <c r="J11" t="s">
        <v>210</v>
      </c>
      <c r="K11" t="s">
        <v>215</v>
      </c>
      <c r="L11" t="s">
        <v>216</v>
      </c>
      <c r="M11" t="s">
        <v>217</v>
      </c>
      <c r="N11" t="s">
        <v>223</v>
      </c>
      <c r="O11" t="s">
        <v>224</v>
      </c>
      <c r="P11" t="s">
        <v>225</v>
      </c>
      <c r="Q11" t="s">
        <v>3</v>
      </c>
      <c r="R11" t="s">
        <v>104</v>
      </c>
      <c r="S11" t="s">
        <v>77</v>
      </c>
      <c r="T11" t="s">
        <v>132</v>
      </c>
      <c r="U11" t="s">
        <v>131</v>
      </c>
      <c r="V11" t="s">
        <v>77</v>
      </c>
      <c r="W11" t="s">
        <v>136</v>
      </c>
      <c r="X11" s="9" t="s">
        <v>137</v>
      </c>
      <c r="Y11" t="s">
        <v>138</v>
      </c>
      <c r="Z11" t="s">
        <v>139</v>
      </c>
      <c r="AA11" t="s">
        <v>9</v>
      </c>
      <c r="AB11" t="s">
        <v>142</v>
      </c>
      <c r="AC11" t="s">
        <v>113</v>
      </c>
      <c r="AD11" t="s">
        <v>145</v>
      </c>
      <c r="AE11" s="9" t="s">
        <v>141</v>
      </c>
      <c r="AF11" t="s">
        <v>144</v>
      </c>
      <c r="AG11" t="s">
        <v>148</v>
      </c>
      <c r="AH11" s="9" t="s">
        <v>157</v>
      </c>
      <c r="AP11">
        <v>4</v>
      </c>
      <c r="AQ11">
        <f t="shared" si="1"/>
        <v>0.32990965035686459</v>
      </c>
      <c r="AR11">
        <v>4</v>
      </c>
    </row>
    <row r="12" spans="1:44" x14ac:dyDescent="0.15">
      <c r="Q12">
        <v>0</v>
      </c>
      <c r="AP12">
        <v>5</v>
      </c>
      <c r="AQ12">
        <f t="shared" si="1"/>
        <v>0.35359716325248752</v>
      </c>
      <c r="AR12">
        <v>5</v>
      </c>
    </row>
    <row r="13" spans="1:44" x14ac:dyDescent="0.15">
      <c r="J13">
        <v>20</v>
      </c>
      <c r="K13">
        <f>N13*$C$10</f>
        <v>36</v>
      </c>
      <c r="L13">
        <f t="shared" ref="L13:M21" si="2">O13*$C$10</f>
        <v>0</v>
      </c>
      <c r="M13">
        <f t="shared" si="2"/>
        <v>0</v>
      </c>
      <c r="N13">
        <f>IF(N$10=$U13,$AF13+N12,N12)</f>
        <v>6</v>
      </c>
      <c r="O13">
        <f>IF(O$10=$U13,$AF13+O12,O12)</f>
        <v>0</v>
      </c>
      <c r="P13">
        <f>IF(P$10=$U13,$AF13+P12,P12)</f>
        <v>0</v>
      </c>
      <c r="Q13">
        <v>1</v>
      </c>
      <c r="R13" s="4">
        <f>金币需求!AJ12</f>
        <v>20</v>
      </c>
      <c r="S13">
        <f>VLOOKUP(R13,标准数值!A:B,2,FALSE)</f>
        <v>1.0004953230843547</v>
      </c>
      <c r="T13">
        <f>S13-S12</f>
        <v>1.0004953230843547</v>
      </c>
      <c r="U13" t="s">
        <v>128</v>
      </c>
      <c r="V13">
        <f>INT(T13)</f>
        <v>1</v>
      </c>
      <c r="W13">
        <f>Z13/Y$10</f>
        <v>0.95238095238095233</v>
      </c>
      <c r="X13" s="9">
        <v>40</v>
      </c>
      <c r="Y13">
        <f>W13*Y$10</f>
        <v>40</v>
      </c>
      <c r="Z13">
        <f>X13*V13</f>
        <v>40</v>
      </c>
      <c r="AA13">
        <f>VLOOKUP(R13,标准数值!C:O,8,FALSE)</f>
        <v>135.99999999999997</v>
      </c>
      <c r="AB13">
        <f>金币需求!AL12*金币需求!D$14</f>
        <v>20</v>
      </c>
      <c r="AC13">
        <f>AA13-AB13</f>
        <v>115.99999999999997</v>
      </c>
      <c r="AD13">
        <f>AC13-AC12</f>
        <v>115.99999999999997</v>
      </c>
      <c r="AE13" s="13">
        <f>ROUND(W13,0)</f>
        <v>1</v>
      </c>
      <c r="AF13">
        <f>AE13*6</f>
        <v>6</v>
      </c>
      <c r="AG13">
        <f>AD13/AF13</f>
        <v>19.333333333333329</v>
      </c>
      <c r="AH13" s="9">
        <v>10</v>
      </c>
      <c r="AP13">
        <v>6</v>
      </c>
      <c r="AQ13">
        <f t="shared" si="1"/>
        <v>0.37898543957401615</v>
      </c>
      <c r="AR13">
        <v>6</v>
      </c>
    </row>
    <row r="14" spans="1:44" x14ac:dyDescent="0.15">
      <c r="J14">
        <v>30</v>
      </c>
      <c r="K14">
        <f t="shared" ref="K14:K21" si="3">N14*$C$10</f>
        <v>72</v>
      </c>
      <c r="L14">
        <f t="shared" si="2"/>
        <v>0</v>
      </c>
      <c r="M14">
        <f t="shared" si="2"/>
        <v>0</v>
      </c>
      <c r="N14">
        <f t="shared" ref="N14:N21" si="4">IF(N$10=U14,AF14+N13,N13)</f>
        <v>12</v>
      </c>
      <c r="O14">
        <f t="shared" ref="O14:O21" si="5">IF(O$10=$U14,$AF14+O13,O13)</f>
        <v>0</v>
      </c>
      <c r="P14">
        <f t="shared" ref="P14:P21" si="6">IF(P$10=$U14,$AF14+P13,P13)</f>
        <v>0</v>
      </c>
      <c r="Q14">
        <v>2</v>
      </c>
      <c r="R14" s="4">
        <f>金币需求!AJ13</f>
        <v>30</v>
      </c>
      <c r="S14">
        <f>VLOOKUP(R14,标准数值!A:B,2,FALSE)</f>
        <v>2.0014861532465944</v>
      </c>
      <c r="T14">
        <f t="shared" ref="T14:T21" si="7">S14-S13</f>
        <v>1.0009908301622397</v>
      </c>
      <c r="U14" t="s">
        <v>128</v>
      </c>
      <c r="V14">
        <f t="shared" ref="V14:V21" si="8">INT(T14)</f>
        <v>1</v>
      </c>
      <c r="W14">
        <f t="shared" ref="W14:W21" si="9">Z14/Y$10</f>
        <v>0.95238095238095233</v>
      </c>
      <c r="X14" s="9">
        <v>40</v>
      </c>
      <c r="Y14">
        <f t="shared" ref="Y14:Y21" si="10">W14*Y$10</f>
        <v>40</v>
      </c>
      <c r="Z14">
        <f t="shared" ref="Z14:Z21" si="11">X14*V14</f>
        <v>40</v>
      </c>
      <c r="AA14">
        <f>VLOOKUP(R14,标准数值!C:O,8,FALSE)</f>
        <v>384.00000000000006</v>
      </c>
      <c r="AB14">
        <f>金币需求!AL13*金币需求!D$14</f>
        <v>40</v>
      </c>
      <c r="AC14">
        <f t="shared" ref="AC14:AC21" si="12">AA14-AB14</f>
        <v>344.00000000000006</v>
      </c>
      <c r="AD14">
        <f t="shared" ref="AD14:AD21" si="13">AC14-AC13</f>
        <v>228.00000000000009</v>
      </c>
      <c r="AE14" s="13">
        <f t="shared" ref="AE14:AE21" si="14">ROUND(W14,0)</f>
        <v>1</v>
      </c>
      <c r="AF14">
        <f t="shared" ref="AF14:AF21" si="15">AE14*6</f>
        <v>6</v>
      </c>
      <c r="AG14">
        <f t="shared" ref="AG14:AG21" si="16">AD14/AF14</f>
        <v>38.000000000000014</v>
      </c>
      <c r="AH14" s="9">
        <v>10</v>
      </c>
      <c r="AP14">
        <v>7</v>
      </c>
      <c r="AQ14">
        <f t="shared" si="1"/>
        <v>0.40619659413543058</v>
      </c>
      <c r="AR14">
        <v>7</v>
      </c>
    </row>
    <row r="15" spans="1:44" x14ac:dyDescent="0.15">
      <c r="J15">
        <v>40</v>
      </c>
      <c r="K15">
        <f t="shared" si="3"/>
        <v>144</v>
      </c>
      <c r="L15">
        <f t="shared" si="2"/>
        <v>0</v>
      </c>
      <c r="M15">
        <f t="shared" si="2"/>
        <v>0</v>
      </c>
      <c r="N15">
        <f t="shared" si="4"/>
        <v>24</v>
      </c>
      <c r="O15">
        <f t="shared" si="5"/>
        <v>0</v>
      </c>
      <c r="P15">
        <f t="shared" si="6"/>
        <v>0</v>
      </c>
      <c r="Q15">
        <v>3</v>
      </c>
      <c r="R15" s="4">
        <f>金币需求!AJ14</f>
        <v>40</v>
      </c>
      <c r="S15">
        <f>VLOOKUP(R15,标准数值!A:B,2,FALSE)</f>
        <v>4.0039635660546686</v>
      </c>
      <c r="T15">
        <f t="shared" si="7"/>
        <v>2.0024774128080742</v>
      </c>
      <c r="U15" t="s">
        <v>128</v>
      </c>
      <c r="V15">
        <f t="shared" si="8"/>
        <v>2</v>
      </c>
      <c r="W15">
        <f t="shared" si="9"/>
        <v>1.9047619047619047</v>
      </c>
      <c r="X15" s="9">
        <v>40</v>
      </c>
      <c r="Y15">
        <f t="shared" si="10"/>
        <v>80</v>
      </c>
      <c r="Z15">
        <f t="shared" si="11"/>
        <v>80</v>
      </c>
      <c r="AA15">
        <f>VLOOKUP(R15,标准数值!C:O,8,FALSE)</f>
        <v>960.00000000000023</v>
      </c>
      <c r="AB15">
        <f>金币需求!AL14*金币需求!D$14</f>
        <v>87.999999999999972</v>
      </c>
      <c r="AC15">
        <f t="shared" si="12"/>
        <v>872.00000000000023</v>
      </c>
      <c r="AD15">
        <f t="shared" si="13"/>
        <v>528.00000000000023</v>
      </c>
      <c r="AE15" s="13">
        <f t="shared" si="14"/>
        <v>2</v>
      </c>
      <c r="AF15">
        <f t="shared" si="15"/>
        <v>12</v>
      </c>
      <c r="AG15">
        <f t="shared" si="16"/>
        <v>44.000000000000021</v>
      </c>
      <c r="AH15" s="9">
        <v>10</v>
      </c>
      <c r="AP15">
        <v>8</v>
      </c>
      <c r="AQ15">
        <f t="shared" si="1"/>
        <v>0.4353615095943546</v>
      </c>
      <c r="AR15">
        <v>8</v>
      </c>
    </row>
    <row r="16" spans="1:44" x14ac:dyDescent="0.15">
      <c r="J16">
        <v>50</v>
      </c>
      <c r="K16">
        <f t="shared" si="3"/>
        <v>144</v>
      </c>
      <c r="L16">
        <f t="shared" si="2"/>
        <v>36</v>
      </c>
      <c r="M16">
        <f t="shared" si="2"/>
        <v>0</v>
      </c>
      <c r="N16">
        <f t="shared" si="4"/>
        <v>24</v>
      </c>
      <c r="O16">
        <f t="shared" si="5"/>
        <v>6</v>
      </c>
      <c r="P16">
        <f t="shared" si="6"/>
        <v>0</v>
      </c>
      <c r="Q16">
        <v>4</v>
      </c>
      <c r="R16" s="4">
        <f>金币需求!AJ15</f>
        <v>50</v>
      </c>
      <c r="S16">
        <f>VLOOKUP(R16,标准数值!A:B,2,FALSE)</f>
        <v>8.0099101421652552</v>
      </c>
      <c r="T16">
        <f t="shared" si="7"/>
        <v>4.0059465761105866</v>
      </c>
      <c r="U16" t="s">
        <v>129</v>
      </c>
      <c r="V16">
        <f t="shared" si="8"/>
        <v>4</v>
      </c>
      <c r="W16">
        <f t="shared" si="9"/>
        <v>1.0476190476190477</v>
      </c>
      <c r="X16" s="9">
        <v>11</v>
      </c>
      <c r="Y16">
        <f t="shared" si="10"/>
        <v>44</v>
      </c>
      <c r="Z16">
        <f t="shared" si="11"/>
        <v>44</v>
      </c>
      <c r="AA16">
        <f>VLOOKUP(R16,标准数值!C:O,8,FALSE)</f>
        <v>1922.0000000000007</v>
      </c>
      <c r="AB16">
        <f>金币需求!AL15*金币需求!D$14</f>
        <v>192.00000000000003</v>
      </c>
      <c r="AC16">
        <f t="shared" si="12"/>
        <v>1730.0000000000007</v>
      </c>
      <c r="AD16">
        <f t="shared" si="13"/>
        <v>858.00000000000045</v>
      </c>
      <c r="AE16" s="13">
        <f t="shared" si="14"/>
        <v>1</v>
      </c>
      <c r="AF16">
        <f t="shared" si="15"/>
        <v>6</v>
      </c>
      <c r="AG16">
        <f t="shared" si="16"/>
        <v>143.00000000000009</v>
      </c>
      <c r="AH16" s="9">
        <v>60</v>
      </c>
      <c r="AP16">
        <v>9</v>
      </c>
      <c r="AQ16">
        <f t="shared" si="1"/>
        <v>0.46662046598322932</v>
      </c>
      <c r="AR16">
        <v>9</v>
      </c>
    </row>
    <row r="17" spans="10:44" x14ac:dyDescent="0.15">
      <c r="J17">
        <v>60</v>
      </c>
      <c r="K17">
        <f t="shared" si="3"/>
        <v>144</v>
      </c>
      <c r="L17">
        <f t="shared" si="2"/>
        <v>108</v>
      </c>
      <c r="M17">
        <f t="shared" si="2"/>
        <v>0</v>
      </c>
      <c r="N17">
        <f t="shared" si="4"/>
        <v>24</v>
      </c>
      <c r="O17">
        <f t="shared" si="5"/>
        <v>18</v>
      </c>
      <c r="P17">
        <f t="shared" si="6"/>
        <v>0</v>
      </c>
      <c r="Q17">
        <v>5</v>
      </c>
      <c r="R17" s="4">
        <f>金币需求!AJ16</f>
        <v>60</v>
      </c>
      <c r="S17">
        <f>VLOOKUP(R17,标准数值!A:B,2,FALSE)</f>
        <v>16.023787286551403</v>
      </c>
      <c r="T17">
        <f t="shared" si="7"/>
        <v>8.0138771443861483</v>
      </c>
      <c r="U17" t="s">
        <v>129</v>
      </c>
      <c r="V17">
        <f t="shared" si="8"/>
        <v>8</v>
      </c>
      <c r="W17">
        <f t="shared" si="9"/>
        <v>2.0952380952380953</v>
      </c>
      <c r="X17" s="9">
        <v>11</v>
      </c>
      <c r="Y17">
        <f t="shared" si="10"/>
        <v>88</v>
      </c>
      <c r="Z17">
        <f t="shared" si="11"/>
        <v>88</v>
      </c>
      <c r="AA17">
        <f>VLOOKUP(R17,标准数值!C:O,8,FALSE)</f>
        <v>3845.0000000000023</v>
      </c>
      <c r="AB17">
        <f>金币需求!AL16*金币需求!D$14</f>
        <v>416.49999999999994</v>
      </c>
      <c r="AC17">
        <f t="shared" si="12"/>
        <v>3428.5000000000023</v>
      </c>
      <c r="AD17">
        <f t="shared" si="13"/>
        <v>1698.5000000000016</v>
      </c>
      <c r="AE17" s="13">
        <f t="shared" si="14"/>
        <v>2</v>
      </c>
      <c r="AF17">
        <f t="shared" si="15"/>
        <v>12</v>
      </c>
      <c r="AG17">
        <f t="shared" si="16"/>
        <v>141.5416666666668</v>
      </c>
      <c r="AH17" s="9">
        <v>60</v>
      </c>
      <c r="AP17">
        <v>10</v>
      </c>
      <c r="AQ17">
        <f t="shared" si="1"/>
        <v>0.50012381544082529</v>
      </c>
      <c r="AR17">
        <v>10</v>
      </c>
    </row>
    <row r="18" spans="10:44" x14ac:dyDescent="0.15">
      <c r="J18">
        <v>70</v>
      </c>
      <c r="K18">
        <f t="shared" si="3"/>
        <v>144</v>
      </c>
      <c r="L18">
        <f t="shared" si="2"/>
        <v>252</v>
      </c>
      <c r="M18">
        <f t="shared" si="2"/>
        <v>0</v>
      </c>
      <c r="N18">
        <f t="shared" si="4"/>
        <v>24</v>
      </c>
      <c r="O18">
        <f t="shared" si="5"/>
        <v>42</v>
      </c>
      <c r="P18">
        <f t="shared" si="6"/>
        <v>0</v>
      </c>
      <c r="Q18">
        <v>6</v>
      </c>
      <c r="R18" s="4">
        <f>金币需求!AJ17</f>
        <v>70</v>
      </c>
      <c r="S18">
        <f>VLOOKUP(R18,标准数值!A:B,2,FALSE)</f>
        <v>32.055510542249102</v>
      </c>
      <c r="T18">
        <f t="shared" si="7"/>
        <v>16.031723255697699</v>
      </c>
      <c r="U18" t="s">
        <v>129</v>
      </c>
      <c r="V18">
        <f t="shared" si="8"/>
        <v>16</v>
      </c>
      <c r="W18">
        <f t="shared" si="9"/>
        <v>4.1904761904761907</v>
      </c>
      <c r="X18" s="9">
        <v>11</v>
      </c>
      <c r="Y18">
        <f t="shared" si="10"/>
        <v>176</v>
      </c>
      <c r="Z18">
        <f t="shared" si="11"/>
        <v>176</v>
      </c>
      <c r="AA18">
        <f>VLOOKUP(R18,标准数值!C:O,8,FALSE)</f>
        <v>7693.0000000000036</v>
      </c>
      <c r="AB18">
        <f>金币需求!AL17*金币需求!D$14</f>
        <v>897.50000000000011</v>
      </c>
      <c r="AC18">
        <f t="shared" si="12"/>
        <v>6795.5000000000036</v>
      </c>
      <c r="AD18">
        <f t="shared" si="13"/>
        <v>3367.0000000000014</v>
      </c>
      <c r="AE18" s="13">
        <f t="shared" si="14"/>
        <v>4</v>
      </c>
      <c r="AF18">
        <f t="shared" si="15"/>
        <v>24</v>
      </c>
      <c r="AG18">
        <f t="shared" si="16"/>
        <v>140.29166666666671</v>
      </c>
      <c r="AH18" s="9">
        <v>60</v>
      </c>
      <c r="AP18">
        <v>11</v>
      </c>
      <c r="AQ18">
        <f t="shared" si="1"/>
        <v>0.53603270538947656</v>
      </c>
      <c r="AR18">
        <v>11</v>
      </c>
    </row>
    <row r="19" spans="10:44" x14ac:dyDescent="0.15">
      <c r="J19">
        <v>80</v>
      </c>
      <c r="K19">
        <f t="shared" si="3"/>
        <v>144</v>
      </c>
      <c r="L19">
        <f t="shared" si="2"/>
        <v>252</v>
      </c>
      <c r="M19">
        <f t="shared" si="2"/>
        <v>72</v>
      </c>
      <c r="N19">
        <f t="shared" si="4"/>
        <v>24</v>
      </c>
      <c r="O19">
        <f t="shared" si="5"/>
        <v>42</v>
      </c>
      <c r="P19">
        <f t="shared" si="6"/>
        <v>12</v>
      </c>
      <c r="Q19">
        <v>7</v>
      </c>
      <c r="R19" s="4">
        <f>金币需求!AJ18</f>
        <v>80</v>
      </c>
      <c r="S19">
        <f>VLOOKUP(R19,标准数值!A:B,2,FALSE)</f>
        <v>64.126896953172889</v>
      </c>
      <c r="T19">
        <f t="shared" si="7"/>
        <v>32.071386410923786</v>
      </c>
      <c r="U19" t="s">
        <v>130</v>
      </c>
      <c r="V19">
        <f t="shared" si="8"/>
        <v>32</v>
      </c>
      <c r="W19">
        <f t="shared" si="9"/>
        <v>2.2857142857142856</v>
      </c>
      <c r="X19" s="9">
        <v>3</v>
      </c>
      <c r="Y19">
        <f t="shared" si="10"/>
        <v>96</v>
      </c>
      <c r="Z19">
        <f t="shared" si="11"/>
        <v>96</v>
      </c>
      <c r="AA19">
        <f>VLOOKUP(R19,标准数值!C:O,8,FALSE)</f>
        <v>15390.000000000011</v>
      </c>
      <c r="AB19">
        <f>金币需求!AL18*金币需求!D$14</f>
        <v>2052.0000000000005</v>
      </c>
      <c r="AC19">
        <f t="shared" si="12"/>
        <v>13338.000000000011</v>
      </c>
      <c r="AD19">
        <f t="shared" si="13"/>
        <v>6542.5000000000073</v>
      </c>
      <c r="AE19" s="13">
        <f t="shared" si="14"/>
        <v>2</v>
      </c>
      <c r="AF19">
        <f t="shared" si="15"/>
        <v>12</v>
      </c>
      <c r="AG19">
        <f t="shared" si="16"/>
        <v>545.20833333333394</v>
      </c>
      <c r="AH19" s="9">
        <v>325</v>
      </c>
      <c r="AP19">
        <v>12</v>
      </c>
      <c r="AQ19">
        <f t="shared" si="1"/>
        <v>0.57451985363644109</v>
      </c>
      <c r="AR19">
        <v>12</v>
      </c>
    </row>
    <row r="20" spans="10:44" x14ac:dyDescent="0.15">
      <c r="J20">
        <v>90</v>
      </c>
      <c r="K20">
        <f t="shared" si="3"/>
        <v>144</v>
      </c>
      <c r="L20">
        <f t="shared" si="2"/>
        <v>252</v>
      </c>
      <c r="M20">
        <f t="shared" si="2"/>
        <v>252</v>
      </c>
      <c r="N20">
        <f t="shared" si="4"/>
        <v>24</v>
      </c>
      <c r="O20">
        <f t="shared" si="5"/>
        <v>42</v>
      </c>
      <c r="P20">
        <f t="shared" si="6"/>
        <v>42</v>
      </c>
      <c r="Q20">
        <v>8</v>
      </c>
      <c r="R20" s="4">
        <f>金币需求!AJ19</f>
        <v>90</v>
      </c>
      <c r="S20">
        <f>VLOOKUP(R20,标准数值!A:B,2,FALSE)</f>
        <v>128.28555350640582</v>
      </c>
      <c r="T20">
        <f t="shared" si="7"/>
        <v>64.15865655323293</v>
      </c>
      <c r="U20" t="s">
        <v>130</v>
      </c>
      <c r="V20">
        <f t="shared" si="8"/>
        <v>64</v>
      </c>
      <c r="W20">
        <f t="shared" si="9"/>
        <v>4.5714285714285712</v>
      </c>
      <c r="X20" s="9">
        <v>3</v>
      </c>
      <c r="Y20">
        <f t="shared" si="10"/>
        <v>192</v>
      </c>
      <c r="Z20">
        <f t="shared" si="11"/>
        <v>192</v>
      </c>
      <c r="AA20">
        <f>VLOOKUP(R20,标准数值!C:O,8,FALSE)</f>
        <v>30788.000000000004</v>
      </c>
      <c r="AB20">
        <f>金币需求!AL19*金币需求!D$14</f>
        <v>4618.25</v>
      </c>
      <c r="AC20">
        <f t="shared" si="12"/>
        <v>26169.750000000004</v>
      </c>
      <c r="AD20">
        <f t="shared" si="13"/>
        <v>12831.749999999993</v>
      </c>
      <c r="AE20" s="13">
        <f t="shared" si="14"/>
        <v>5</v>
      </c>
      <c r="AF20">
        <f t="shared" si="15"/>
        <v>30</v>
      </c>
      <c r="AG20">
        <f t="shared" si="16"/>
        <v>427.72499999999974</v>
      </c>
      <c r="AH20" s="9">
        <v>325</v>
      </c>
      <c r="AP20">
        <v>13</v>
      </c>
      <c r="AQ20">
        <f t="shared" si="1"/>
        <v>0.61577037912753763</v>
      </c>
      <c r="AR20">
        <v>13</v>
      </c>
    </row>
    <row r="21" spans="10:44" x14ac:dyDescent="0.15">
      <c r="J21">
        <v>100</v>
      </c>
      <c r="K21">
        <f t="shared" si="3"/>
        <v>144</v>
      </c>
      <c r="L21">
        <f t="shared" si="2"/>
        <v>252</v>
      </c>
      <c r="M21">
        <f t="shared" si="2"/>
        <v>576</v>
      </c>
      <c r="N21">
        <f t="shared" si="4"/>
        <v>24</v>
      </c>
      <c r="O21">
        <f t="shared" si="5"/>
        <v>42</v>
      </c>
      <c r="P21">
        <f t="shared" si="6"/>
        <v>96</v>
      </c>
      <c r="Q21">
        <v>9</v>
      </c>
      <c r="R21" s="4">
        <f>金币需求!AJ20</f>
        <v>100</v>
      </c>
      <c r="S21">
        <f>VLOOKUP(R21,标准数值!A:B,2,FALSE)</f>
        <v>256.63464194224724</v>
      </c>
      <c r="T21">
        <f t="shared" si="7"/>
        <v>128.34908843584142</v>
      </c>
      <c r="U21" t="s">
        <v>130</v>
      </c>
      <c r="V21">
        <f t="shared" si="8"/>
        <v>128</v>
      </c>
      <c r="W21">
        <f t="shared" si="9"/>
        <v>9.1428571428571423</v>
      </c>
      <c r="X21" s="9">
        <v>3</v>
      </c>
      <c r="Y21">
        <f t="shared" si="10"/>
        <v>384</v>
      </c>
      <c r="Z21">
        <f t="shared" si="11"/>
        <v>384</v>
      </c>
      <c r="AA21">
        <f>VLOOKUP(R21,标准数值!C:O,8,FALSE)</f>
        <v>61592.000000000015</v>
      </c>
      <c r="AB21">
        <f>金币需求!AL20*金币需求!D$14</f>
        <v>10265.250000000002</v>
      </c>
      <c r="AC21">
        <f t="shared" si="12"/>
        <v>51326.750000000015</v>
      </c>
      <c r="AD21">
        <f t="shared" si="13"/>
        <v>25157.000000000011</v>
      </c>
      <c r="AE21" s="13">
        <f t="shared" si="14"/>
        <v>9</v>
      </c>
      <c r="AF21">
        <f t="shared" si="15"/>
        <v>54</v>
      </c>
      <c r="AG21">
        <f t="shared" si="16"/>
        <v>465.87037037037055</v>
      </c>
      <c r="AH21" s="9">
        <v>325</v>
      </c>
      <c r="AP21">
        <v>14</v>
      </c>
      <c r="AQ21">
        <f t="shared" si="1"/>
        <v>0.65998269234889495</v>
      </c>
      <c r="AR21">
        <v>14</v>
      </c>
    </row>
    <row r="22" spans="10:44" x14ac:dyDescent="0.15">
      <c r="AP22">
        <v>15</v>
      </c>
      <c r="AQ22">
        <f t="shared" si="1"/>
        <v>0.70736944965954573</v>
      </c>
      <c r="AR22">
        <v>15</v>
      </c>
    </row>
    <row r="23" spans="10:44" x14ac:dyDescent="0.15">
      <c r="AP23">
        <v>16</v>
      </c>
      <c r="AQ23">
        <f t="shared" si="1"/>
        <v>0.75815857614510129</v>
      </c>
      <c r="AR23">
        <v>16</v>
      </c>
    </row>
    <row r="24" spans="10:44" x14ac:dyDescent="0.15">
      <c r="AP24">
        <v>17</v>
      </c>
      <c r="AQ24">
        <f t="shared" si="1"/>
        <v>0.8125943619123196</v>
      </c>
      <c r="AR24">
        <v>17</v>
      </c>
    </row>
    <row r="25" spans="10:44" x14ac:dyDescent="0.15">
      <c r="AP25">
        <v>18</v>
      </c>
      <c r="AQ25">
        <f t="shared" si="1"/>
        <v>0.87093863709762431</v>
      </c>
      <c r="AR25">
        <v>18</v>
      </c>
    </row>
    <row r="26" spans="10:44" x14ac:dyDescent="0.15">
      <c r="AP26">
        <v>19</v>
      </c>
      <c r="AQ26">
        <f t="shared" si="1"/>
        <v>0.9334720312412339</v>
      </c>
      <c r="AR26">
        <v>19</v>
      </c>
    </row>
    <row r="27" spans="10:44" x14ac:dyDescent="0.15">
      <c r="AP27">
        <v>20</v>
      </c>
      <c r="AQ27">
        <f t="shared" si="1"/>
        <v>1.0004953230843547</v>
      </c>
      <c r="AR27">
        <v>20</v>
      </c>
    </row>
    <row r="28" spans="10:44" x14ac:dyDescent="0.15">
      <c r="AP28">
        <v>21</v>
      </c>
      <c r="AQ28">
        <f t="shared" si="1"/>
        <v>1.0723308872818116</v>
      </c>
      <c r="AR28">
        <v>21</v>
      </c>
    </row>
    <row r="29" spans="10:44" x14ac:dyDescent="0.15">
      <c r="AP29">
        <v>22</v>
      </c>
      <c r="AQ29">
        <f t="shared" si="1"/>
        <v>1.1493242449886456</v>
      </c>
      <c r="AR29">
        <v>22</v>
      </c>
    </row>
    <row r="30" spans="10:44" x14ac:dyDescent="0.15">
      <c r="AP30">
        <v>23</v>
      </c>
      <c r="AQ30">
        <f t="shared" si="1"/>
        <v>1.2318457257788307</v>
      </c>
      <c r="AR30">
        <v>23</v>
      </c>
    </row>
    <row r="31" spans="10:44" x14ac:dyDescent="0.15">
      <c r="AP31">
        <v>24</v>
      </c>
      <c r="AQ31">
        <f t="shared" si="1"/>
        <v>1.3202922488897511</v>
      </c>
      <c r="AR31">
        <v>24</v>
      </c>
    </row>
    <row r="32" spans="10:44" x14ac:dyDescent="0.15">
      <c r="AP32">
        <v>25</v>
      </c>
      <c r="AQ32">
        <f t="shared" si="1"/>
        <v>1.4150892323600353</v>
      </c>
      <c r="AR32">
        <v>25</v>
      </c>
    </row>
    <row r="33" spans="18:44" x14ac:dyDescent="0.15">
      <c r="AP33">
        <v>26</v>
      </c>
      <c r="AQ33">
        <f t="shared" si="1"/>
        <v>1.5166926392434861</v>
      </c>
      <c r="AR33">
        <v>26</v>
      </c>
    </row>
    <row r="34" spans="18:44" x14ac:dyDescent="0.15">
      <c r="R34" s="4"/>
      <c r="AP34">
        <v>27</v>
      </c>
      <c r="AQ34">
        <f t="shared" si="1"/>
        <v>1.6255911707411685</v>
      </c>
      <c r="AR34">
        <v>27</v>
      </c>
    </row>
    <row r="35" spans="18:44" x14ac:dyDescent="0.15">
      <c r="R35" s="4"/>
      <c r="AP35">
        <v>28</v>
      </c>
      <c r="AQ35">
        <f t="shared" si="1"/>
        <v>1.7423086168003847</v>
      </c>
      <c r="AR35">
        <v>28</v>
      </c>
    </row>
    <row r="36" spans="18:44" x14ac:dyDescent="0.15">
      <c r="R36" s="4"/>
      <c r="AP36">
        <v>29</v>
      </c>
      <c r="AQ36">
        <f t="shared" si="1"/>
        <v>1.8674063754866526</v>
      </c>
      <c r="AR36">
        <v>29</v>
      </c>
    </row>
    <row r="37" spans="18:44" x14ac:dyDescent="0.15">
      <c r="R37" s="4"/>
      <c r="AP37">
        <v>30</v>
      </c>
      <c r="AQ37">
        <f t="shared" si="1"/>
        <v>2.0014861532465944</v>
      </c>
      <c r="AR37">
        <v>30</v>
      </c>
    </row>
    <row r="38" spans="18:44" x14ac:dyDescent="0.15">
      <c r="R38" s="4"/>
      <c r="AP38">
        <v>31</v>
      </c>
      <c r="AQ38">
        <f t="shared" si="1"/>
        <v>2.1451928590497005</v>
      </c>
      <c r="AR38">
        <v>31</v>
      </c>
    </row>
    <row r="39" spans="18:44" x14ac:dyDescent="0.15">
      <c r="R39" s="4"/>
      <c r="AP39">
        <v>32</v>
      </c>
      <c r="AQ39">
        <f t="shared" si="1"/>
        <v>2.2992177063294692</v>
      </c>
      <c r="AR39">
        <v>32</v>
      </c>
    </row>
    <row r="40" spans="18:44" x14ac:dyDescent="0.15">
      <c r="R40" s="4"/>
      <c r="AP40">
        <v>33</v>
      </c>
      <c r="AQ40">
        <f t="shared" si="1"/>
        <v>2.4643015376439252</v>
      </c>
      <c r="AR40">
        <v>33</v>
      </c>
    </row>
    <row r="41" spans="18:44" x14ac:dyDescent="0.15">
      <c r="R41" s="4"/>
      <c r="AP41">
        <v>34</v>
      </c>
      <c r="AQ41">
        <f t="shared" si="1"/>
        <v>2.6412383880467596</v>
      </c>
      <c r="AR41">
        <v>34</v>
      </c>
    </row>
    <row r="42" spans="18:44" x14ac:dyDescent="0.15">
      <c r="R42" s="4"/>
      <c r="AP42">
        <v>35</v>
      </c>
      <c r="AQ42">
        <f t="shared" si="1"/>
        <v>2.830879304308517</v>
      </c>
      <c r="AR42">
        <v>35</v>
      </c>
    </row>
    <row r="43" spans="18:44" x14ac:dyDescent="0.15">
      <c r="AP43">
        <v>36</v>
      </c>
      <c r="AQ43">
        <f t="shared" si="1"/>
        <v>3.0341364383578693</v>
      </c>
      <c r="AR43">
        <v>36</v>
      </c>
    </row>
    <row r="44" spans="18:44" x14ac:dyDescent="0.15">
      <c r="AP44">
        <v>37</v>
      </c>
      <c r="AQ44">
        <f t="shared" si="1"/>
        <v>3.2519874346319648</v>
      </c>
      <c r="AR44">
        <v>37</v>
      </c>
    </row>
    <row r="45" spans="18:44" x14ac:dyDescent="0.15">
      <c r="AP45">
        <v>38</v>
      </c>
      <c r="AQ45">
        <f t="shared" si="1"/>
        <v>3.48548013243854</v>
      </c>
      <c r="AR45">
        <v>38</v>
      </c>
    </row>
    <row r="46" spans="18:44" x14ac:dyDescent="0.15">
      <c r="AP46">
        <v>39</v>
      </c>
      <c r="AQ46">
        <f t="shared" si="1"/>
        <v>3.7357376059476279</v>
      </c>
      <c r="AR46">
        <v>39</v>
      </c>
    </row>
    <row r="47" spans="18:44" x14ac:dyDescent="0.15">
      <c r="AP47">
        <v>40</v>
      </c>
      <c r="AQ47">
        <f t="shared" si="1"/>
        <v>4.0039635660546686</v>
      </c>
      <c r="AR47">
        <v>40</v>
      </c>
    </row>
    <row r="48" spans="18:44" x14ac:dyDescent="0.15">
      <c r="AP48">
        <v>41</v>
      </c>
      <c r="AQ48">
        <f t="shared" si="1"/>
        <v>4.2914481500973949</v>
      </c>
      <c r="AR48">
        <v>41</v>
      </c>
    </row>
    <row r="49" spans="42:44" x14ac:dyDescent="0.15">
      <c r="AP49">
        <v>42</v>
      </c>
      <c r="AQ49">
        <f t="shared" si="1"/>
        <v>4.599574127274388</v>
      </c>
      <c r="AR49">
        <v>42</v>
      </c>
    </row>
    <row r="50" spans="42:44" x14ac:dyDescent="0.15">
      <c r="AP50">
        <v>43</v>
      </c>
      <c r="AQ50">
        <f t="shared" si="1"/>
        <v>4.9298235496126894</v>
      </c>
      <c r="AR50">
        <v>43</v>
      </c>
    </row>
    <row r="51" spans="42:44" x14ac:dyDescent="0.15">
      <c r="AP51">
        <v>44</v>
      </c>
      <c r="AQ51">
        <f t="shared" si="1"/>
        <v>5.2837848804748822</v>
      </c>
      <c r="AR51">
        <v>44</v>
      </c>
    </row>
    <row r="52" spans="42:44" x14ac:dyDescent="0.15">
      <c r="AP52">
        <v>45</v>
      </c>
      <c r="AQ52">
        <f t="shared" si="1"/>
        <v>5.6631606348929786</v>
      </c>
      <c r="AR52">
        <v>45</v>
      </c>
    </row>
    <row r="53" spans="42:44" x14ac:dyDescent="0.15">
      <c r="AP53">
        <v>46</v>
      </c>
      <c r="AQ53">
        <f t="shared" si="1"/>
        <v>6.0697755684782955</v>
      </c>
      <c r="AR53">
        <v>46</v>
      </c>
    </row>
    <row r="54" spans="42:44" x14ac:dyDescent="0.15">
      <c r="AP54">
        <v>47</v>
      </c>
      <c r="AQ54">
        <f t="shared" si="1"/>
        <v>6.5055854542950389</v>
      </c>
      <c r="AR54">
        <v>47</v>
      </c>
    </row>
    <row r="55" spans="42:44" x14ac:dyDescent="0.15">
      <c r="AP55">
        <v>48</v>
      </c>
      <c r="AQ55">
        <f t="shared" si="1"/>
        <v>6.972686489913424</v>
      </c>
      <c r="AR55">
        <v>48</v>
      </c>
    </row>
    <row r="56" spans="42:44" x14ac:dyDescent="0.15">
      <c r="AP56">
        <v>49</v>
      </c>
      <c r="AQ56">
        <f t="shared" si="1"/>
        <v>7.4733253798892081</v>
      </c>
      <c r="AR56">
        <v>49</v>
      </c>
    </row>
    <row r="57" spans="42:44" x14ac:dyDescent="0.15">
      <c r="AP57">
        <v>50</v>
      </c>
      <c r="AQ57">
        <f t="shared" si="1"/>
        <v>8.0099101421652552</v>
      </c>
      <c r="AR57">
        <v>50</v>
      </c>
    </row>
    <row r="58" spans="42:44" x14ac:dyDescent="0.15">
      <c r="AP58">
        <v>51</v>
      </c>
      <c r="AQ58">
        <f t="shared" si="1"/>
        <v>8.5850216903727219</v>
      </c>
      <c r="AR58">
        <v>51</v>
      </c>
    </row>
    <row r="59" spans="42:44" x14ac:dyDescent="0.15">
      <c r="AP59">
        <v>52</v>
      </c>
      <c r="AQ59">
        <f t="shared" si="1"/>
        <v>9.2014262477414857</v>
      </c>
      <c r="AR59">
        <v>52</v>
      </c>
    </row>
    <row r="60" spans="42:44" x14ac:dyDescent="0.15">
      <c r="AP60">
        <v>53</v>
      </c>
      <c r="AQ60">
        <f t="shared" si="1"/>
        <v>9.8620886523293265</v>
      </c>
      <c r="AR60">
        <v>53</v>
      </c>
    </row>
    <row r="61" spans="42:44" x14ac:dyDescent="0.15">
      <c r="AP61">
        <v>54</v>
      </c>
      <c r="AQ61">
        <f t="shared" si="1"/>
        <v>10.57018661756657</v>
      </c>
      <c r="AR61">
        <v>54</v>
      </c>
    </row>
    <row r="62" spans="42:44" x14ac:dyDescent="0.15">
      <c r="AP62">
        <v>55</v>
      </c>
      <c r="AQ62">
        <f t="shared" si="1"/>
        <v>11.329126016707853</v>
      </c>
      <c r="AR62">
        <v>55</v>
      </c>
    </row>
    <row r="63" spans="42:44" x14ac:dyDescent="0.15">
      <c r="AP63">
        <v>56</v>
      </c>
      <c r="AQ63">
        <f t="shared" si="1"/>
        <v>12.142557264707481</v>
      </c>
      <c r="AR63">
        <v>56</v>
      </c>
    </row>
    <row r="64" spans="42:44" x14ac:dyDescent="0.15">
      <c r="AP64">
        <v>57</v>
      </c>
      <c r="AQ64">
        <f t="shared" si="1"/>
        <v>13.014392876313478</v>
      </c>
      <c r="AR64">
        <v>57</v>
      </c>
    </row>
    <row r="65" spans="42:44" x14ac:dyDescent="0.15">
      <c r="AP65">
        <v>58</v>
      </c>
      <c r="AQ65">
        <f t="shared" si="1"/>
        <v>13.948826284832789</v>
      </c>
      <c r="AR65">
        <v>58</v>
      </c>
    </row>
    <row r="66" spans="42:44" x14ac:dyDescent="0.15">
      <c r="AP66">
        <v>59</v>
      </c>
      <c r="AQ66">
        <f t="shared" si="1"/>
        <v>14.950352012083785</v>
      </c>
      <c r="AR66">
        <v>59</v>
      </c>
    </row>
    <row r="67" spans="42:44" x14ac:dyDescent="0.15">
      <c r="AP67">
        <v>60</v>
      </c>
      <c r="AQ67">
        <f t="shared" si="1"/>
        <v>16.023787286551403</v>
      </c>
      <c r="AR67">
        <v>60</v>
      </c>
    </row>
    <row r="68" spans="42:44" x14ac:dyDescent="0.15">
      <c r="AP68">
        <v>61</v>
      </c>
      <c r="AQ68">
        <f t="shared" si="1"/>
        <v>17.174295213725795</v>
      </c>
      <c r="AR68">
        <v>61</v>
      </c>
    </row>
    <row r="69" spans="42:44" x14ac:dyDescent="0.15">
      <c r="AP69">
        <v>62</v>
      </c>
      <c r="AQ69">
        <f t="shared" si="1"/>
        <v>18.407409610071308</v>
      </c>
      <c r="AR69">
        <v>62</v>
      </c>
    </row>
    <row r="70" spans="42:44" x14ac:dyDescent="0.15">
      <c r="AP70">
        <v>63</v>
      </c>
      <c r="AQ70">
        <f t="shared" si="1"/>
        <v>19.729061620074436</v>
      </c>
      <c r="AR70">
        <v>63</v>
      </c>
    </row>
    <row r="71" spans="42:44" x14ac:dyDescent="0.15">
      <c r="AP71">
        <v>64</v>
      </c>
      <c r="AQ71">
        <f t="shared" si="1"/>
        <v>21.145608244395781</v>
      </c>
      <c r="AR71">
        <v>64</v>
      </c>
    </row>
    <row r="72" spans="42:44" x14ac:dyDescent="0.15">
      <c r="AP72">
        <v>65</v>
      </c>
      <c r="AQ72">
        <f t="shared" ref="AQ72:AQ107" si="17">AQ$3^AR72*AQ$2</f>
        <v>22.663862916343401</v>
      </c>
      <c r="AR72">
        <v>65</v>
      </c>
    </row>
    <row r="73" spans="42:44" x14ac:dyDescent="0.15">
      <c r="AP73">
        <v>66</v>
      </c>
      <c r="AQ73">
        <f t="shared" si="17"/>
        <v>24.291128273736859</v>
      </c>
      <c r="AR73">
        <v>66</v>
      </c>
    </row>
    <row r="74" spans="42:44" x14ac:dyDescent="0.15">
      <c r="AP74">
        <v>67</v>
      </c>
      <c r="AQ74">
        <f t="shared" si="17"/>
        <v>26.03523128379117</v>
      </c>
      <c r="AR74">
        <v>67</v>
      </c>
    </row>
    <row r="75" spans="42:44" x14ac:dyDescent="0.15">
      <c r="AP75">
        <v>68</v>
      </c>
      <c r="AQ75">
        <f t="shared" si="17"/>
        <v>27.904560889967382</v>
      </c>
      <c r="AR75">
        <v>68</v>
      </c>
    </row>
    <row r="76" spans="42:44" x14ac:dyDescent="0.15">
      <c r="AP76">
        <v>69</v>
      </c>
      <c r="AQ76">
        <f t="shared" si="17"/>
        <v>29.908108361867043</v>
      </c>
      <c r="AR76">
        <v>69</v>
      </c>
    </row>
    <row r="77" spans="42:44" x14ac:dyDescent="0.15">
      <c r="AP77">
        <v>70</v>
      </c>
      <c r="AQ77">
        <f t="shared" si="17"/>
        <v>32.055510542249102</v>
      </c>
      <c r="AR77">
        <v>70</v>
      </c>
    </row>
    <row r="78" spans="42:44" x14ac:dyDescent="0.15">
      <c r="AP78">
        <v>71</v>
      </c>
      <c r="AQ78">
        <f t="shared" si="17"/>
        <v>34.357096199182592</v>
      </c>
      <c r="AR78">
        <v>71</v>
      </c>
    </row>
    <row r="79" spans="42:44" x14ac:dyDescent="0.15">
      <c r="AP79">
        <v>72</v>
      </c>
      <c r="AQ79">
        <f t="shared" si="17"/>
        <v>36.823935706283912</v>
      </c>
      <c r="AR79">
        <v>72</v>
      </c>
    </row>
    <row r="80" spans="42:44" x14ac:dyDescent="0.15">
      <c r="AP80">
        <v>73</v>
      </c>
      <c r="AQ80">
        <f t="shared" si="17"/>
        <v>39.467894289995101</v>
      </c>
      <c r="AR80">
        <v>73</v>
      </c>
    </row>
    <row r="81" spans="42:44" x14ac:dyDescent="0.15">
      <c r="AP81">
        <v>74</v>
      </c>
      <c r="AQ81">
        <f t="shared" si="17"/>
        <v>42.301689100016759</v>
      </c>
      <c r="AR81">
        <v>74</v>
      </c>
    </row>
    <row r="82" spans="42:44" x14ac:dyDescent="0.15">
      <c r="AP82">
        <v>75</v>
      </c>
      <c r="AQ82">
        <f t="shared" si="17"/>
        <v>45.338950377397964</v>
      </c>
      <c r="AR82">
        <v>75</v>
      </c>
    </row>
    <row r="83" spans="42:44" x14ac:dyDescent="0.15">
      <c r="AP83">
        <v>76</v>
      </c>
      <c r="AQ83">
        <f t="shared" si="17"/>
        <v>48.594287014495144</v>
      </c>
      <c r="AR83">
        <v>76</v>
      </c>
    </row>
    <row r="84" spans="42:44" x14ac:dyDescent="0.15">
      <c r="AP84">
        <v>77</v>
      </c>
      <c r="AQ84">
        <f t="shared" si="17"/>
        <v>52.083356822135904</v>
      </c>
      <c r="AR84">
        <v>77</v>
      </c>
    </row>
    <row r="85" spans="42:44" x14ac:dyDescent="0.15">
      <c r="AP85">
        <v>78</v>
      </c>
      <c r="AQ85">
        <f t="shared" si="17"/>
        <v>55.822941841965267</v>
      </c>
      <c r="AR85">
        <v>78</v>
      </c>
    </row>
    <row r="86" spans="42:44" x14ac:dyDescent="0.15">
      <c r="AP86">
        <v>79</v>
      </c>
      <c r="AQ86">
        <f t="shared" si="17"/>
        <v>59.831029066218385</v>
      </c>
      <c r="AR86">
        <v>79</v>
      </c>
    </row>
    <row r="87" spans="42:44" x14ac:dyDescent="0.15">
      <c r="AP87">
        <v>80</v>
      </c>
      <c r="AQ87">
        <f t="shared" si="17"/>
        <v>64.126896953172889</v>
      </c>
      <c r="AR87">
        <v>80</v>
      </c>
    </row>
    <row r="88" spans="42:44" x14ac:dyDescent="0.15">
      <c r="AP88">
        <v>81</v>
      </c>
      <c r="AQ88">
        <f t="shared" si="17"/>
        <v>68.731208154410695</v>
      </c>
      <c r="AR88">
        <v>81</v>
      </c>
    </row>
    <row r="89" spans="42:44" x14ac:dyDescent="0.15">
      <c r="AP89">
        <v>82</v>
      </c>
      <c r="AQ89">
        <f t="shared" si="17"/>
        <v>73.666108899897395</v>
      </c>
      <c r="AR89">
        <v>82</v>
      </c>
    </row>
    <row r="90" spans="42:44" x14ac:dyDescent="0.15">
      <c r="AP90">
        <v>83</v>
      </c>
      <c r="AQ90">
        <f t="shared" si="17"/>
        <v>78.955335518910047</v>
      </c>
      <c r="AR90">
        <v>83</v>
      </c>
    </row>
    <row r="91" spans="42:44" x14ac:dyDescent="0.15">
      <c r="AP91">
        <v>84</v>
      </c>
      <c r="AQ91">
        <f t="shared" si="17"/>
        <v>84.624328609167804</v>
      </c>
      <c r="AR91">
        <v>84</v>
      </c>
    </row>
    <row r="92" spans="42:44" x14ac:dyDescent="0.15">
      <c r="AP92">
        <v>85</v>
      </c>
      <c r="AQ92">
        <f t="shared" si="17"/>
        <v>90.700355403306077</v>
      </c>
      <c r="AR92">
        <v>85</v>
      </c>
    </row>
    <row r="93" spans="42:44" x14ac:dyDescent="0.15">
      <c r="AP93">
        <v>86</v>
      </c>
      <c r="AQ93">
        <f t="shared" si="17"/>
        <v>97.212640921263443</v>
      </c>
      <c r="AR93">
        <v>86</v>
      </c>
    </row>
    <row r="94" spans="42:44" x14ac:dyDescent="0.15">
      <c r="AP94">
        <v>87</v>
      </c>
      <c r="AQ94">
        <f t="shared" si="17"/>
        <v>104.19250853941018</v>
      </c>
      <c r="AR94">
        <v>87</v>
      </c>
    </row>
    <row r="95" spans="42:44" x14ac:dyDescent="0.15">
      <c r="AP95">
        <v>88</v>
      </c>
      <c r="AQ95">
        <f t="shared" si="17"/>
        <v>111.67353065253987</v>
      </c>
      <c r="AR95">
        <v>88</v>
      </c>
    </row>
    <row r="96" spans="42:44" x14ac:dyDescent="0.15">
      <c r="AP96">
        <v>89</v>
      </c>
      <c r="AQ96">
        <f t="shared" si="17"/>
        <v>119.69169015339223</v>
      </c>
      <c r="AR96">
        <v>89</v>
      </c>
    </row>
    <row r="97" spans="42:44" x14ac:dyDescent="0.15">
      <c r="AP97">
        <v>90</v>
      </c>
      <c r="AQ97">
        <f t="shared" si="17"/>
        <v>128.28555350640582</v>
      </c>
      <c r="AR97">
        <v>90</v>
      </c>
    </row>
    <row r="98" spans="42:44" x14ac:dyDescent="0.15">
      <c r="AP98">
        <v>91</v>
      </c>
      <c r="AQ98">
        <f t="shared" si="17"/>
        <v>137.49645624816577</v>
      </c>
      <c r="AR98">
        <v>91</v>
      </c>
    </row>
    <row r="99" spans="42:44" x14ac:dyDescent="0.15">
      <c r="AP99">
        <v>92</v>
      </c>
      <c r="AQ99">
        <f t="shared" si="17"/>
        <v>147.36870180678409</v>
      </c>
      <c r="AR99">
        <v>92</v>
      </c>
    </row>
    <row r="100" spans="42:44" x14ac:dyDescent="0.15">
      <c r="AP100">
        <v>93</v>
      </c>
      <c r="AQ100">
        <f t="shared" si="17"/>
        <v>157.94977459651122</v>
      </c>
      <c r="AR100">
        <v>93</v>
      </c>
    </row>
    <row r="101" spans="42:44" x14ac:dyDescent="0.15">
      <c r="AP101">
        <v>94</v>
      </c>
      <c r="AQ101">
        <f t="shared" si="17"/>
        <v>169.29056841254075</v>
      </c>
      <c r="AR101">
        <v>94</v>
      </c>
    </row>
    <row r="102" spans="42:44" x14ac:dyDescent="0.15">
      <c r="AP102">
        <v>95</v>
      </c>
      <c r="AQ102">
        <f t="shared" si="17"/>
        <v>181.44563122456123</v>
      </c>
      <c r="AR102">
        <v>95</v>
      </c>
    </row>
    <row r="103" spans="42:44" x14ac:dyDescent="0.15">
      <c r="AP103">
        <v>96</v>
      </c>
      <c r="AQ103">
        <f t="shared" si="17"/>
        <v>194.47342754648471</v>
      </c>
      <c r="AR103">
        <v>96</v>
      </c>
    </row>
    <row r="104" spans="42:44" x14ac:dyDescent="0.15">
      <c r="AP104">
        <v>97</v>
      </c>
      <c r="AQ104">
        <f t="shared" si="17"/>
        <v>208.43661964432235</v>
      </c>
      <c r="AR104">
        <v>97</v>
      </c>
    </row>
    <row r="105" spans="42:44" x14ac:dyDescent="0.15">
      <c r="AP105">
        <v>98</v>
      </c>
      <c r="AQ105">
        <f t="shared" si="17"/>
        <v>223.40236893478473</v>
      </c>
      <c r="AR105">
        <v>98</v>
      </c>
    </row>
    <row r="106" spans="42:44" x14ac:dyDescent="0.15">
      <c r="AP106">
        <v>99</v>
      </c>
      <c r="AQ106">
        <f t="shared" si="17"/>
        <v>239.44265902430229</v>
      </c>
      <c r="AR106">
        <v>99</v>
      </c>
    </row>
    <row r="107" spans="42:44" x14ac:dyDescent="0.15">
      <c r="AP107">
        <v>100</v>
      </c>
      <c r="AQ107">
        <f t="shared" si="17"/>
        <v>256.63464194224724</v>
      </c>
      <c r="AR107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226</v>
      </c>
      <c r="D3" t="s">
        <v>164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4"/>
  <sheetViews>
    <sheetView topLeftCell="O1" workbookViewId="0">
      <selection activeCell="X22" sqref="X22"/>
    </sheetView>
  </sheetViews>
  <sheetFormatPr baseColWidth="10" defaultRowHeight="15" x14ac:dyDescent="0.15"/>
  <cols>
    <col min="4" max="4" width="52.6640625" bestFit="1" customWidth="1"/>
    <col min="10" max="10" width="16.5" customWidth="1"/>
    <col min="11" max="11" width="13.83203125" customWidth="1"/>
    <col min="12" max="13" width="12.5" customWidth="1"/>
    <col min="14" max="15" width="12.5" style="1" customWidth="1"/>
    <col min="16" max="16" width="12.5" customWidth="1"/>
    <col min="17" max="17" width="10.83203125" customWidth="1"/>
    <col min="19" max="20" width="10.83203125" style="4"/>
    <col min="23" max="23" width="13.5" style="4" bestFit="1" customWidth="1"/>
    <col min="25" max="26" width="16.5" bestFit="1" customWidth="1"/>
    <col min="27" max="28" width="16.5" customWidth="1"/>
    <col min="31" max="31" width="22.5" bestFit="1" customWidth="1"/>
    <col min="39" max="39" width="17.5" bestFit="1" customWidth="1"/>
  </cols>
  <sheetData>
    <row r="1" spans="1:31" x14ac:dyDescent="0.15">
      <c r="C1">
        <v>100</v>
      </c>
    </row>
    <row r="2" spans="1:31" x14ac:dyDescent="0.15">
      <c r="A2" s="14" t="s">
        <v>264</v>
      </c>
      <c r="B2" s="14" t="s">
        <v>572</v>
      </c>
      <c r="C2" s="14" t="s">
        <v>276</v>
      </c>
      <c r="D2" s="14" t="s">
        <v>277</v>
      </c>
      <c r="E2" s="14" t="s">
        <v>278</v>
      </c>
      <c r="F2" s="14" t="s">
        <v>571</v>
      </c>
      <c r="G2" s="14" t="s">
        <v>279</v>
      </c>
      <c r="H2" s="14" t="s">
        <v>280</v>
      </c>
      <c r="I2" s="14" t="s">
        <v>281</v>
      </c>
      <c r="K2" s="14"/>
    </row>
    <row r="3" spans="1:31" x14ac:dyDescent="0.15">
      <c r="A3" s="14" t="s">
        <v>272</v>
      </c>
      <c r="B3" s="14" t="s">
        <v>272</v>
      </c>
      <c r="C3" s="14" t="s">
        <v>272</v>
      </c>
      <c r="D3" s="14" t="s">
        <v>273</v>
      </c>
      <c r="E3" s="14" t="s">
        <v>272</v>
      </c>
      <c r="F3" s="14" t="s">
        <v>272</v>
      </c>
      <c r="G3" s="14" t="s">
        <v>272</v>
      </c>
      <c r="H3" s="14" t="s">
        <v>272</v>
      </c>
      <c r="I3" s="14" t="s">
        <v>272</v>
      </c>
      <c r="K3" s="14"/>
      <c r="L3" t="s">
        <v>548</v>
      </c>
      <c r="M3" t="s">
        <v>548</v>
      </c>
      <c r="N3" s="1" t="s">
        <v>547</v>
      </c>
      <c r="O3" s="1" t="s">
        <v>547</v>
      </c>
    </row>
    <row r="4" spans="1:31" ht="16" x14ac:dyDescent="0.2">
      <c r="A4" s="14" t="s">
        <v>274</v>
      </c>
      <c r="B4" s="14" t="s">
        <v>572</v>
      </c>
      <c r="C4" s="14" t="s">
        <v>276</v>
      </c>
      <c r="D4" s="14" t="s">
        <v>277</v>
      </c>
      <c r="E4" s="14" t="s">
        <v>278</v>
      </c>
      <c r="F4" s="14" t="s">
        <v>571</v>
      </c>
      <c r="G4" s="14" t="s">
        <v>279</v>
      </c>
      <c r="H4" s="14" t="s">
        <v>280</v>
      </c>
      <c r="I4" s="14" t="s">
        <v>281</v>
      </c>
      <c r="J4" s="14" t="s">
        <v>527</v>
      </c>
      <c r="K4" s="14" t="s">
        <v>528</v>
      </c>
      <c r="L4" s="14" t="s">
        <v>545</v>
      </c>
      <c r="M4" s="14" t="s">
        <v>546</v>
      </c>
      <c r="N4" s="14" t="s">
        <v>541</v>
      </c>
      <c r="O4" s="14" t="s">
        <v>542</v>
      </c>
      <c r="P4" s="14" t="s">
        <v>550</v>
      </c>
      <c r="Q4" s="22" t="s">
        <v>551</v>
      </c>
      <c r="R4" s="22"/>
      <c r="S4" s="26" t="s">
        <v>103</v>
      </c>
      <c r="T4" s="26" t="s">
        <v>575</v>
      </c>
      <c r="W4" s="4" t="s">
        <v>573</v>
      </c>
      <c r="X4" t="s">
        <v>574</v>
      </c>
      <c r="Y4" t="s">
        <v>527</v>
      </c>
      <c r="Z4" t="s">
        <v>528</v>
      </c>
      <c r="AA4" t="s">
        <v>541</v>
      </c>
      <c r="AB4" t="s">
        <v>542</v>
      </c>
      <c r="AE4" t="s">
        <v>583</v>
      </c>
    </row>
    <row r="5" spans="1:31" x14ac:dyDescent="0.15">
      <c r="A5" s="14">
        <v>1</v>
      </c>
      <c r="B5" s="14">
        <v>1</v>
      </c>
      <c r="C5" s="14">
        <v>1</v>
      </c>
      <c r="D5" s="14" t="str">
        <f>IF(P5="","[]","["&amp;P5&amp;","&amp;Q5&amp;"]")</f>
        <v>[]</v>
      </c>
      <c r="E5" s="14">
        <f>C5</f>
        <v>1</v>
      </c>
      <c r="F5" s="14">
        <f t="shared" ref="F5:F68" si="0">_xlfn.IFNA(VLOOKUP(C5,W:X,2,FALSE),0)</f>
        <v>0</v>
      </c>
      <c r="G5">
        <f t="shared" ref="G5:G68" si="1">IF(F5=1,0,VLOOKUP(C5,S:T,2,FALSE))</f>
        <v>40</v>
      </c>
      <c r="H5" s="14">
        <v>0</v>
      </c>
      <c r="I5" s="14">
        <v>0</v>
      </c>
      <c r="J5" t="str">
        <f t="shared" ref="J5:J68" si="2">_xlfn.IFNA(VLOOKUP(C5,W:Z,3,FALSE),"")</f>
        <v/>
      </c>
      <c r="K5" s="14" t="str">
        <f t="shared" ref="K5:K68" si="3">_xlfn.IFNA(VLOOKUP(C5,W:Z,4,FALSE),"")</f>
        <v/>
      </c>
      <c r="L5" s="16" t="str">
        <f>_xlfn.IFNA(VLOOKUP(J5,物品对应表!B:C,2,FALSE),"")</f>
        <v/>
      </c>
      <c r="M5" s="16" t="str">
        <f>_xlfn.IFNA(VLOOKUP(K5,物品对应表!B:C,2,FALSE),"")</f>
        <v/>
      </c>
      <c r="N5" s="1" t="str">
        <f>_xlfn.IFNA(VLOOKUP(C5,W:AB,5,FALSE),"")</f>
        <v/>
      </c>
      <c r="O5" s="16" t="str">
        <f>_xlfn.IFNA(VLOOKUP(C5,W:AB,6,FALSE),"")</f>
        <v/>
      </c>
      <c r="P5" s="16" t="str">
        <f>IF(J5&amp;K5="","","{"&amp;N$3&amp;N5&amp;","&amp;L$3&amp;L5&amp;"}")</f>
        <v/>
      </c>
      <c r="Q5" s="16" t="str">
        <f>IF(K5&amp;L5="","","{"&amp;O$3&amp;O5&amp;","&amp;M$3&amp;M5&amp;"}")</f>
        <v/>
      </c>
      <c r="R5" s="16"/>
      <c r="S5" s="21">
        <v>1</v>
      </c>
      <c r="T5" s="21">
        <f>VLOOKUP(S5,金币需求!P:U,6,FALSE)</f>
        <v>40</v>
      </c>
      <c r="W5" s="4">
        <v>10</v>
      </c>
      <c r="X5">
        <v>1</v>
      </c>
      <c r="Y5" s="25" t="s">
        <v>494</v>
      </c>
      <c r="Z5" s="25" t="s">
        <v>576</v>
      </c>
      <c r="AA5" s="24">
        <v>1</v>
      </c>
      <c r="AB5" s="24">
        <v>1</v>
      </c>
      <c r="AE5" s="15"/>
    </row>
    <row r="6" spans="1:31" x14ac:dyDescent="0.15">
      <c r="A6" s="14">
        <v>2</v>
      </c>
      <c r="B6" s="14">
        <f>IF(C6=1,B5+1,B5)</f>
        <v>1</v>
      </c>
      <c r="C6" s="14">
        <f>IF(C5=C$1,1,C5+1)</f>
        <v>2</v>
      </c>
      <c r="D6" s="14" t="str">
        <f t="shared" ref="D6:D69" si="4">IF(P6="","[]","["&amp;P6&amp;","&amp;Q6&amp;"]")</f>
        <v>[]</v>
      </c>
      <c r="E6" s="14">
        <f t="shared" ref="E6:E69" si="5">C6</f>
        <v>2</v>
      </c>
      <c r="F6" s="14">
        <f t="shared" si="0"/>
        <v>0</v>
      </c>
      <c r="G6">
        <f t="shared" si="1"/>
        <v>40</v>
      </c>
      <c r="H6" s="14">
        <v>0</v>
      </c>
      <c r="I6" s="14">
        <v>0</v>
      </c>
      <c r="J6" t="str">
        <f t="shared" si="2"/>
        <v/>
      </c>
      <c r="K6" s="14" t="str">
        <f t="shared" si="3"/>
        <v/>
      </c>
      <c r="L6" s="16" t="str">
        <f>_xlfn.IFNA(VLOOKUP(J6,物品对应表!B:C,2,FALSE),"")</f>
        <v/>
      </c>
      <c r="M6" s="16" t="str">
        <f>_xlfn.IFNA(VLOOKUP(K6,物品对应表!B:C,2,FALSE),"")</f>
        <v/>
      </c>
      <c r="N6" s="1" t="str">
        <f t="shared" ref="N6:N69" si="6">_xlfn.IFNA(VLOOKUP(C6,W:AB,5,FALSE),"")</f>
        <v/>
      </c>
      <c r="O6" s="16" t="str">
        <f t="shared" ref="O6:O69" si="7">_xlfn.IFNA(VLOOKUP(C6,W:AB,6,FALSE),"")</f>
        <v/>
      </c>
      <c r="P6" s="16" t="str">
        <f t="shared" ref="P6:P69" si="8">IF(J6&amp;K6="","","{"&amp;N$3&amp;N6&amp;","&amp;L$3&amp;L6&amp;"}")</f>
        <v/>
      </c>
      <c r="Q6" s="16" t="str">
        <f t="shared" ref="Q6:Q69" si="9">IF(K6&amp;L6="","","{"&amp;O$3&amp;O6&amp;","&amp;M$3&amp;M6&amp;"}")</f>
        <v/>
      </c>
      <c r="R6" s="16"/>
      <c r="S6" s="21">
        <v>2</v>
      </c>
      <c r="T6" s="21">
        <f>VLOOKUP(S6,金币需求!P:U,6,FALSE)</f>
        <v>40</v>
      </c>
      <c r="W6" s="4">
        <v>20</v>
      </c>
      <c r="X6">
        <v>1</v>
      </c>
      <c r="Y6" s="25" t="s">
        <v>577</v>
      </c>
      <c r="Z6" s="25" t="s">
        <v>580</v>
      </c>
      <c r="AA6" s="24">
        <v>1</v>
      </c>
      <c r="AB6" s="24">
        <v>1</v>
      </c>
      <c r="AE6" s="15" t="s">
        <v>584</v>
      </c>
    </row>
    <row r="7" spans="1:31" x14ac:dyDescent="0.15">
      <c r="A7" s="14">
        <v>3</v>
      </c>
      <c r="B7" s="14">
        <f t="shared" ref="B7:B70" si="10">IF(C7=1,B6+1,B6)</f>
        <v>1</v>
      </c>
      <c r="C7" s="14">
        <f t="shared" ref="C7:C70" si="11">IF(C6=C$1,1,C6+1)</f>
        <v>3</v>
      </c>
      <c r="D7" s="14" t="str">
        <f t="shared" si="4"/>
        <v>[]</v>
      </c>
      <c r="E7" s="14">
        <f t="shared" si="5"/>
        <v>3</v>
      </c>
      <c r="F7" s="14">
        <f t="shared" si="0"/>
        <v>0</v>
      </c>
      <c r="G7">
        <f t="shared" si="1"/>
        <v>40</v>
      </c>
      <c r="H7" s="14">
        <v>0</v>
      </c>
      <c r="I7">
        <v>0</v>
      </c>
      <c r="J7" t="str">
        <f t="shared" si="2"/>
        <v/>
      </c>
      <c r="K7" s="14" t="str">
        <f t="shared" si="3"/>
        <v/>
      </c>
      <c r="L7" s="16" t="str">
        <f>_xlfn.IFNA(VLOOKUP(J7,物品对应表!B:C,2,FALSE),"")</f>
        <v/>
      </c>
      <c r="M7" s="16" t="str">
        <f>_xlfn.IFNA(VLOOKUP(K7,物品对应表!B:C,2,FALSE),"")</f>
        <v/>
      </c>
      <c r="N7" s="1" t="str">
        <f t="shared" si="6"/>
        <v/>
      </c>
      <c r="O7" s="16" t="str">
        <f t="shared" si="7"/>
        <v/>
      </c>
      <c r="P7" s="16" t="str">
        <f t="shared" si="8"/>
        <v/>
      </c>
      <c r="Q7" s="16" t="str">
        <f t="shared" si="9"/>
        <v/>
      </c>
      <c r="R7" s="16"/>
      <c r="S7" s="21">
        <v>3</v>
      </c>
      <c r="T7" s="21">
        <f>VLOOKUP(S7,金币需求!P:U,6,FALSE)</f>
        <v>40</v>
      </c>
      <c r="W7" s="4">
        <v>30</v>
      </c>
      <c r="X7">
        <v>1</v>
      </c>
      <c r="Y7" s="25" t="s">
        <v>498</v>
      </c>
      <c r="Z7" s="25" t="s">
        <v>581</v>
      </c>
      <c r="AA7" s="24">
        <v>1</v>
      </c>
      <c r="AB7" s="24">
        <v>1</v>
      </c>
      <c r="AE7" s="15" t="s">
        <v>585</v>
      </c>
    </row>
    <row r="8" spans="1:31" x14ac:dyDescent="0.15">
      <c r="A8" s="14">
        <v>4</v>
      </c>
      <c r="B8" s="14">
        <f t="shared" si="10"/>
        <v>1</v>
      </c>
      <c r="C8" s="14">
        <f t="shared" si="11"/>
        <v>4</v>
      </c>
      <c r="D8" s="14" t="str">
        <f t="shared" si="4"/>
        <v>[]</v>
      </c>
      <c r="E8" s="14">
        <f t="shared" si="5"/>
        <v>4</v>
      </c>
      <c r="F8" s="14">
        <f t="shared" si="0"/>
        <v>0</v>
      </c>
      <c r="G8">
        <f t="shared" si="1"/>
        <v>40</v>
      </c>
      <c r="H8" s="14">
        <v>0</v>
      </c>
      <c r="I8">
        <v>0</v>
      </c>
      <c r="J8" t="str">
        <f t="shared" si="2"/>
        <v/>
      </c>
      <c r="K8" s="14" t="str">
        <f t="shared" si="3"/>
        <v/>
      </c>
      <c r="L8" s="16" t="str">
        <f>_xlfn.IFNA(VLOOKUP(J8,物品对应表!B:C,2,FALSE),"")</f>
        <v/>
      </c>
      <c r="M8" s="16" t="str">
        <f>_xlfn.IFNA(VLOOKUP(K8,物品对应表!B:C,2,FALSE),"")</f>
        <v/>
      </c>
      <c r="N8" s="1" t="str">
        <f t="shared" si="6"/>
        <v/>
      </c>
      <c r="O8" s="16" t="str">
        <f t="shared" si="7"/>
        <v/>
      </c>
      <c r="P8" s="16" t="str">
        <f t="shared" si="8"/>
        <v/>
      </c>
      <c r="Q8" s="16" t="str">
        <f t="shared" si="9"/>
        <v/>
      </c>
      <c r="R8" s="16"/>
      <c r="S8" s="21">
        <v>4</v>
      </c>
      <c r="T8" s="21">
        <f>VLOOKUP(S8,金币需求!P:U,6,FALSE)</f>
        <v>40</v>
      </c>
      <c r="W8" s="4">
        <v>40</v>
      </c>
      <c r="X8">
        <v>1</v>
      </c>
      <c r="Y8" s="25" t="s">
        <v>500</v>
      </c>
      <c r="Z8" s="25" t="s">
        <v>582</v>
      </c>
      <c r="AA8" s="24">
        <v>1</v>
      </c>
      <c r="AB8" s="24">
        <v>1</v>
      </c>
      <c r="AE8" s="15"/>
    </row>
    <row r="9" spans="1:31" x14ac:dyDescent="0.15">
      <c r="A9" s="14">
        <v>5</v>
      </c>
      <c r="B9" s="14">
        <f t="shared" si="10"/>
        <v>1</v>
      </c>
      <c r="C9" s="14">
        <f t="shared" si="11"/>
        <v>5</v>
      </c>
      <c r="D9" s="14" t="str">
        <f t="shared" si="4"/>
        <v>[]</v>
      </c>
      <c r="E9" s="14">
        <f t="shared" si="5"/>
        <v>5</v>
      </c>
      <c r="F9" s="14">
        <f t="shared" si="0"/>
        <v>0</v>
      </c>
      <c r="G9">
        <f t="shared" si="1"/>
        <v>40</v>
      </c>
      <c r="H9" s="14">
        <v>0</v>
      </c>
      <c r="I9">
        <v>0</v>
      </c>
      <c r="J9" t="str">
        <f t="shared" si="2"/>
        <v/>
      </c>
      <c r="K9" s="14" t="str">
        <f t="shared" si="3"/>
        <v/>
      </c>
      <c r="L9" s="16" t="str">
        <f>_xlfn.IFNA(VLOOKUP(J9,物品对应表!B:C,2,FALSE),"")</f>
        <v/>
      </c>
      <c r="M9" s="16" t="str">
        <f>_xlfn.IFNA(VLOOKUP(K9,物品对应表!B:C,2,FALSE),"")</f>
        <v/>
      </c>
      <c r="N9" s="1" t="str">
        <f t="shared" si="6"/>
        <v/>
      </c>
      <c r="O9" s="16" t="str">
        <f t="shared" si="7"/>
        <v/>
      </c>
      <c r="P9" s="16" t="str">
        <f t="shared" si="8"/>
        <v/>
      </c>
      <c r="Q9" s="16" t="str">
        <f t="shared" si="9"/>
        <v/>
      </c>
      <c r="R9" s="16"/>
      <c r="S9" s="21">
        <v>5</v>
      </c>
      <c r="T9" s="21">
        <f>VLOOKUP(S9,金币需求!P:U,6,FALSE)</f>
        <v>40</v>
      </c>
      <c r="W9" s="4">
        <v>50</v>
      </c>
      <c r="X9">
        <v>1</v>
      </c>
      <c r="Y9" s="25" t="s">
        <v>502</v>
      </c>
      <c r="Z9" s="25" t="s">
        <v>503</v>
      </c>
      <c r="AA9" s="24">
        <v>1</v>
      </c>
      <c r="AB9" s="24">
        <v>1</v>
      </c>
      <c r="AE9" s="15"/>
    </row>
    <row r="10" spans="1:31" x14ac:dyDescent="0.15">
      <c r="A10" s="14">
        <v>6</v>
      </c>
      <c r="B10" s="14">
        <f t="shared" si="10"/>
        <v>1</v>
      </c>
      <c r="C10" s="14">
        <f t="shared" si="11"/>
        <v>6</v>
      </c>
      <c r="D10" s="14" t="str">
        <f t="shared" si="4"/>
        <v>[]</v>
      </c>
      <c r="E10" s="14">
        <f t="shared" si="5"/>
        <v>6</v>
      </c>
      <c r="F10" s="14">
        <f t="shared" si="0"/>
        <v>0</v>
      </c>
      <c r="G10">
        <f t="shared" si="1"/>
        <v>40</v>
      </c>
      <c r="H10" s="14">
        <v>0</v>
      </c>
      <c r="I10">
        <v>0</v>
      </c>
      <c r="J10" t="str">
        <f t="shared" si="2"/>
        <v/>
      </c>
      <c r="K10" s="14" t="str">
        <f t="shared" si="3"/>
        <v/>
      </c>
      <c r="L10" s="16" t="str">
        <f>_xlfn.IFNA(VLOOKUP(J10,物品对应表!B:C,2,FALSE),"")</f>
        <v/>
      </c>
      <c r="M10" s="16" t="str">
        <f>_xlfn.IFNA(VLOOKUP(K10,物品对应表!B:C,2,FALSE),"")</f>
        <v/>
      </c>
      <c r="N10" s="1" t="str">
        <f t="shared" si="6"/>
        <v/>
      </c>
      <c r="O10" s="16" t="str">
        <f t="shared" si="7"/>
        <v/>
      </c>
      <c r="P10" s="16" t="str">
        <f t="shared" si="8"/>
        <v/>
      </c>
      <c r="Q10" s="16" t="str">
        <f t="shared" si="9"/>
        <v/>
      </c>
      <c r="R10" s="16"/>
      <c r="S10" s="21">
        <v>6</v>
      </c>
      <c r="T10" s="21">
        <f>VLOOKUP(S10,金币需求!P:U,6,FALSE)</f>
        <v>40</v>
      </c>
      <c r="W10" s="4">
        <v>60</v>
      </c>
      <c r="X10">
        <v>1</v>
      </c>
      <c r="Y10" s="25" t="s">
        <v>578</v>
      </c>
      <c r="Z10" s="25" t="s">
        <v>505</v>
      </c>
      <c r="AA10" s="24">
        <v>1</v>
      </c>
      <c r="AB10" s="24">
        <v>1</v>
      </c>
    </row>
    <row r="11" spans="1:31" x14ac:dyDescent="0.15">
      <c r="A11" s="14">
        <v>7</v>
      </c>
      <c r="B11" s="14">
        <f t="shared" si="10"/>
        <v>1</v>
      </c>
      <c r="C11" s="14">
        <f t="shared" si="11"/>
        <v>7</v>
      </c>
      <c r="D11" s="14" t="str">
        <f t="shared" si="4"/>
        <v>[]</v>
      </c>
      <c r="E11" s="14">
        <f t="shared" si="5"/>
        <v>7</v>
      </c>
      <c r="F11" s="14">
        <f t="shared" si="0"/>
        <v>0</v>
      </c>
      <c r="G11">
        <f t="shared" si="1"/>
        <v>40</v>
      </c>
      <c r="H11" s="14">
        <v>0</v>
      </c>
      <c r="I11">
        <v>0</v>
      </c>
      <c r="J11" t="str">
        <f t="shared" si="2"/>
        <v/>
      </c>
      <c r="K11" s="14" t="str">
        <f t="shared" si="3"/>
        <v/>
      </c>
      <c r="L11" s="16" t="str">
        <f>_xlfn.IFNA(VLOOKUP(J11,物品对应表!B:C,2,FALSE),"")</f>
        <v/>
      </c>
      <c r="M11" s="16" t="str">
        <f>_xlfn.IFNA(VLOOKUP(K11,物品对应表!B:C,2,FALSE),"")</f>
        <v/>
      </c>
      <c r="N11" s="1" t="str">
        <f t="shared" si="6"/>
        <v/>
      </c>
      <c r="O11" s="16" t="str">
        <f t="shared" si="7"/>
        <v/>
      </c>
      <c r="P11" s="16" t="str">
        <f t="shared" si="8"/>
        <v/>
      </c>
      <c r="Q11" s="16" t="str">
        <f t="shared" si="9"/>
        <v/>
      </c>
      <c r="R11" s="16"/>
      <c r="S11" s="21">
        <v>7</v>
      </c>
      <c r="T11" s="21">
        <f>VLOOKUP(S11,金币需求!P:U,6,FALSE)</f>
        <v>40</v>
      </c>
      <c r="W11" s="4">
        <v>70</v>
      </c>
      <c r="X11">
        <v>1</v>
      </c>
      <c r="Y11" s="25" t="s">
        <v>506</v>
      </c>
      <c r="Z11" s="25" t="s">
        <v>507</v>
      </c>
      <c r="AA11" s="24">
        <v>1</v>
      </c>
      <c r="AB11" s="24">
        <v>1</v>
      </c>
    </row>
    <row r="12" spans="1:31" x14ac:dyDescent="0.15">
      <c r="A12" s="14">
        <v>8</v>
      </c>
      <c r="B12" s="14">
        <f t="shared" si="10"/>
        <v>1</v>
      </c>
      <c r="C12" s="14">
        <f t="shared" si="11"/>
        <v>8</v>
      </c>
      <c r="D12" s="14" t="str">
        <f t="shared" si="4"/>
        <v>[]</v>
      </c>
      <c r="E12" s="14">
        <f t="shared" si="5"/>
        <v>8</v>
      </c>
      <c r="F12" s="14">
        <f t="shared" si="0"/>
        <v>0</v>
      </c>
      <c r="G12">
        <f t="shared" si="1"/>
        <v>40</v>
      </c>
      <c r="H12" s="14">
        <v>0</v>
      </c>
      <c r="I12">
        <v>0</v>
      </c>
      <c r="J12" t="str">
        <f t="shared" si="2"/>
        <v/>
      </c>
      <c r="K12" s="14" t="str">
        <f t="shared" si="3"/>
        <v/>
      </c>
      <c r="L12" s="16" t="str">
        <f>_xlfn.IFNA(VLOOKUP(J12,物品对应表!B:C,2,FALSE),"")</f>
        <v/>
      </c>
      <c r="M12" s="16" t="str">
        <f>_xlfn.IFNA(VLOOKUP(K12,物品对应表!B:C,2,FALSE),"")</f>
        <v/>
      </c>
      <c r="N12" s="1" t="str">
        <f t="shared" si="6"/>
        <v/>
      </c>
      <c r="O12" s="16" t="str">
        <f t="shared" si="7"/>
        <v/>
      </c>
      <c r="P12" s="16" t="str">
        <f t="shared" si="8"/>
        <v/>
      </c>
      <c r="Q12" s="16" t="str">
        <f t="shared" si="9"/>
        <v/>
      </c>
      <c r="R12" s="16"/>
      <c r="S12" s="21">
        <v>8</v>
      </c>
      <c r="T12" s="21">
        <f>VLOOKUP(S12,金币需求!P:U,6,FALSE)</f>
        <v>40</v>
      </c>
      <c r="W12" s="4">
        <v>80</v>
      </c>
      <c r="X12">
        <v>1</v>
      </c>
      <c r="Y12" s="25" t="s">
        <v>579</v>
      </c>
      <c r="Z12" s="25" t="s">
        <v>579</v>
      </c>
      <c r="AA12" s="24">
        <v>1</v>
      </c>
      <c r="AB12" s="24">
        <v>1</v>
      </c>
    </row>
    <row r="13" spans="1:31" x14ac:dyDescent="0.15">
      <c r="A13" s="14">
        <v>9</v>
      </c>
      <c r="B13" s="14">
        <f t="shared" si="10"/>
        <v>1</v>
      </c>
      <c r="C13" s="14">
        <f t="shared" si="11"/>
        <v>9</v>
      </c>
      <c r="D13" s="14" t="str">
        <f t="shared" si="4"/>
        <v>[]</v>
      </c>
      <c r="E13" s="14">
        <f t="shared" si="5"/>
        <v>9</v>
      </c>
      <c r="F13" s="14">
        <f t="shared" si="0"/>
        <v>0</v>
      </c>
      <c r="G13">
        <f t="shared" si="1"/>
        <v>40</v>
      </c>
      <c r="H13" s="14">
        <v>0</v>
      </c>
      <c r="I13">
        <v>0</v>
      </c>
      <c r="J13" t="str">
        <f t="shared" si="2"/>
        <v/>
      </c>
      <c r="K13" s="14" t="str">
        <f t="shared" si="3"/>
        <v/>
      </c>
      <c r="L13" s="16" t="str">
        <f>_xlfn.IFNA(VLOOKUP(J13,物品对应表!B:C,2,FALSE),"")</f>
        <v/>
      </c>
      <c r="M13" s="16" t="str">
        <f>_xlfn.IFNA(VLOOKUP(K13,物品对应表!B:C,2,FALSE),"")</f>
        <v/>
      </c>
      <c r="N13" s="1" t="str">
        <f t="shared" si="6"/>
        <v/>
      </c>
      <c r="O13" s="16" t="str">
        <f t="shared" si="7"/>
        <v/>
      </c>
      <c r="P13" s="16" t="str">
        <f t="shared" si="8"/>
        <v/>
      </c>
      <c r="Q13" s="16" t="str">
        <f t="shared" si="9"/>
        <v/>
      </c>
      <c r="R13" s="16"/>
      <c r="S13" s="21">
        <v>9</v>
      </c>
      <c r="T13" s="21">
        <f>VLOOKUP(S13,金币需求!P:U,6,FALSE)</f>
        <v>40</v>
      </c>
      <c r="W13" s="4">
        <v>90</v>
      </c>
      <c r="X13">
        <v>1</v>
      </c>
      <c r="Y13" s="25" t="s">
        <v>579</v>
      </c>
      <c r="Z13" s="25" t="s">
        <v>579</v>
      </c>
      <c r="AA13" s="24">
        <v>1</v>
      </c>
      <c r="AB13" s="24">
        <v>1</v>
      </c>
    </row>
    <row r="14" spans="1:31" x14ac:dyDescent="0.15">
      <c r="A14" s="14">
        <v>10</v>
      </c>
      <c r="B14" s="14">
        <f t="shared" si="10"/>
        <v>1</v>
      </c>
      <c r="C14" s="14">
        <f t="shared" si="11"/>
        <v>10</v>
      </c>
      <c r="D14" s="14" t="str">
        <f t="shared" si="4"/>
        <v>[{"count":1,"iid":25011},{"count":1,"iid":25012}]</v>
      </c>
      <c r="E14" s="14">
        <f t="shared" si="5"/>
        <v>10</v>
      </c>
      <c r="F14" s="14">
        <f t="shared" si="0"/>
        <v>1</v>
      </c>
      <c r="G14">
        <f t="shared" si="1"/>
        <v>0</v>
      </c>
      <c r="H14" s="14">
        <v>0</v>
      </c>
      <c r="I14">
        <v>0</v>
      </c>
      <c r="J14" t="str">
        <f t="shared" si="2"/>
        <v>装备进阶材料1-1</v>
      </c>
      <c r="K14" s="14" t="str">
        <f t="shared" si="3"/>
        <v>装备进阶材料1-2</v>
      </c>
      <c r="L14" s="16">
        <f>_xlfn.IFNA(VLOOKUP(J14,物品对应表!B:C,2,FALSE),"")</f>
        <v>25011</v>
      </c>
      <c r="M14" s="16">
        <f>_xlfn.IFNA(VLOOKUP(K14,物品对应表!B:C,2,FALSE),"")</f>
        <v>25012</v>
      </c>
      <c r="N14" s="1">
        <f t="shared" si="6"/>
        <v>1</v>
      </c>
      <c r="O14" s="16">
        <f t="shared" si="7"/>
        <v>1</v>
      </c>
      <c r="P14" s="16" t="str">
        <f t="shared" si="8"/>
        <v>{"count":1,"iid":25011}</v>
      </c>
      <c r="Q14" s="16" t="str">
        <f t="shared" si="9"/>
        <v>{"count":1,"iid":25012}</v>
      </c>
      <c r="R14" s="16"/>
      <c r="S14" s="21">
        <v>10</v>
      </c>
      <c r="T14" s="21">
        <f>VLOOKUP(S14,金币需求!P:U,6,FALSE)</f>
        <v>40</v>
      </c>
    </row>
    <row r="15" spans="1:31" x14ac:dyDescent="0.15">
      <c r="A15" s="14">
        <v>11</v>
      </c>
      <c r="B15" s="14">
        <f t="shared" si="10"/>
        <v>1</v>
      </c>
      <c r="C15" s="14">
        <f t="shared" si="11"/>
        <v>11</v>
      </c>
      <c r="D15" s="14" t="str">
        <f t="shared" si="4"/>
        <v>[]</v>
      </c>
      <c r="E15" s="14">
        <f t="shared" si="5"/>
        <v>11</v>
      </c>
      <c r="F15" s="14">
        <f t="shared" si="0"/>
        <v>0</v>
      </c>
      <c r="G15">
        <f t="shared" si="1"/>
        <v>40</v>
      </c>
      <c r="H15" s="14">
        <v>0</v>
      </c>
      <c r="I15">
        <v>0</v>
      </c>
      <c r="J15" t="str">
        <f t="shared" si="2"/>
        <v/>
      </c>
      <c r="K15" s="14" t="str">
        <f t="shared" si="3"/>
        <v/>
      </c>
      <c r="L15" s="16" t="str">
        <f>_xlfn.IFNA(VLOOKUP(J15,物品对应表!B:C,2,FALSE),"")</f>
        <v/>
      </c>
      <c r="M15" s="16" t="str">
        <f>_xlfn.IFNA(VLOOKUP(K15,物品对应表!B:C,2,FALSE),"")</f>
        <v/>
      </c>
      <c r="N15" s="1" t="str">
        <f t="shared" si="6"/>
        <v/>
      </c>
      <c r="O15" s="16" t="str">
        <f t="shared" si="7"/>
        <v/>
      </c>
      <c r="P15" s="16" t="str">
        <f t="shared" si="8"/>
        <v/>
      </c>
      <c r="Q15" s="16" t="str">
        <f t="shared" si="9"/>
        <v/>
      </c>
      <c r="R15" s="16"/>
      <c r="S15" s="21">
        <v>11</v>
      </c>
      <c r="T15" s="21">
        <f>VLOOKUP(S15,金币需求!P:U,6,FALSE)</f>
        <v>40</v>
      </c>
    </row>
    <row r="16" spans="1:31" x14ac:dyDescent="0.15">
      <c r="A16" s="14">
        <v>12</v>
      </c>
      <c r="B16" s="14">
        <f t="shared" si="10"/>
        <v>1</v>
      </c>
      <c r="C16" s="14">
        <f t="shared" si="11"/>
        <v>12</v>
      </c>
      <c r="D16" s="14" t="str">
        <f t="shared" si="4"/>
        <v>[]</v>
      </c>
      <c r="E16" s="14">
        <f t="shared" si="5"/>
        <v>12</v>
      </c>
      <c r="F16" s="14">
        <f t="shared" si="0"/>
        <v>0</v>
      </c>
      <c r="G16">
        <f t="shared" si="1"/>
        <v>40</v>
      </c>
      <c r="H16" s="14">
        <v>0</v>
      </c>
      <c r="I16">
        <v>0</v>
      </c>
      <c r="J16" t="str">
        <f t="shared" si="2"/>
        <v/>
      </c>
      <c r="K16" s="14" t="str">
        <f t="shared" si="3"/>
        <v/>
      </c>
      <c r="L16" s="16" t="str">
        <f>_xlfn.IFNA(VLOOKUP(J16,物品对应表!B:C,2,FALSE),"")</f>
        <v/>
      </c>
      <c r="M16" s="16" t="str">
        <f>_xlfn.IFNA(VLOOKUP(K16,物品对应表!B:C,2,FALSE),"")</f>
        <v/>
      </c>
      <c r="N16" s="1" t="str">
        <f t="shared" si="6"/>
        <v/>
      </c>
      <c r="O16" s="16" t="str">
        <f t="shared" si="7"/>
        <v/>
      </c>
      <c r="P16" s="16" t="str">
        <f t="shared" si="8"/>
        <v/>
      </c>
      <c r="Q16" s="16" t="str">
        <f t="shared" si="9"/>
        <v/>
      </c>
      <c r="R16" s="16"/>
      <c r="S16" s="21">
        <v>12</v>
      </c>
      <c r="T16" s="21">
        <f>VLOOKUP(S16,金币需求!P:U,6,FALSE)</f>
        <v>40</v>
      </c>
    </row>
    <row r="17" spans="1:25" x14ac:dyDescent="0.15">
      <c r="A17" s="14">
        <v>13</v>
      </c>
      <c r="B17" s="14">
        <f t="shared" si="10"/>
        <v>1</v>
      </c>
      <c r="C17" s="14">
        <f t="shared" si="11"/>
        <v>13</v>
      </c>
      <c r="D17" s="14" t="str">
        <f t="shared" si="4"/>
        <v>[]</v>
      </c>
      <c r="E17" s="14">
        <f t="shared" si="5"/>
        <v>13</v>
      </c>
      <c r="F17" s="14">
        <f t="shared" si="0"/>
        <v>0</v>
      </c>
      <c r="G17">
        <f t="shared" si="1"/>
        <v>40</v>
      </c>
      <c r="H17" s="14">
        <v>0</v>
      </c>
      <c r="I17">
        <v>0</v>
      </c>
      <c r="J17" t="str">
        <f t="shared" si="2"/>
        <v/>
      </c>
      <c r="K17" s="14" t="str">
        <f t="shared" si="3"/>
        <v/>
      </c>
      <c r="L17" s="16" t="str">
        <f>_xlfn.IFNA(VLOOKUP(J17,物品对应表!B:C,2,FALSE),"")</f>
        <v/>
      </c>
      <c r="M17" s="16" t="str">
        <f>_xlfn.IFNA(VLOOKUP(K17,物品对应表!B:C,2,FALSE),"")</f>
        <v/>
      </c>
      <c r="N17" s="1" t="str">
        <f t="shared" si="6"/>
        <v/>
      </c>
      <c r="O17" s="16" t="str">
        <f t="shared" si="7"/>
        <v/>
      </c>
      <c r="P17" s="16" t="str">
        <f t="shared" si="8"/>
        <v/>
      </c>
      <c r="Q17" s="16" t="str">
        <f t="shared" si="9"/>
        <v/>
      </c>
      <c r="R17" s="16"/>
      <c r="S17" s="21">
        <v>13</v>
      </c>
      <c r="T17" s="21">
        <f>VLOOKUP(S17,金币需求!P:U,6,FALSE)</f>
        <v>40</v>
      </c>
    </row>
    <row r="18" spans="1:25" x14ac:dyDescent="0.15">
      <c r="A18" s="14">
        <v>14</v>
      </c>
      <c r="B18" s="14">
        <f t="shared" si="10"/>
        <v>1</v>
      </c>
      <c r="C18" s="14">
        <f t="shared" si="11"/>
        <v>14</v>
      </c>
      <c r="D18" s="14" t="str">
        <f t="shared" si="4"/>
        <v>[]</v>
      </c>
      <c r="E18" s="14">
        <f t="shared" si="5"/>
        <v>14</v>
      </c>
      <c r="F18" s="14">
        <f t="shared" si="0"/>
        <v>0</v>
      </c>
      <c r="G18">
        <f t="shared" si="1"/>
        <v>40</v>
      </c>
      <c r="H18" s="14">
        <v>0</v>
      </c>
      <c r="I18">
        <v>0</v>
      </c>
      <c r="J18" t="str">
        <f t="shared" si="2"/>
        <v/>
      </c>
      <c r="K18" s="14" t="str">
        <f t="shared" si="3"/>
        <v/>
      </c>
      <c r="L18" s="16" t="str">
        <f>_xlfn.IFNA(VLOOKUP(J18,物品对应表!B:C,2,FALSE),"")</f>
        <v/>
      </c>
      <c r="M18" s="16" t="str">
        <f>_xlfn.IFNA(VLOOKUP(K18,物品对应表!B:C,2,FALSE),"")</f>
        <v/>
      </c>
      <c r="N18" s="1" t="str">
        <f t="shared" si="6"/>
        <v/>
      </c>
      <c r="O18" s="16" t="str">
        <f t="shared" si="7"/>
        <v/>
      </c>
      <c r="P18" s="16" t="str">
        <f t="shared" si="8"/>
        <v/>
      </c>
      <c r="Q18" s="16" t="str">
        <f t="shared" si="9"/>
        <v/>
      </c>
      <c r="R18" s="16"/>
      <c r="S18" s="21">
        <v>14</v>
      </c>
      <c r="T18" s="21">
        <f>VLOOKUP(S18,金币需求!P:U,6,FALSE)</f>
        <v>40</v>
      </c>
    </row>
    <row r="19" spans="1:25" x14ac:dyDescent="0.15">
      <c r="A19" s="14">
        <v>15</v>
      </c>
      <c r="B19" s="14">
        <f t="shared" si="10"/>
        <v>1</v>
      </c>
      <c r="C19" s="14">
        <f t="shared" si="11"/>
        <v>15</v>
      </c>
      <c r="D19" s="14" t="str">
        <f t="shared" si="4"/>
        <v>[]</v>
      </c>
      <c r="E19" s="14">
        <f t="shared" si="5"/>
        <v>15</v>
      </c>
      <c r="F19" s="14">
        <f t="shared" si="0"/>
        <v>0</v>
      </c>
      <c r="G19">
        <f t="shared" si="1"/>
        <v>40</v>
      </c>
      <c r="H19" s="14">
        <v>0</v>
      </c>
      <c r="I19">
        <v>0</v>
      </c>
      <c r="J19" t="str">
        <f t="shared" si="2"/>
        <v/>
      </c>
      <c r="K19" s="14" t="str">
        <f t="shared" si="3"/>
        <v/>
      </c>
      <c r="L19" s="16" t="str">
        <f>_xlfn.IFNA(VLOOKUP(J19,物品对应表!B:C,2,FALSE),"")</f>
        <v/>
      </c>
      <c r="M19" s="16" t="str">
        <f>_xlfn.IFNA(VLOOKUP(K19,物品对应表!B:C,2,FALSE),"")</f>
        <v/>
      </c>
      <c r="N19" s="1" t="str">
        <f t="shared" si="6"/>
        <v/>
      </c>
      <c r="O19" s="16" t="str">
        <f t="shared" si="7"/>
        <v/>
      </c>
      <c r="P19" s="16" t="str">
        <f t="shared" si="8"/>
        <v/>
      </c>
      <c r="Q19" s="16" t="str">
        <f t="shared" si="9"/>
        <v/>
      </c>
      <c r="R19" s="16"/>
      <c r="S19" s="21">
        <v>15</v>
      </c>
      <c r="T19" s="21">
        <f>VLOOKUP(S19,金币需求!P:U,6,FALSE)</f>
        <v>40</v>
      </c>
      <c r="Y19" s="15"/>
    </row>
    <row r="20" spans="1:25" x14ac:dyDescent="0.15">
      <c r="A20" s="14">
        <v>16</v>
      </c>
      <c r="B20" s="14">
        <f t="shared" si="10"/>
        <v>1</v>
      </c>
      <c r="C20" s="14">
        <f t="shared" si="11"/>
        <v>16</v>
      </c>
      <c r="D20" s="14" t="str">
        <f t="shared" si="4"/>
        <v>[]</v>
      </c>
      <c r="E20" s="14">
        <f t="shared" si="5"/>
        <v>16</v>
      </c>
      <c r="F20" s="14">
        <f t="shared" si="0"/>
        <v>0</v>
      </c>
      <c r="G20">
        <f t="shared" si="1"/>
        <v>40</v>
      </c>
      <c r="H20" s="14">
        <v>0</v>
      </c>
      <c r="I20">
        <v>0</v>
      </c>
      <c r="J20" t="str">
        <f t="shared" si="2"/>
        <v/>
      </c>
      <c r="K20" s="14" t="str">
        <f t="shared" si="3"/>
        <v/>
      </c>
      <c r="L20" s="16" t="str">
        <f>_xlfn.IFNA(VLOOKUP(J20,物品对应表!B:C,2,FALSE),"")</f>
        <v/>
      </c>
      <c r="M20" s="16" t="str">
        <f>_xlfn.IFNA(VLOOKUP(K20,物品对应表!B:C,2,FALSE),"")</f>
        <v/>
      </c>
      <c r="N20" s="1" t="str">
        <f t="shared" si="6"/>
        <v/>
      </c>
      <c r="O20" s="16" t="str">
        <f t="shared" si="7"/>
        <v/>
      </c>
      <c r="P20" s="16" t="str">
        <f t="shared" si="8"/>
        <v/>
      </c>
      <c r="Q20" s="16" t="str">
        <f t="shared" si="9"/>
        <v/>
      </c>
      <c r="R20" s="16"/>
      <c r="S20" s="21">
        <v>16</v>
      </c>
      <c r="T20" s="21">
        <f>VLOOKUP(S20,金币需求!P:U,6,FALSE)</f>
        <v>40</v>
      </c>
      <c r="Y20" s="15"/>
    </row>
    <row r="21" spans="1:25" x14ac:dyDescent="0.15">
      <c r="A21" s="14">
        <v>17</v>
      </c>
      <c r="B21" s="14">
        <f t="shared" si="10"/>
        <v>1</v>
      </c>
      <c r="C21" s="14">
        <f t="shared" si="11"/>
        <v>17</v>
      </c>
      <c r="D21" s="14" t="str">
        <f t="shared" si="4"/>
        <v>[]</v>
      </c>
      <c r="E21" s="14">
        <f t="shared" si="5"/>
        <v>17</v>
      </c>
      <c r="F21" s="14">
        <f t="shared" si="0"/>
        <v>0</v>
      </c>
      <c r="G21">
        <f t="shared" si="1"/>
        <v>40</v>
      </c>
      <c r="H21" s="14">
        <v>0</v>
      </c>
      <c r="I21">
        <v>0</v>
      </c>
      <c r="J21" t="str">
        <f t="shared" si="2"/>
        <v/>
      </c>
      <c r="K21" s="14" t="str">
        <f t="shared" si="3"/>
        <v/>
      </c>
      <c r="L21" s="16" t="str">
        <f>_xlfn.IFNA(VLOOKUP(J21,物品对应表!B:C,2,FALSE),"")</f>
        <v/>
      </c>
      <c r="M21" s="16" t="str">
        <f>_xlfn.IFNA(VLOOKUP(K21,物品对应表!B:C,2,FALSE),"")</f>
        <v/>
      </c>
      <c r="N21" s="1" t="str">
        <f t="shared" si="6"/>
        <v/>
      </c>
      <c r="O21" s="16" t="str">
        <f t="shared" si="7"/>
        <v/>
      </c>
      <c r="P21" s="16" t="str">
        <f t="shared" si="8"/>
        <v/>
      </c>
      <c r="Q21" s="16" t="str">
        <f t="shared" si="9"/>
        <v/>
      </c>
      <c r="R21" s="16"/>
      <c r="S21" s="21">
        <v>17</v>
      </c>
      <c r="T21" s="21">
        <f>VLOOKUP(S21,金币需求!P:U,6,FALSE)</f>
        <v>40</v>
      </c>
      <c r="Y21" s="15"/>
    </row>
    <row r="22" spans="1:25" x14ac:dyDescent="0.15">
      <c r="A22" s="14">
        <v>18</v>
      </c>
      <c r="B22" s="14">
        <f t="shared" si="10"/>
        <v>1</v>
      </c>
      <c r="C22" s="14">
        <f t="shared" si="11"/>
        <v>18</v>
      </c>
      <c r="D22" s="14" t="str">
        <f t="shared" si="4"/>
        <v>[]</v>
      </c>
      <c r="E22" s="14">
        <f t="shared" si="5"/>
        <v>18</v>
      </c>
      <c r="F22" s="14">
        <f t="shared" si="0"/>
        <v>0</v>
      </c>
      <c r="G22">
        <f t="shared" si="1"/>
        <v>40</v>
      </c>
      <c r="H22" s="14">
        <v>0</v>
      </c>
      <c r="I22">
        <v>0</v>
      </c>
      <c r="J22" t="str">
        <f t="shared" si="2"/>
        <v/>
      </c>
      <c r="K22" s="14" t="str">
        <f t="shared" si="3"/>
        <v/>
      </c>
      <c r="L22" s="16" t="str">
        <f>_xlfn.IFNA(VLOOKUP(J22,物品对应表!B:C,2,FALSE),"")</f>
        <v/>
      </c>
      <c r="M22" s="16" t="str">
        <f>_xlfn.IFNA(VLOOKUP(K22,物品对应表!B:C,2,FALSE),"")</f>
        <v/>
      </c>
      <c r="N22" s="1" t="str">
        <f t="shared" si="6"/>
        <v/>
      </c>
      <c r="O22" s="16" t="str">
        <f t="shared" si="7"/>
        <v/>
      </c>
      <c r="P22" s="16" t="str">
        <f t="shared" si="8"/>
        <v/>
      </c>
      <c r="Q22" s="16" t="str">
        <f t="shared" si="9"/>
        <v/>
      </c>
      <c r="R22" s="16"/>
      <c r="S22" s="21">
        <v>18</v>
      </c>
      <c r="T22" s="21">
        <f>VLOOKUP(S22,金币需求!P:U,6,FALSE)</f>
        <v>40</v>
      </c>
      <c r="Y22" s="15"/>
    </row>
    <row r="23" spans="1:25" x14ac:dyDescent="0.15">
      <c r="A23" s="14">
        <v>19</v>
      </c>
      <c r="B23" s="14">
        <f t="shared" si="10"/>
        <v>1</v>
      </c>
      <c r="C23" s="14">
        <f t="shared" si="11"/>
        <v>19</v>
      </c>
      <c r="D23" s="14" t="str">
        <f t="shared" si="4"/>
        <v>[]</v>
      </c>
      <c r="E23" s="14">
        <f t="shared" si="5"/>
        <v>19</v>
      </c>
      <c r="F23" s="14">
        <f t="shared" si="0"/>
        <v>0</v>
      </c>
      <c r="G23">
        <f t="shared" si="1"/>
        <v>40</v>
      </c>
      <c r="H23" s="14">
        <v>0</v>
      </c>
      <c r="I23">
        <v>0</v>
      </c>
      <c r="J23" t="str">
        <f t="shared" si="2"/>
        <v/>
      </c>
      <c r="K23" s="14" t="str">
        <f t="shared" si="3"/>
        <v/>
      </c>
      <c r="L23" s="16" t="str">
        <f>_xlfn.IFNA(VLOOKUP(J23,物品对应表!B:C,2,FALSE),"")</f>
        <v/>
      </c>
      <c r="M23" s="16" t="str">
        <f>_xlfn.IFNA(VLOOKUP(K23,物品对应表!B:C,2,FALSE),"")</f>
        <v/>
      </c>
      <c r="N23" s="1" t="str">
        <f t="shared" si="6"/>
        <v/>
      </c>
      <c r="O23" s="16" t="str">
        <f t="shared" si="7"/>
        <v/>
      </c>
      <c r="P23" s="16" t="str">
        <f t="shared" si="8"/>
        <v/>
      </c>
      <c r="Q23" s="16" t="str">
        <f t="shared" si="9"/>
        <v/>
      </c>
      <c r="R23" s="16"/>
      <c r="S23" s="21">
        <v>19</v>
      </c>
      <c r="T23" s="21">
        <f>VLOOKUP(S23,金币需求!P:U,6,FALSE)</f>
        <v>40</v>
      </c>
      <c r="Y23" s="15"/>
    </row>
    <row r="24" spans="1:25" x14ac:dyDescent="0.15">
      <c r="A24" s="14">
        <v>20</v>
      </c>
      <c r="B24" s="14">
        <f t="shared" si="10"/>
        <v>1</v>
      </c>
      <c r="C24" s="14">
        <f t="shared" si="11"/>
        <v>20</v>
      </c>
      <c r="D24" s="14" t="str">
        <f t="shared" si="4"/>
        <v>[{"count":1,"iid":25021},{"count":1,"iid":25022}]</v>
      </c>
      <c r="E24" s="14">
        <f t="shared" si="5"/>
        <v>20</v>
      </c>
      <c r="F24" s="14">
        <f t="shared" si="0"/>
        <v>1</v>
      </c>
      <c r="G24">
        <f t="shared" si="1"/>
        <v>0</v>
      </c>
      <c r="H24" s="14">
        <v>0</v>
      </c>
      <c r="I24">
        <v>0</v>
      </c>
      <c r="J24" t="str">
        <f t="shared" si="2"/>
        <v>装备进阶材料2-1</v>
      </c>
      <c r="K24" s="14" t="str">
        <f t="shared" si="3"/>
        <v>装备进阶材料2-2</v>
      </c>
      <c r="L24" s="16">
        <f>_xlfn.IFNA(VLOOKUP(J24,物品对应表!B:C,2,FALSE),"")</f>
        <v>25021</v>
      </c>
      <c r="M24" s="16">
        <f>_xlfn.IFNA(VLOOKUP(K24,物品对应表!B:C,2,FALSE),"")</f>
        <v>25022</v>
      </c>
      <c r="N24" s="1">
        <f t="shared" si="6"/>
        <v>1</v>
      </c>
      <c r="O24" s="16">
        <f t="shared" si="7"/>
        <v>1</v>
      </c>
      <c r="P24" s="16" t="str">
        <f t="shared" si="8"/>
        <v>{"count":1,"iid":25021}</v>
      </c>
      <c r="Q24" s="16" t="str">
        <f t="shared" si="9"/>
        <v>{"count":1,"iid":25022}</v>
      </c>
      <c r="R24" s="16"/>
      <c r="S24" s="21">
        <v>20</v>
      </c>
      <c r="T24" s="21">
        <f>VLOOKUP(S24,金币需求!P:U,6,FALSE)</f>
        <v>40</v>
      </c>
      <c r="Y24" s="15"/>
    </row>
    <row r="25" spans="1:25" x14ac:dyDescent="0.15">
      <c r="A25" s="14">
        <v>21</v>
      </c>
      <c r="B25" s="14">
        <f t="shared" si="10"/>
        <v>1</v>
      </c>
      <c r="C25" s="14">
        <f t="shared" si="11"/>
        <v>21</v>
      </c>
      <c r="D25" s="14" t="str">
        <f t="shared" si="4"/>
        <v>[]</v>
      </c>
      <c r="E25" s="14">
        <f t="shared" si="5"/>
        <v>21</v>
      </c>
      <c r="F25" s="14">
        <f t="shared" si="0"/>
        <v>0</v>
      </c>
      <c r="G25">
        <f t="shared" si="1"/>
        <v>80</v>
      </c>
      <c r="H25" s="14">
        <v>0</v>
      </c>
      <c r="I25">
        <v>0</v>
      </c>
      <c r="J25" t="str">
        <f t="shared" si="2"/>
        <v/>
      </c>
      <c r="K25" s="14" t="str">
        <f t="shared" si="3"/>
        <v/>
      </c>
      <c r="L25" s="16" t="str">
        <f>_xlfn.IFNA(VLOOKUP(J25,物品对应表!B:C,2,FALSE),"")</f>
        <v/>
      </c>
      <c r="M25" s="16" t="str">
        <f>_xlfn.IFNA(VLOOKUP(K25,物品对应表!B:C,2,FALSE),"")</f>
        <v/>
      </c>
      <c r="N25" s="1" t="str">
        <f t="shared" si="6"/>
        <v/>
      </c>
      <c r="O25" s="16" t="str">
        <f t="shared" si="7"/>
        <v/>
      </c>
      <c r="P25" s="16" t="str">
        <f t="shared" si="8"/>
        <v/>
      </c>
      <c r="Q25" s="16" t="str">
        <f t="shared" si="9"/>
        <v/>
      </c>
      <c r="R25" s="16"/>
      <c r="S25" s="21">
        <v>21</v>
      </c>
      <c r="T25" s="21">
        <f>VLOOKUP(S25,金币需求!P:U,6,FALSE)</f>
        <v>80</v>
      </c>
      <c r="Y25" s="15"/>
    </row>
    <row r="26" spans="1:25" x14ac:dyDescent="0.15">
      <c r="A26" s="14">
        <v>22</v>
      </c>
      <c r="B26" s="14">
        <f t="shared" si="10"/>
        <v>1</v>
      </c>
      <c r="C26" s="14">
        <f t="shared" si="11"/>
        <v>22</v>
      </c>
      <c r="D26" s="14" t="str">
        <f t="shared" si="4"/>
        <v>[]</v>
      </c>
      <c r="E26" s="14">
        <f t="shared" si="5"/>
        <v>22</v>
      </c>
      <c r="F26" s="14">
        <f t="shared" si="0"/>
        <v>0</v>
      </c>
      <c r="G26">
        <f t="shared" si="1"/>
        <v>80</v>
      </c>
      <c r="H26" s="14">
        <v>0</v>
      </c>
      <c r="I26">
        <v>0</v>
      </c>
      <c r="J26" t="str">
        <f t="shared" si="2"/>
        <v/>
      </c>
      <c r="K26" s="14" t="str">
        <f t="shared" si="3"/>
        <v/>
      </c>
      <c r="L26" s="16" t="str">
        <f>_xlfn.IFNA(VLOOKUP(J26,物品对应表!B:C,2,FALSE),"")</f>
        <v/>
      </c>
      <c r="M26" s="16" t="str">
        <f>_xlfn.IFNA(VLOOKUP(K26,物品对应表!B:C,2,FALSE),"")</f>
        <v/>
      </c>
      <c r="N26" s="1" t="str">
        <f t="shared" si="6"/>
        <v/>
      </c>
      <c r="O26" s="16" t="str">
        <f t="shared" si="7"/>
        <v/>
      </c>
      <c r="P26" s="16" t="str">
        <f t="shared" si="8"/>
        <v/>
      </c>
      <c r="Q26" s="16" t="str">
        <f t="shared" si="9"/>
        <v/>
      </c>
      <c r="R26" s="16"/>
      <c r="S26" s="21">
        <v>22</v>
      </c>
      <c r="T26" s="21">
        <f>VLOOKUP(S26,金币需求!P:U,6,FALSE)</f>
        <v>80</v>
      </c>
      <c r="Y26" s="15"/>
    </row>
    <row r="27" spans="1:25" x14ac:dyDescent="0.15">
      <c r="A27" s="14">
        <v>23</v>
      </c>
      <c r="B27" s="14">
        <f t="shared" si="10"/>
        <v>1</v>
      </c>
      <c r="C27" s="14">
        <f t="shared" si="11"/>
        <v>23</v>
      </c>
      <c r="D27" s="14" t="str">
        <f t="shared" si="4"/>
        <v>[]</v>
      </c>
      <c r="E27" s="14">
        <f t="shared" si="5"/>
        <v>23</v>
      </c>
      <c r="F27" s="14">
        <f t="shared" si="0"/>
        <v>0</v>
      </c>
      <c r="G27">
        <f t="shared" si="1"/>
        <v>80</v>
      </c>
      <c r="H27" s="14">
        <v>0</v>
      </c>
      <c r="I27">
        <v>0</v>
      </c>
      <c r="J27" t="str">
        <f t="shared" si="2"/>
        <v/>
      </c>
      <c r="K27" s="14" t="str">
        <f t="shared" si="3"/>
        <v/>
      </c>
      <c r="L27" s="16" t="str">
        <f>_xlfn.IFNA(VLOOKUP(J27,物品对应表!B:C,2,FALSE),"")</f>
        <v/>
      </c>
      <c r="M27" s="16" t="str">
        <f>_xlfn.IFNA(VLOOKUP(K27,物品对应表!B:C,2,FALSE),"")</f>
        <v/>
      </c>
      <c r="N27" s="1" t="str">
        <f t="shared" si="6"/>
        <v/>
      </c>
      <c r="O27" s="16" t="str">
        <f t="shared" si="7"/>
        <v/>
      </c>
      <c r="P27" s="16" t="str">
        <f t="shared" si="8"/>
        <v/>
      </c>
      <c r="Q27" s="16" t="str">
        <f t="shared" si="9"/>
        <v/>
      </c>
      <c r="R27" s="16"/>
      <c r="S27" s="21">
        <v>23</v>
      </c>
      <c r="T27" s="21">
        <f>VLOOKUP(S27,金币需求!P:U,6,FALSE)</f>
        <v>80</v>
      </c>
    </row>
    <row r="28" spans="1:25" x14ac:dyDescent="0.15">
      <c r="A28" s="14">
        <v>24</v>
      </c>
      <c r="B28" s="14">
        <f t="shared" si="10"/>
        <v>1</v>
      </c>
      <c r="C28" s="14">
        <f t="shared" si="11"/>
        <v>24</v>
      </c>
      <c r="D28" s="14" t="str">
        <f t="shared" si="4"/>
        <v>[]</v>
      </c>
      <c r="E28" s="14">
        <f t="shared" si="5"/>
        <v>24</v>
      </c>
      <c r="F28" s="14">
        <f t="shared" si="0"/>
        <v>0</v>
      </c>
      <c r="G28">
        <f t="shared" si="1"/>
        <v>80</v>
      </c>
      <c r="H28" s="14">
        <v>0</v>
      </c>
      <c r="I28">
        <v>0</v>
      </c>
      <c r="J28" t="str">
        <f t="shared" si="2"/>
        <v/>
      </c>
      <c r="K28" s="14" t="str">
        <f t="shared" si="3"/>
        <v/>
      </c>
      <c r="L28" s="16" t="str">
        <f>_xlfn.IFNA(VLOOKUP(J28,物品对应表!B:C,2,FALSE),"")</f>
        <v/>
      </c>
      <c r="M28" s="16" t="str">
        <f>_xlfn.IFNA(VLOOKUP(K28,物品对应表!B:C,2,FALSE),"")</f>
        <v/>
      </c>
      <c r="N28" s="1" t="str">
        <f t="shared" si="6"/>
        <v/>
      </c>
      <c r="O28" s="16" t="str">
        <f t="shared" si="7"/>
        <v/>
      </c>
      <c r="P28" s="16" t="str">
        <f t="shared" si="8"/>
        <v/>
      </c>
      <c r="Q28" s="16" t="str">
        <f t="shared" si="9"/>
        <v/>
      </c>
      <c r="R28" s="16"/>
      <c r="S28" s="21">
        <v>24</v>
      </c>
      <c r="T28" s="21">
        <f>VLOOKUP(S28,金币需求!P:U,6,FALSE)</f>
        <v>80</v>
      </c>
    </row>
    <row r="29" spans="1:25" x14ac:dyDescent="0.15">
      <c r="A29" s="14">
        <v>25</v>
      </c>
      <c r="B29" s="14">
        <f t="shared" si="10"/>
        <v>1</v>
      </c>
      <c r="C29" s="14">
        <f t="shared" si="11"/>
        <v>25</v>
      </c>
      <c r="D29" s="14" t="str">
        <f t="shared" si="4"/>
        <v>[]</v>
      </c>
      <c r="E29" s="14">
        <f t="shared" si="5"/>
        <v>25</v>
      </c>
      <c r="F29" s="14">
        <f t="shared" si="0"/>
        <v>0</v>
      </c>
      <c r="G29">
        <f t="shared" si="1"/>
        <v>80</v>
      </c>
      <c r="H29" s="14">
        <v>0</v>
      </c>
      <c r="I29">
        <v>0</v>
      </c>
      <c r="J29" t="str">
        <f t="shared" si="2"/>
        <v/>
      </c>
      <c r="K29" s="14" t="str">
        <f t="shared" si="3"/>
        <v/>
      </c>
      <c r="L29" s="16" t="str">
        <f>_xlfn.IFNA(VLOOKUP(J29,物品对应表!B:C,2,FALSE),"")</f>
        <v/>
      </c>
      <c r="M29" s="16" t="str">
        <f>_xlfn.IFNA(VLOOKUP(K29,物品对应表!B:C,2,FALSE),"")</f>
        <v/>
      </c>
      <c r="N29" s="1" t="str">
        <f t="shared" si="6"/>
        <v/>
      </c>
      <c r="O29" s="16" t="str">
        <f t="shared" si="7"/>
        <v/>
      </c>
      <c r="P29" s="16" t="str">
        <f t="shared" si="8"/>
        <v/>
      </c>
      <c r="Q29" s="16" t="str">
        <f t="shared" si="9"/>
        <v/>
      </c>
      <c r="R29" s="16"/>
      <c r="S29" s="21">
        <v>25</v>
      </c>
      <c r="T29" s="21">
        <f>VLOOKUP(S29,金币需求!P:U,6,FALSE)</f>
        <v>80</v>
      </c>
    </row>
    <row r="30" spans="1:25" x14ac:dyDescent="0.15">
      <c r="A30" s="14">
        <v>26</v>
      </c>
      <c r="B30" s="14">
        <f t="shared" si="10"/>
        <v>1</v>
      </c>
      <c r="C30" s="14">
        <f t="shared" si="11"/>
        <v>26</v>
      </c>
      <c r="D30" s="14" t="str">
        <f t="shared" si="4"/>
        <v>[]</v>
      </c>
      <c r="E30" s="14">
        <f t="shared" si="5"/>
        <v>26</v>
      </c>
      <c r="F30" s="14">
        <f t="shared" si="0"/>
        <v>0</v>
      </c>
      <c r="G30">
        <f t="shared" si="1"/>
        <v>80</v>
      </c>
      <c r="H30" s="14">
        <v>0</v>
      </c>
      <c r="I30">
        <v>0</v>
      </c>
      <c r="J30" t="str">
        <f t="shared" si="2"/>
        <v/>
      </c>
      <c r="K30" s="14" t="str">
        <f t="shared" si="3"/>
        <v/>
      </c>
      <c r="L30" s="16" t="str">
        <f>_xlfn.IFNA(VLOOKUP(J30,物品对应表!B:C,2,FALSE),"")</f>
        <v/>
      </c>
      <c r="M30" s="16" t="str">
        <f>_xlfn.IFNA(VLOOKUP(K30,物品对应表!B:C,2,FALSE),"")</f>
        <v/>
      </c>
      <c r="N30" s="1" t="str">
        <f t="shared" si="6"/>
        <v/>
      </c>
      <c r="O30" s="16" t="str">
        <f t="shared" si="7"/>
        <v/>
      </c>
      <c r="P30" s="16" t="str">
        <f t="shared" si="8"/>
        <v/>
      </c>
      <c r="Q30" s="16" t="str">
        <f t="shared" si="9"/>
        <v/>
      </c>
      <c r="R30" s="16"/>
      <c r="S30" s="21">
        <v>26</v>
      </c>
      <c r="T30" s="21">
        <f>VLOOKUP(S30,金币需求!P:U,6,FALSE)</f>
        <v>80</v>
      </c>
    </row>
    <row r="31" spans="1:25" x14ac:dyDescent="0.15">
      <c r="A31" s="14">
        <v>27</v>
      </c>
      <c r="B31" s="14">
        <f t="shared" si="10"/>
        <v>1</v>
      </c>
      <c r="C31" s="14">
        <f t="shared" si="11"/>
        <v>27</v>
      </c>
      <c r="D31" s="14" t="str">
        <f t="shared" si="4"/>
        <v>[]</v>
      </c>
      <c r="E31" s="14">
        <f t="shared" si="5"/>
        <v>27</v>
      </c>
      <c r="F31" s="14">
        <f t="shared" si="0"/>
        <v>0</v>
      </c>
      <c r="G31">
        <f t="shared" si="1"/>
        <v>80</v>
      </c>
      <c r="H31" s="14">
        <v>0</v>
      </c>
      <c r="I31">
        <v>0</v>
      </c>
      <c r="J31" t="str">
        <f t="shared" si="2"/>
        <v/>
      </c>
      <c r="K31" s="14" t="str">
        <f t="shared" si="3"/>
        <v/>
      </c>
      <c r="L31" s="16" t="str">
        <f>_xlfn.IFNA(VLOOKUP(J31,物品对应表!B:C,2,FALSE),"")</f>
        <v/>
      </c>
      <c r="M31" s="16" t="str">
        <f>_xlfn.IFNA(VLOOKUP(K31,物品对应表!B:C,2,FALSE),"")</f>
        <v/>
      </c>
      <c r="N31" s="1" t="str">
        <f t="shared" si="6"/>
        <v/>
      </c>
      <c r="O31" s="16" t="str">
        <f t="shared" si="7"/>
        <v/>
      </c>
      <c r="P31" s="16" t="str">
        <f t="shared" si="8"/>
        <v/>
      </c>
      <c r="Q31" s="16" t="str">
        <f t="shared" si="9"/>
        <v/>
      </c>
      <c r="R31" s="16"/>
      <c r="S31" s="21">
        <v>27</v>
      </c>
      <c r="T31" s="21">
        <f>VLOOKUP(S31,金币需求!P:U,6,FALSE)</f>
        <v>80</v>
      </c>
    </row>
    <row r="32" spans="1:25" x14ac:dyDescent="0.15">
      <c r="A32" s="14">
        <v>28</v>
      </c>
      <c r="B32" s="14">
        <f t="shared" si="10"/>
        <v>1</v>
      </c>
      <c r="C32" s="14">
        <f t="shared" si="11"/>
        <v>28</v>
      </c>
      <c r="D32" s="14" t="str">
        <f t="shared" si="4"/>
        <v>[]</v>
      </c>
      <c r="E32" s="14">
        <f t="shared" si="5"/>
        <v>28</v>
      </c>
      <c r="F32" s="14">
        <f t="shared" si="0"/>
        <v>0</v>
      </c>
      <c r="G32">
        <f t="shared" si="1"/>
        <v>80</v>
      </c>
      <c r="H32" s="14">
        <v>0</v>
      </c>
      <c r="I32">
        <v>0</v>
      </c>
      <c r="J32" t="str">
        <f t="shared" si="2"/>
        <v/>
      </c>
      <c r="K32" s="14" t="str">
        <f t="shared" si="3"/>
        <v/>
      </c>
      <c r="L32" s="16" t="str">
        <f>_xlfn.IFNA(VLOOKUP(J32,物品对应表!B:C,2,FALSE),"")</f>
        <v/>
      </c>
      <c r="M32" s="16" t="str">
        <f>_xlfn.IFNA(VLOOKUP(K32,物品对应表!B:C,2,FALSE),"")</f>
        <v/>
      </c>
      <c r="N32" s="1" t="str">
        <f t="shared" si="6"/>
        <v/>
      </c>
      <c r="O32" s="16" t="str">
        <f t="shared" si="7"/>
        <v/>
      </c>
      <c r="P32" s="16" t="str">
        <f t="shared" si="8"/>
        <v/>
      </c>
      <c r="Q32" s="16" t="str">
        <f t="shared" si="9"/>
        <v/>
      </c>
      <c r="R32" s="16"/>
      <c r="S32" s="21">
        <v>28</v>
      </c>
      <c r="T32" s="21">
        <f>VLOOKUP(S32,金币需求!P:U,6,FALSE)</f>
        <v>80</v>
      </c>
    </row>
    <row r="33" spans="1:20" x14ac:dyDescent="0.15">
      <c r="A33" s="14">
        <v>29</v>
      </c>
      <c r="B33" s="14">
        <f t="shared" si="10"/>
        <v>1</v>
      </c>
      <c r="C33" s="14">
        <f t="shared" si="11"/>
        <v>29</v>
      </c>
      <c r="D33" s="14" t="str">
        <f t="shared" si="4"/>
        <v>[]</v>
      </c>
      <c r="E33" s="14">
        <f t="shared" si="5"/>
        <v>29</v>
      </c>
      <c r="F33" s="14">
        <f t="shared" si="0"/>
        <v>0</v>
      </c>
      <c r="G33">
        <f t="shared" si="1"/>
        <v>80</v>
      </c>
      <c r="H33" s="14">
        <v>0</v>
      </c>
      <c r="I33">
        <v>0</v>
      </c>
      <c r="J33" t="str">
        <f t="shared" si="2"/>
        <v/>
      </c>
      <c r="K33" s="14" t="str">
        <f t="shared" si="3"/>
        <v/>
      </c>
      <c r="L33" s="16" t="str">
        <f>_xlfn.IFNA(VLOOKUP(J33,物品对应表!B:C,2,FALSE),"")</f>
        <v/>
      </c>
      <c r="M33" s="16" t="str">
        <f>_xlfn.IFNA(VLOOKUP(K33,物品对应表!B:C,2,FALSE),"")</f>
        <v/>
      </c>
      <c r="N33" s="1" t="str">
        <f t="shared" si="6"/>
        <v/>
      </c>
      <c r="O33" s="16" t="str">
        <f t="shared" si="7"/>
        <v/>
      </c>
      <c r="P33" s="16" t="str">
        <f t="shared" si="8"/>
        <v/>
      </c>
      <c r="Q33" s="16" t="str">
        <f t="shared" si="9"/>
        <v/>
      </c>
      <c r="R33" s="16"/>
      <c r="S33" s="21">
        <v>29</v>
      </c>
      <c r="T33" s="21">
        <f>VLOOKUP(S33,金币需求!P:U,6,FALSE)</f>
        <v>80</v>
      </c>
    </row>
    <row r="34" spans="1:20" x14ac:dyDescent="0.15">
      <c r="A34" s="14">
        <v>30</v>
      </c>
      <c r="B34" s="14">
        <f t="shared" si="10"/>
        <v>1</v>
      </c>
      <c r="C34" s="14">
        <f t="shared" si="11"/>
        <v>30</v>
      </c>
      <c r="D34" s="14" t="str">
        <f t="shared" si="4"/>
        <v>[{"count":1,"iid":25031},{"count":1,"iid":25032}]</v>
      </c>
      <c r="E34" s="14">
        <f t="shared" si="5"/>
        <v>30</v>
      </c>
      <c r="F34" s="14">
        <f t="shared" si="0"/>
        <v>1</v>
      </c>
      <c r="G34">
        <f t="shared" si="1"/>
        <v>0</v>
      </c>
      <c r="H34" s="14">
        <v>0</v>
      </c>
      <c r="I34">
        <v>0</v>
      </c>
      <c r="J34" t="str">
        <f t="shared" si="2"/>
        <v>装备进阶材料3-1</v>
      </c>
      <c r="K34" s="14" t="str">
        <f t="shared" si="3"/>
        <v>装备进阶材料3-2</v>
      </c>
      <c r="L34" s="16">
        <f>_xlfn.IFNA(VLOOKUP(J34,物品对应表!B:C,2,FALSE),"")</f>
        <v>25031</v>
      </c>
      <c r="M34" s="16">
        <f>_xlfn.IFNA(VLOOKUP(K34,物品对应表!B:C,2,FALSE),"")</f>
        <v>25032</v>
      </c>
      <c r="N34" s="1">
        <f t="shared" si="6"/>
        <v>1</v>
      </c>
      <c r="O34" s="16">
        <f t="shared" si="7"/>
        <v>1</v>
      </c>
      <c r="P34" s="16" t="str">
        <f t="shared" si="8"/>
        <v>{"count":1,"iid":25031}</v>
      </c>
      <c r="Q34" s="16" t="str">
        <f t="shared" si="9"/>
        <v>{"count":1,"iid":25032}</v>
      </c>
      <c r="R34" s="16"/>
      <c r="S34" s="21">
        <v>30</v>
      </c>
      <c r="T34" s="21">
        <f>VLOOKUP(S34,金币需求!P:U,6,FALSE)</f>
        <v>80</v>
      </c>
    </row>
    <row r="35" spans="1:20" x14ac:dyDescent="0.15">
      <c r="A35" s="14">
        <v>31</v>
      </c>
      <c r="B35" s="14">
        <f t="shared" si="10"/>
        <v>1</v>
      </c>
      <c r="C35" s="14">
        <f t="shared" si="11"/>
        <v>31</v>
      </c>
      <c r="D35" s="14" t="str">
        <f t="shared" si="4"/>
        <v>[]</v>
      </c>
      <c r="E35" s="14">
        <f t="shared" si="5"/>
        <v>31</v>
      </c>
      <c r="F35" s="14">
        <f t="shared" si="0"/>
        <v>0</v>
      </c>
      <c r="G35">
        <f t="shared" si="1"/>
        <v>192</v>
      </c>
      <c r="H35" s="14">
        <v>0</v>
      </c>
      <c r="I35">
        <v>0</v>
      </c>
      <c r="J35" t="str">
        <f t="shared" si="2"/>
        <v/>
      </c>
      <c r="K35" s="14" t="str">
        <f t="shared" si="3"/>
        <v/>
      </c>
      <c r="L35" s="16" t="str">
        <f>_xlfn.IFNA(VLOOKUP(J35,物品对应表!B:C,2,FALSE),"")</f>
        <v/>
      </c>
      <c r="M35" s="16" t="str">
        <f>_xlfn.IFNA(VLOOKUP(K35,物品对应表!B:C,2,FALSE),"")</f>
        <v/>
      </c>
      <c r="N35" s="1" t="str">
        <f t="shared" si="6"/>
        <v/>
      </c>
      <c r="O35" s="16" t="str">
        <f t="shared" si="7"/>
        <v/>
      </c>
      <c r="P35" s="16" t="str">
        <f t="shared" si="8"/>
        <v/>
      </c>
      <c r="Q35" s="16" t="str">
        <f t="shared" si="9"/>
        <v/>
      </c>
      <c r="R35" s="16"/>
      <c r="S35" s="21">
        <v>31</v>
      </c>
      <c r="T35" s="21">
        <f>VLOOKUP(S35,金币需求!P:U,6,FALSE)</f>
        <v>192</v>
      </c>
    </row>
    <row r="36" spans="1:20" x14ac:dyDescent="0.15">
      <c r="A36" s="14">
        <v>32</v>
      </c>
      <c r="B36" s="14">
        <f t="shared" si="10"/>
        <v>1</v>
      </c>
      <c r="C36" s="14">
        <f t="shared" si="11"/>
        <v>32</v>
      </c>
      <c r="D36" s="14" t="str">
        <f t="shared" si="4"/>
        <v>[]</v>
      </c>
      <c r="E36" s="14">
        <f t="shared" si="5"/>
        <v>32</v>
      </c>
      <c r="F36" s="14">
        <f t="shared" si="0"/>
        <v>0</v>
      </c>
      <c r="G36">
        <f t="shared" si="1"/>
        <v>191.99999999999969</v>
      </c>
      <c r="H36" s="14">
        <v>0</v>
      </c>
      <c r="I36">
        <v>0</v>
      </c>
      <c r="J36" t="str">
        <f t="shared" si="2"/>
        <v/>
      </c>
      <c r="K36" s="14" t="str">
        <f t="shared" si="3"/>
        <v/>
      </c>
      <c r="L36" s="16" t="str">
        <f>_xlfn.IFNA(VLOOKUP(J36,物品对应表!B:C,2,FALSE),"")</f>
        <v/>
      </c>
      <c r="M36" s="16" t="str">
        <f>_xlfn.IFNA(VLOOKUP(K36,物品对应表!B:C,2,FALSE),"")</f>
        <v/>
      </c>
      <c r="N36" s="1" t="str">
        <f t="shared" si="6"/>
        <v/>
      </c>
      <c r="O36" s="16" t="str">
        <f t="shared" si="7"/>
        <v/>
      </c>
      <c r="P36" s="16" t="str">
        <f t="shared" si="8"/>
        <v/>
      </c>
      <c r="Q36" s="16" t="str">
        <f t="shared" si="9"/>
        <v/>
      </c>
      <c r="R36" s="16"/>
      <c r="S36" s="21">
        <v>32</v>
      </c>
      <c r="T36" s="21">
        <f>VLOOKUP(S36,金币需求!P:U,6,FALSE)</f>
        <v>191.99999999999969</v>
      </c>
    </row>
    <row r="37" spans="1:20" x14ac:dyDescent="0.15">
      <c r="A37" s="14">
        <v>33</v>
      </c>
      <c r="B37" s="14">
        <f t="shared" si="10"/>
        <v>1</v>
      </c>
      <c r="C37" s="14">
        <f t="shared" si="11"/>
        <v>33</v>
      </c>
      <c r="D37" s="14" t="str">
        <f t="shared" si="4"/>
        <v>[]</v>
      </c>
      <c r="E37" s="14">
        <f t="shared" si="5"/>
        <v>33</v>
      </c>
      <c r="F37" s="14">
        <f t="shared" si="0"/>
        <v>0</v>
      </c>
      <c r="G37">
        <f t="shared" si="1"/>
        <v>192</v>
      </c>
      <c r="H37" s="14">
        <v>0</v>
      </c>
      <c r="I37">
        <v>0</v>
      </c>
      <c r="J37" t="str">
        <f t="shared" si="2"/>
        <v/>
      </c>
      <c r="K37" s="14" t="str">
        <f t="shared" si="3"/>
        <v/>
      </c>
      <c r="L37" s="16" t="str">
        <f>_xlfn.IFNA(VLOOKUP(J37,物品对应表!B:C,2,FALSE),"")</f>
        <v/>
      </c>
      <c r="M37" s="16" t="str">
        <f>_xlfn.IFNA(VLOOKUP(K37,物品对应表!B:C,2,FALSE),"")</f>
        <v/>
      </c>
      <c r="N37" s="1" t="str">
        <f t="shared" si="6"/>
        <v/>
      </c>
      <c r="O37" s="16" t="str">
        <f t="shared" si="7"/>
        <v/>
      </c>
      <c r="P37" s="16" t="str">
        <f t="shared" si="8"/>
        <v/>
      </c>
      <c r="Q37" s="16" t="str">
        <f t="shared" si="9"/>
        <v/>
      </c>
      <c r="R37" s="16"/>
      <c r="S37" s="21">
        <v>33</v>
      </c>
      <c r="T37" s="21">
        <f>VLOOKUP(S37,金币需求!P:U,6,FALSE)</f>
        <v>192</v>
      </c>
    </row>
    <row r="38" spans="1:20" x14ac:dyDescent="0.15">
      <c r="A38" s="14">
        <v>34</v>
      </c>
      <c r="B38" s="14">
        <f t="shared" si="10"/>
        <v>1</v>
      </c>
      <c r="C38" s="14">
        <f t="shared" si="11"/>
        <v>34</v>
      </c>
      <c r="D38" s="14" t="str">
        <f t="shared" si="4"/>
        <v>[]</v>
      </c>
      <c r="E38" s="14">
        <f t="shared" si="5"/>
        <v>34</v>
      </c>
      <c r="F38" s="14">
        <f t="shared" si="0"/>
        <v>0</v>
      </c>
      <c r="G38">
        <f t="shared" si="1"/>
        <v>191.99999999999969</v>
      </c>
      <c r="H38" s="14">
        <v>0</v>
      </c>
      <c r="I38">
        <v>0</v>
      </c>
      <c r="J38" t="str">
        <f t="shared" si="2"/>
        <v/>
      </c>
      <c r="K38" s="14" t="str">
        <f t="shared" si="3"/>
        <v/>
      </c>
      <c r="L38" s="16" t="str">
        <f>_xlfn.IFNA(VLOOKUP(J38,物品对应表!B:C,2,FALSE),"")</f>
        <v/>
      </c>
      <c r="M38" s="16" t="str">
        <f>_xlfn.IFNA(VLOOKUP(K38,物品对应表!B:C,2,FALSE),"")</f>
        <v/>
      </c>
      <c r="N38" s="1" t="str">
        <f t="shared" si="6"/>
        <v/>
      </c>
      <c r="O38" s="16" t="str">
        <f t="shared" si="7"/>
        <v/>
      </c>
      <c r="P38" s="16" t="str">
        <f t="shared" si="8"/>
        <v/>
      </c>
      <c r="Q38" s="16" t="str">
        <f t="shared" si="9"/>
        <v/>
      </c>
      <c r="R38" s="16"/>
      <c r="S38" s="21">
        <v>34</v>
      </c>
      <c r="T38" s="21">
        <f>VLOOKUP(S38,金币需求!P:U,6,FALSE)</f>
        <v>191.99999999999969</v>
      </c>
    </row>
    <row r="39" spans="1:20" x14ac:dyDescent="0.15">
      <c r="A39" s="14">
        <v>35</v>
      </c>
      <c r="B39" s="14">
        <f t="shared" si="10"/>
        <v>1</v>
      </c>
      <c r="C39" s="14">
        <f t="shared" si="11"/>
        <v>35</v>
      </c>
      <c r="D39" s="14" t="str">
        <f t="shared" si="4"/>
        <v>[]</v>
      </c>
      <c r="E39" s="14">
        <f t="shared" si="5"/>
        <v>35</v>
      </c>
      <c r="F39" s="14">
        <f t="shared" si="0"/>
        <v>0</v>
      </c>
      <c r="G39">
        <f t="shared" si="1"/>
        <v>192</v>
      </c>
      <c r="H39" s="14">
        <v>0</v>
      </c>
      <c r="I39">
        <v>0</v>
      </c>
      <c r="J39" t="str">
        <f t="shared" si="2"/>
        <v/>
      </c>
      <c r="K39" s="14" t="str">
        <f t="shared" si="3"/>
        <v/>
      </c>
      <c r="L39" s="16" t="str">
        <f>_xlfn.IFNA(VLOOKUP(J39,物品对应表!B:C,2,FALSE),"")</f>
        <v/>
      </c>
      <c r="M39" s="16" t="str">
        <f>_xlfn.IFNA(VLOOKUP(K39,物品对应表!B:C,2,FALSE),"")</f>
        <v/>
      </c>
      <c r="N39" s="1" t="str">
        <f t="shared" si="6"/>
        <v/>
      </c>
      <c r="O39" s="16" t="str">
        <f t="shared" si="7"/>
        <v/>
      </c>
      <c r="P39" s="16" t="str">
        <f t="shared" si="8"/>
        <v/>
      </c>
      <c r="Q39" s="16" t="str">
        <f t="shared" si="9"/>
        <v/>
      </c>
      <c r="R39" s="16"/>
      <c r="S39" s="21">
        <v>35</v>
      </c>
      <c r="T39" s="21">
        <f>VLOOKUP(S39,金币需求!P:U,6,FALSE)</f>
        <v>192</v>
      </c>
    </row>
    <row r="40" spans="1:20" x14ac:dyDescent="0.15">
      <c r="A40" s="14">
        <v>36</v>
      </c>
      <c r="B40" s="14">
        <f t="shared" si="10"/>
        <v>1</v>
      </c>
      <c r="C40" s="14">
        <f t="shared" si="11"/>
        <v>36</v>
      </c>
      <c r="D40" s="14" t="str">
        <f t="shared" si="4"/>
        <v>[]</v>
      </c>
      <c r="E40" s="14">
        <f t="shared" si="5"/>
        <v>36</v>
      </c>
      <c r="F40" s="14">
        <f t="shared" si="0"/>
        <v>0</v>
      </c>
      <c r="G40">
        <f t="shared" si="1"/>
        <v>192</v>
      </c>
      <c r="H40" s="14">
        <v>0</v>
      </c>
      <c r="I40">
        <v>0</v>
      </c>
      <c r="J40" t="str">
        <f t="shared" si="2"/>
        <v/>
      </c>
      <c r="K40" s="14" t="str">
        <f t="shared" si="3"/>
        <v/>
      </c>
      <c r="L40" s="16" t="str">
        <f>_xlfn.IFNA(VLOOKUP(J40,物品对应表!B:C,2,FALSE),"")</f>
        <v/>
      </c>
      <c r="M40" s="16" t="str">
        <f>_xlfn.IFNA(VLOOKUP(K40,物品对应表!B:C,2,FALSE),"")</f>
        <v/>
      </c>
      <c r="N40" s="1" t="str">
        <f t="shared" si="6"/>
        <v/>
      </c>
      <c r="O40" s="16" t="str">
        <f t="shared" si="7"/>
        <v/>
      </c>
      <c r="P40" s="16" t="str">
        <f t="shared" si="8"/>
        <v/>
      </c>
      <c r="Q40" s="16" t="str">
        <f t="shared" si="9"/>
        <v/>
      </c>
      <c r="R40" s="16"/>
      <c r="S40" s="21">
        <v>36</v>
      </c>
      <c r="T40" s="21">
        <f>VLOOKUP(S40,金币需求!P:U,6,FALSE)</f>
        <v>192</v>
      </c>
    </row>
    <row r="41" spans="1:20" x14ac:dyDescent="0.15">
      <c r="A41" s="14">
        <v>37</v>
      </c>
      <c r="B41" s="14">
        <f t="shared" si="10"/>
        <v>1</v>
      </c>
      <c r="C41" s="14">
        <f t="shared" si="11"/>
        <v>37</v>
      </c>
      <c r="D41" s="14" t="str">
        <f t="shared" si="4"/>
        <v>[]</v>
      </c>
      <c r="E41" s="14">
        <f t="shared" si="5"/>
        <v>37</v>
      </c>
      <c r="F41" s="14">
        <f t="shared" si="0"/>
        <v>0</v>
      </c>
      <c r="G41">
        <f t="shared" si="1"/>
        <v>192</v>
      </c>
      <c r="H41" s="14">
        <v>0</v>
      </c>
      <c r="I41">
        <v>0</v>
      </c>
      <c r="J41" t="str">
        <f t="shared" si="2"/>
        <v/>
      </c>
      <c r="K41" s="14" t="str">
        <f t="shared" si="3"/>
        <v/>
      </c>
      <c r="L41" s="16" t="str">
        <f>_xlfn.IFNA(VLOOKUP(J41,物品对应表!B:C,2,FALSE),"")</f>
        <v/>
      </c>
      <c r="M41" s="16" t="str">
        <f>_xlfn.IFNA(VLOOKUP(K41,物品对应表!B:C,2,FALSE),"")</f>
        <v/>
      </c>
      <c r="N41" s="1" t="str">
        <f t="shared" si="6"/>
        <v/>
      </c>
      <c r="O41" s="16" t="str">
        <f t="shared" si="7"/>
        <v/>
      </c>
      <c r="P41" s="16" t="str">
        <f t="shared" si="8"/>
        <v/>
      </c>
      <c r="Q41" s="16" t="str">
        <f t="shared" si="9"/>
        <v/>
      </c>
      <c r="R41" s="16"/>
      <c r="S41" s="21">
        <v>37</v>
      </c>
      <c r="T41" s="21">
        <f>VLOOKUP(S41,金币需求!P:U,6,FALSE)</f>
        <v>192</v>
      </c>
    </row>
    <row r="42" spans="1:20" x14ac:dyDescent="0.15">
      <c r="A42" s="14">
        <v>38</v>
      </c>
      <c r="B42" s="14">
        <f t="shared" si="10"/>
        <v>1</v>
      </c>
      <c r="C42" s="14">
        <f t="shared" si="11"/>
        <v>38</v>
      </c>
      <c r="D42" s="14" t="str">
        <f t="shared" si="4"/>
        <v>[]</v>
      </c>
      <c r="E42" s="14">
        <f t="shared" si="5"/>
        <v>38</v>
      </c>
      <c r="F42" s="14">
        <f t="shared" si="0"/>
        <v>0</v>
      </c>
      <c r="G42">
        <f t="shared" si="1"/>
        <v>191.9999999999994</v>
      </c>
      <c r="H42" s="14">
        <v>0</v>
      </c>
      <c r="I42">
        <v>0</v>
      </c>
      <c r="J42" t="str">
        <f t="shared" si="2"/>
        <v/>
      </c>
      <c r="K42" s="14" t="str">
        <f t="shared" si="3"/>
        <v/>
      </c>
      <c r="L42" s="16" t="str">
        <f>_xlfn.IFNA(VLOOKUP(J42,物品对应表!B:C,2,FALSE),"")</f>
        <v/>
      </c>
      <c r="M42" s="16" t="str">
        <f>_xlfn.IFNA(VLOOKUP(K42,物品对应表!B:C,2,FALSE),"")</f>
        <v/>
      </c>
      <c r="N42" s="1" t="str">
        <f t="shared" si="6"/>
        <v/>
      </c>
      <c r="O42" s="16" t="str">
        <f t="shared" si="7"/>
        <v/>
      </c>
      <c r="P42" s="16" t="str">
        <f t="shared" si="8"/>
        <v/>
      </c>
      <c r="Q42" s="16" t="str">
        <f t="shared" si="9"/>
        <v/>
      </c>
      <c r="R42" s="16"/>
      <c r="S42" s="21">
        <v>38</v>
      </c>
      <c r="T42" s="21">
        <f>VLOOKUP(S42,金币需求!P:U,6,FALSE)</f>
        <v>191.9999999999994</v>
      </c>
    </row>
    <row r="43" spans="1:20" x14ac:dyDescent="0.15">
      <c r="A43" s="14">
        <v>39</v>
      </c>
      <c r="B43" s="14">
        <f t="shared" si="10"/>
        <v>1</v>
      </c>
      <c r="C43" s="14">
        <f t="shared" si="11"/>
        <v>39</v>
      </c>
      <c r="D43" s="14" t="str">
        <f t="shared" si="4"/>
        <v>[]</v>
      </c>
      <c r="E43" s="14">
        <f t="shared" si="5"/>
        <v>39</v>
      </c>
      <c r="F43" s="14">
        <f t="shared" si="0"/>
        <v>0</v>
      </c>
      <c r="G43">
        <f t="shared" si="1"/>
        <v>192</v>
      </c>
      <c r="H43" s="14">
        <v>0</v>
      </c>
      <c r="I43">
        <v>0</v>
      </c>
      <c r="J43" t="str">
        <f t="shared" si="2"/>
        <v/>
      </c>
      <c r="K43" s="14" t="str">
        <f t="shared" si="3"/>
        <v/>
      </c>
      <c r="L43" s="16" t="str">
        <f>_xlfn.IFNA(VLOOKUP(J43,物品对应表!B:C,2,FALSE),"")</f>
        <v/>
      </c>
      <c r="M43" s="16" t="str">
        <f>_xlfn.IFNA(VLOOKUP(K43,物品对应表!B:C,2,FALSE),"")</f>
        <v/>
      </c>
      <c r="N43" s="1" t="str">
        <f t="shared" si="6"/>
        <v/>
      </c>
      <c r="O43" s="16" t="str">
        <f t="shared" si="7"/>
        <v/>
      </c>
      <c r="P43" s="16" t="str">
        <f t="shared" si="8"/>
        <v/>
      </c>
      <c r="Q43" s="16" t="str">
        <f t="shared" si="9"/>
        <v/>
      </c>
      <c r="R43" s="16"/>
      <c r="S43" s="21">
        <v>39</v>
      </c>
      <c r="T43" s="21">
        <f>VLOOKUP(S43,金币需求!P:U,6,FALSE)</f>
        <v>192</v>
      </c>
    </row>
    <row r="44" spans="1:20" x14ac:dyDescent="0.15">
      <c r="A44" s="14">
        <v>40</v>
      </c>
      <c r="B44" s="14">
        <f t="shared" si="10"/>
        <v>1</v>
      </c>
      <c r="C44" s="14">
        <f t="shared" si="11"/>
        <v>40</v>
      </c>
      <c r="D44" s="14" t="str">
        <f t="shared" si="4"/>
        <v>[{"count":1,"iid":25041},{"count":1,"iid":25042}]</v>
      </c>
      <c r="E44" s="14">
        <f t="shared" si="5"/>
        <v>40</v>
      </c>
      <c r="F44" s="14">
        <f t="shared" si="0"/>
        <v>1</v>
      </c>
      <c r="G44">
        <f t="shared" si="1"/>
        <v>0</v>
      </c>
      <c r="H44" s="14">
        <v>0</v>
      </c>
      <c r="I44">
        <v>0</v>
      </c>
      <c r="J44" t="str">
        <f t="shared" si="2"/>
        <v>装备进阶材料4-1</v>
      </c>
      <c r="K44" s="14" t="str">
        <f t="shared" si="3"/>
        <v>装备进阶材料4-2</v>
      </c>
      <c r="L44" s="16">
        <f>_xlfn.IFNA(VLOOKUP(J44,物品对应表!B:C,2,FALSE),"")</f>
        <v>25041</v>
      </c>
      <c r="M44" s="16">
        <f>_xlfn.IFNA(VLOOKUP(K44,物品对应表!B:C,2,FALSE),"")</f>
        <v>25042</v>
      </c>
      <c r="N44" s="1">
        <f t="shared" si="6"/>
        <v>1</v>
      </c>
      <c r="O44" s="16">
        <f t="shared" si="7"/>
        <v>1</v>
      </c>
      <c r="P44" s="16" t="str">
        <f t="shared" si="8"/>
        <v>{"count":1,"iid":25041}</v>
      </c>
      <c r="Q44" s="16" t="str">
        <f t="shared" si="9"/>
        <v>{"count":1,"iid":25042}</v>
      </c>
      <c r="R44" s="16"/>
      <c r="S44" s="21">
        <v>40</v>
      </c>
      <c r="T44" s="21">
        <f>VLOOKUP(S44,金币需求!P:U,6,FALSE)</f>
        <v>192</v>
      </c>
    </row>
    <row r="45" spans="1:20" x14ac:dyDescent="0.15">
      <c r="A45" s="14">
        <v>41</v>
      </c>
      <c r="B45" s="14">
        <f t="shared" si="10"/>
        <v>1</v>
      </c>
      <c r="C45" s="14">
        <f t="shared" si="11"/>
        <v>41</v>
      </c>
      <c r="D45" s="14" t="str">
        <f t="shared" si="4"/>
        <v>[]</v>
      </c>
      <c r="E45" s="14">
        <f t="shared" si="5"/>
        <v>41</v>
      </c>
      <c r="F45" s="14">
        <f t="shared" si="0"/>
        <v>0</v>
      </c>
      <c r="G45">
        <f t="shared" si="1"/>
        <v>416</v>
      </c>
      <c r="H45" s="14">
        <v>0</v>
      </c>
      <c r="I45">
        <v>0</v>
      </c>
      <c r="J45" t="str">
        <f t="shared" si="2"/>
        <v/>
      </c>
      <c r="K45" s="14" t="str">
        <f t="shared" si="3"/>
        <v/>
      </c>
      <c r="L45" s="16" t="str">
        <f>_xlfn.IFNA(VLOOKUP(J45,物品对应表!B:C,2,FALSE),"")</f>
        <v/>
      </c>
      <c r="M45" s="16" t="str">
        <f>_xlfn.IFNA(VLOOKUP(K45,物品对应表!B:C,2,FALSE),"")</f>
        <v/>
      </c>
      <c r="N45" s="1" t="str">
        <f t="shared" si="6"/>
        <v/>
      </c>
      <c r="O45" s="16" t="str">
        <f t="shared" si="7"/>
        <v/>
      </c>
      <c r="P45" s="16" t="str">
        <f t="shared" si="8"/>
        <v/>
      </c>
      <c r="Q45" s="16" t="str">
        <f t="shared" si="9"/>
        <v/>
      </c>
      <c r="R45" s="16"/>
      <c r="S45" s="21">
        <v>41</v>
      </c>
      <c r="T45" s="21">
        <f>VLOOKUP(S45,金币需求!P:U,6,FALSE)</f>
        <v>416</v>
      </c>
    </row>
    <row r="46" spans="1:20" x14ac:dyDescent="0.15">
      <c r="A46" s="14">
        <v>42</v>
      </c>
      <c r="B46" s="14">
        <f t="shared" si="10"/>
        <v>1</v>
      </c>
      <c r="C46" s="14">
        <f t="shared" si="11"/>
        <v>42</v>
      </c>
      <c r="D46" s="14" t="str">
        <f t="shared" si="4"/>
        <v>[]</v>
      </c>
      <c r="E46" s="14">
        <f t="shared" si="5"/>
        <v>42</v>
      </c>
      <c r="F46" s="14">
        <f t="shared" si="0"/>
        <v>0</v>
      </c>
      <c r="G46">
        <f t="shared" si="1"/>
        <v>416.00000000000063</v>
      </c>
      <c r="H46" s="14">
        <v>0</v>
      </c>
      <c r="I46">
        <v>0</v>
      </c>
      <c r="J46" t="str">
        <f t="shared" si="2"/>
        <v/>
      </c>
      <c r="K46" s="14" t="str">
        <f t="shared" si="3"/>
        <v/>
      </c>
      <c r="L46" s="16" t="str">
        <f>_xlfn.IFNA(VLOOKUP(J46,物品对应表!B:C,2,FALSE),"")</f>
        <v/>
      </c>
      <c r="M46" s="16" t="str">
        <f>_xlfn.IFNA(VLOOKUP(K46,物品对应表!B:C,2,FALSE),"")</f>
        <v/>
      </c>
      <c r="N46" s="1" t="str">
        <f t="shared" si="6"/>
        <v/>
      </c>
      <c r="O46" s="16" t="str">
        <f t="shared" si="7"/>
        <v/>
      </c>
      <c r="P46" s="16" t="str">
        <f t="shared" si="8"/>
        <v/>
      </c>
      <c r="Q46" s="16" t="str">
        <f t="shared" si="9"/>
        <v/>
      </c>
      <c r="R46" s="16"/>
      <c r="S46" s="21">
        <v>42</v>
      </c>
      <c r="T46" s="21">
        <f>VLOOKUP(S46,金币需求!P:U,6,FALSE)</f>
        <v>416.00000000000063</v>
      </c>
    </row>
    <row r="47" spans="1:20" x14ac:dyDescent="0.15">
      <c r="A47" s="14">
        <v>43</v>
      </c>
      <c r="B47" s="14">
        <f t="shared" si="10"/>
        <v>1</v>
      </c>
      <c r="C47" s="14">
        <f t="shared" si="11"/>
        <v>43</v>
      </c>
      <c r="D47" s="14" t="str">
        <f t="shared" si="4"/>
        <v>[]</v>
      </c>
      <c r="E47" s="14">
        <f t="shared" si="5"/>
        <v>43</v>
      </c>
      <c r="F47" s="14">
        <f t="shared" si="0"/>
        <v>0</v>
      </c>
      <c r="G47">
        <f t="shared" si="1"/>
        <v>416</v>
      </c>
      <c r="H47" s="14">
        <v>0</v>
      </c>
      <c r="I47">
        <v>0</v>
      </c>
      <c r="J47" t="str">
        <f t="shared" si="2"/>
        <v/>
      </c>
      <c r="K47" s="14" t="str">
        <f t="shared" si="3"/>
        <v/>
      </c>
      <c r="L47" s="16" t="str">
        <f>_xlfn.IFNA(VLOOKUP(J47,物品对应表!B:C,2,FALSE),"")</f>
        <v/>
      </c>
      <c r="M47" s="16" t="str">
        <f>_xlfn.IFNA(VLOOKUP(K47,物品对应表!B:C,2,FALSE),"")</f>
        <v/>
      </c>
      <c r="N47" s="1" t="str">
        <f t="shared" si="6"/>
        <v/>
      </c>
      <c r="O47" s="16" t="str">
        <f t="shared" si="7"/>
        <v/>
      </c>
      <c r="P47" s="16" t="str">
        <f t="shared" si="8"/>
        <v/>
      </c>
      <c r="Q47" s="16" t="str">
        <f t="shared" si="9"/>
        <v/>
      </c>
      <c r="R47" s="16"/>
      <c r="S47" s="21">
        <v>43</v>
      </c>
      <c r="T47" s="21">
        <f>VLOOKUP(S47,金币需求!P:U,6,FALSE)</f>
        <v>416</v>
      </c>
    </row>
    <row r="48" spans="1:20" x14ac:dyDescent="0.15">
      <c r="A48" s="14">
        <v>44</v>
      </c>
      <c r="B48" s="14">
        <f t="shared" si="10"/>
        <v>1</v>
      </c>
      <c r="C48" s="14">
        <f t="shared" si="11"/>
        <v>44</v>
      </c>
      <c r="D48" s="14" t="str">
        <f t="shared" si="4"/>
        <v>[]</v>
      </c>
      <c r="E48" s="14">
        <f t="shared" si="5"/>
        <v>44</v>
      </c>
      <c r="F48" s="14">
        <f t="shared" si="0"/>
        <v>0</v>
      </c>
      <c r="G48">
        <f t="shared" si="1"/>
        <v>416.00000000000063</v>
      </c>
      <c r="H48" s="14">
        <v>0</v>
      </c>
      <c r="I48">
        <v>0</v>
      </c>
      <c r="J48" t="str">
        <f t="shared" si="2"/>
        <v/>
      </c>
      <c r="K48" s="14" t="str">
        <f t="shared" si="3"/>
        <v/>
      </c>
      <c r="L48" s="16" t="str">
        <f>_xlfn.IFNA(VLOOKUP(J48,物品对应表!B:C,2,FALSE),"")</f>
        <v/>
      </c>
      <c r="M48" s="16" t="str">
        <f>_xlfn.IFNA(VLOOKUP(K48,物品对应表!B:C,2,FALSE),"")</f>
        <v/>
      </c>
      <c r="N48" s="1" t="str">
        <f t="shared" si="6"/>
        <v/>
      </c>
      <c r="O48" s="16" t="str">
        <f t="shared" si="7"/>
        <v/>
      </c>
      <c r="P48" s="16" t="str">
        <f t="shared" si="8"/>
        <v/>
      </c>
      <c r="Q48" s="16" t="str">
        <f t="shared" si="9"/>
        <v/>
      </c>
      <c r="R48" s="16"/>
      <c r="S48" s="21">
        <v>44</v>
      </c>
      <c r="T48" s="21">
        <f>VLOOKUP(S48,金币需求!P:U,6,FALSE)</f>
        <v>416.00000000000063</v>
      </c>
    </row>
    <row r="49" spans="1:20" x14ac:dyDescent="0.15">
      <c r="A49" s="14">
        <v>45</v>
      </c>
      <c r="B49" s="14">
        <f t="shared" si="10"/>
        <v>1</v>
      </c>
      <c r="C49" s="14">
        <f t="shared" si="11"/>
        <v>45</v>
      </c>
      <c r="D49" s="14" t="str">
        <f t="shared" si="4"/>
        <v>[]</v>
      </c>
      <c r="E49" s="14">
        <f t="shared" si="5"/>
        <v>45</v>
      </c>
      <c r="F49" s="14">
        <f t="shared" si="0"/>
        <v>0</v>
      </c>
      <c r="G49">
        <f t="shared" si="1"/>
        <v>416</v>
      </c>
      <c r="H49" s="14">
        <v>0</v>
      </c>
      <c r="I49">
        <v>0</v>
      </c>
      <c r="J49" t="str">
        <f t="shared" si="2"/>
        <v/>
      </c>
      <c r="K49" s="14" t="str">
        <f t="shared" si="3"/>
        <v/>
      </c>
      <c r="L49" s="16" t="str">
        <f>_xlfn.IFNA(VLOOKUP(J49,物品对应表!B:C,2,FALSE),"")</f>
        <v/>
      </c>
      <c r="M49" s="16" t="str">
        <f>_xlfn.IFNA(VLOOKUP(K49,物品对应表!B:C,2,FALSE),"")</f>
        <v/>
      </c>
      <c r="N49" s="1" t="str">
        <f t="shared" si="6"/>
        <v/>
      </c>
      <c r="O49" s="16" t="str">
        <f t="shared" si="7"/>
        <v/>
      </c>
      <c r="P49" s="16" t="str">
        <f t="shared" si="8"/>
        <v/>
      </c>
      <c r="Q49" s="16" t="str">
        <f t="shared" si="9"/>
        <v/>
      </c>
      <c r="R49" s="16"/>
      <c r="S49" s="21">
        <v>45</v>
      </c>
      <c r="T49" s="21">
        <f>VLOOKUP(S49,金币需求!P:U,6,FALSE)</f>
        <v>416</v>
      </c>
    </row>
    <row r="50" spans="1:20" x14ac:dyDescent="0.15">
      <c r="A50" s="14">
        <v>46</v>
      </c>
      <c r="B50" s="14">
        <f t="shared" si="10"/>
        <v>1</v>
      </c>
      <c r="C50" s="14">
        <f t="shared" si="11"/>
        <v>46</v>
      </c>
      <c r="D50" s="14" t="str">
        <f t="shared" si="4"/>
        <v>[]</v>
      </c>
      <c r="E50" s="14">
        <f t="shared" si="5"/>
        <v>46</v>
      </c>
      <c r="F50" s="14">
        <f t="shared" si="0"/>
        <v>0</v>
      </c>
      <c r="G50">
        <f t="shared" si="1"/>
        <v>416</v>
      </c>
      <c r="H50" s="14">
        <v>0</v>
      </c>
      <c r="I50">
        <v>0</v>
      </c>
      <c r="J50" t="str">
        <f t="shared" si="2"/>
        <v/>
      </c>
      <c r="K50" s="14" t="str">
        <f t="shared" si="3"/>
        <v/>
      </c>
      <c r="L50" s="16" t="str">
        <f>_xlfn.IFNA(VLOOKUP(J50,物品对应表!B:C,2,FALSE),"")</f>
        <v/>
      </c>
      <c r="M50" s="16" t="str">
        <f>_xlfn.IFNA(VLOOKUP(K50,物品对应表!B:C,2,FALSE),"")</f>
        <v/>
      </c>
      <c r="N50" s="1" t="str">
        <f t="shared" si="6"/>
        <v/>
      </c>
      <c r="O50" s="16" t="str">
        <f t="shared" si="7"/>
        <v/>
      </c>
      <c r="P50" s="16" t="str">
        <f t="shared" si="8"/>
        <v/>
      </c>
      <c r="Q50" s="16" t="str">
        <f t="shared" si="9"/>
        <v/>
      </c>
      <c r="R50" s="16"/>
      <c r="S50" s="21">
        <v>46</v>
      </c>
      <c r="T50" s="21">
        <f>VLOOKUP(S50,金币需求!P:U,6,FALSE)</f>
        <v>416</v>
      </c>
    </row>
    <row r="51" spans="1:20" x14ac:dyDescent="0.15">
      <c r="A51" s="14">
        <v>47</v>
      </c>
      <c r="B51" s="14">
        <f t="shared" si="10"/>
        <v>1</v>
      </c>
      <c r="C51" s="14">
        <f t="shared" si="11"/>
        <v>47</v>
      </c>
      <c r="D51" s="14" t="str">
        <f t="shared" si="4"/>
        <v>[]</v>
      </c>
      <c r="E51" s="14">
        <f t="shared" si="5"/>
        <v>47</v>
      </c>
      <c r="F51" s="14">
        <f t="shared" si="0"/>
        <v>0</v>
      </c>
      <c r="G51">
        <f t="shared" si="1"/>
        <v>416</v>
      </c>
      <c r="H51" s="14">
        <v>0</v>
      </c>
      <c r="I51">
        <v>0</v>
      </c>
      <c r="J51" t="str">
        <f t="shared" si="2"/>
        <v/>
      </c>
      <c r="K51" s="14" t="str">
        <f t="shared" si="3"/>
        <v/>
      </c>
      <c r="L51" s="16" t="str">
        <f>_xlfn.IFNA(VLOOKUP(J51,物品对应表!B:C,2,FALSE),"")</f>
        <v/>
      </c>
      <c r="M51" s="16" t="str">
        <f>_xlfn.IFNA(VLOOKUP(K51,物品对应表!B:C,2,FALSE),"")</f>
        <v/>
      </c>
      <c r="N51" s="1" t="str">
        <f t="shared" si="6"/>
        <v/>
      </c>
      <c r="O51" s="16" t="str">
        <f t="shared" si="7"/>
        <v/>
      </c>
      <c r="P51" s="16" t="str">
        <f t="shared" si="8"/>
        <v/>
      </c>
      <c r="Q51" s="16" t="str">
        <f t="shared" si="9"/>
        <v/>
      </c>
      <c r="R51" s="16"/>
      <c r="S51" s="21">
        <v>47</v>
      </c>
      <c r="T51" s="21">
        <f>VLOOKUP(S51,金币需求!P:U,6,FALSE)</f>
        <v>416</v>
      </c>
    </row>
    <row r="52" spans="1:20" x14ac:dyDescent="0.15">
      <c r="A52" s="14">
        <v>48</v>
      </c>
      <c r="B52" s="14">
        <f t="shared" si="10"/>
        <v>1</v>
      </c>
      <c r="C52" s="14">
        <f t="shared" si="11"/>
        <v>48</v>
      </c>
      <c r="D52" s="14" t="str">
        <f t="shared" si="4"/>
        <v>[]</v>
      </c>
      <c r="E52" s="14">
        <f t="shared" si="5"/>
        <v>48</v>
      </c>
      <c r="F52" s="14">
        <f t="shared" si="0"/>
        <v>0</v>
      </c>
      <c r="G52">
        <f t="shared" si="1"/>
        <v>416.00000000000119</v>
      </c>
      <c r="H52" s="14">
        <v>0</v>
      </c>
      <c r="I52">
        <v>0</v>
      </c>
      <c r="J52" t="str">
        <f t="shared" si="2"/>
        <v/>
      </c>
      <c r="K52" s="14" t="str">
        <f t="shared" si="3"/>
        <v/>
      </c>
      <c r="L52" s="16" t="str">
        <f>_xlfn.IFNA(VLOOKUP(J52,物品对应表!B:C,2,FALSE),"")</f>
        <v/>
      </c>
      <c r="M52" s="16" t="str">
        <f>_xlfn.IFNA(VLOOKUP(K52,物品对应表!B:C,2,FALSE),"")</f>
        <v/>
      </c>
      <c r="N52" s="1" t="str">
        <f t="shared" si="6"/>
        <v/>
      </c>
      <c r="O52" s="16" t="str">
        <f t="shared" si="7"/>
        <v/>
      </c>
      <c r="P52" s="16" t="str">
        <f t="shared" si="8"/>
        <v/>
      </c>
      <c r="Q52" s="16" t="str">
        <f t="shared" si="9"/>
        <v/>
      </c>
      <c r="R52" s="16"/>
      <c r="S52" s="21">
        <v>48</v>
      </c>
      <c r="T52" s="21">
        <f>VLOOKUP(S52,金币需求!P:U,6,FALSE)</f>
        <v>416.00000000000119</v>
      </c>
    </row>
    <row r="53" spans="1:20" x14ac:dyDescent="0.15">
      <c r="A53" s="14">
        <v>49</v>
      </c>
      <c r="B53" s="14">
        <f t="shared" si="10"/>
        <v>1</v>
      </c>
      <c r="C53" s="14">
        <f t="shared" si="11"/>
        <v>49</v>
      </c>
      <c r="D53" s="14" t="str">
        <f t="shared" si="4"/>
        <v>[]</v>
      </c>
      <c r="E53" s="14">
        <f t="shared" si="5"/>
        <v>49</v>
      </c>
      <c r="F53" s="14">
        <f t="shared" si="0"/>
        <v>0</v>
      </c>
      <c r="G53">
        <f t="shared" si="1"/>
        <v>416</v>
      </c>
      <c r="H53" s="14">
        <v>0</v>
      </c>
      <c r="I53">
        <v>0</v>
      </c>
      <c r="J53" t="str">
        <f t="shared" si="2"/>
        <v/>
      </c>
      <c r="K53" s="14" t="str">
        <f t="shared" si="3"/>
        <v/>
      </c>
      <c r="L53" s="16" t="str">
        <f>_xlfn.IFNA(VLOOKUP(J53,物品对应表!B:C,2,FALSE),"")</f>
        <v/>
      </c>
      <c r="M53" s="16" t="str">
        <f>_xlfn.IFNA(VLOOKUP(K53,物品对应表!B:C,2,FALSE),"")</f>
        <v/>
      </c>
      <c r="N53" s="1" t="str">
        <f t="shared" si="6"/>
        <v/>
      </c>
      <c r="O53" s="16" t="str">
        <f t="shared" si="7"/>
        <v/>
      </c>
      <c r="P53" s="16" t="str">
        <f t="shared" si="8"/>
        <v/>
      </c>
      <c r="Q53" s="16" t="str">
        <f t="shared" si="9"/>
        <v/>
      </c>
      <c r="R53" s="16"/>
      <c r="S53" s="21">
        <v>49</v>
      </c>
      <c r="T53" s="21">
        <f>VLOOKUP(S53,金币需求!P:U,6,FALSE)</f>
        <v>416</v>
      </c>
    </row>
    <row r="54" spans="1:20" x14ac:dyDescent="0.15">
      <c r="A54" s="14">
        <v>50</v>
      </c>
      <c r="B54" s="14">
        <f t="shared" si="10"/>
        <v>1</v>
      </c>
      <c r="C54" s="14">
        <f t="shared" si="11"/>
        <v>50</v>
      </c>
      <c r="D54" s="14" t="str">
        <f t="shared" si="4"/>
        <v>[{"count":1,"iid":25051},{"count":1,"iid":25052}]</v>
      </c>
      <c r="E54" s="14">
        <f t="shared" si="5"/>
        <v>50</v>
      </c>
      <c r="F54" s="14">
        <f t="shared" si="0"/>
        <v>1</v>
      </c>
      <c r="G54">
        <f t="shared" si="1"/>
        <v>0</v>
      </c>
      <c r="H54" s="14">
        <v>0</v>
      </c>
      <c r="I54">
        <v>0</v>
      </c>
      <c r="J54" t="str">
        <f t="shared" si="2"/>
        <v>装备进阶材料5-1</v>
      </c>
      <c r="K54" s="14" t="str">
        <f t="shared" si="3"/>
        <v>装备进阶材料5-2</v>
      </c>
      <c r="L54" s="16">
        <f>_xlfn.IFNA(VLOOKUP(J54,物品对应表!B:C,2,FALSE),"")</f>
        <v>25051</v>
      </c>
      <c r="M54" s="16">
        <f>_xlfn.IFNA(VLOOKUP(K54,物品对应表!B:C,2,FALSE),"")</f>
        <v>25052</v>
      </c>
      <c r="N54" s="1">
        <f t="shared" si="6"/>
        <v>1</v>
      </c>
      <c r="O54" s="16">
        <f t="shared" si="7"/>
        <v>1</v>
      </c>
      <c r="P54" s="16" t="str">
        <f t="shared" si="8"/>
        <v>{"count":1,"iid":25051}</v>
      </c>
      <c r="Q54" s="16" t="str">
        <f t="shared" si="9"/>
        <v>{"count":1,"iid":25052}</v>
      </c>
      <c r="R54" s="16"/>
      <c r="S54" s="21">
        <v>50</v>
      </c>
      <c r="T54" s="21">
        <f>VLOOKUP(S54,金币需求!P:U,6,FALSE)</f>
        <v>416</v>
      </c>
    </row>
    <row r="55" spans="1:20" x14ac:dyDescent="0.15">
      <c r="A55" s="14">
        <v>51</v>
      </c>
      <c r="B55" s="14">
        <f t="shared" si="10"/>
        <v>1</v>
      </c>
      <c r="C55" s="14">
        <f t="shared" si="11"/>
        <v>51</v>
      </c>
      <c r="D55" s="14" t="str">
        <f t="shared" si="4"/>
        <v>[]</v>
      </c>
      <c r="E55" s="14">
        <f t="shared" si="5"/>
        <v>51</v>
      </c>
      <c r="F55" s="14">
        <f t="shared" si="0"/>
        <v>0</v>
      </c>
      <c r="G55">
        <f t="shared" si="1"/>
        <v>898</v>
      </c>
      <c r="H55" s="14">
        <v>0</v>
      </c>
      <c r="I55">
        <v>0</v>
      </c>
      <c r="J55" t="str">
        <f t="shared" si="2"/>
        <v/>
      </c>
      <c r="K55" s="14" t="str">
        <f t="shared" si="3"/>
        <v/>
      </c>
      <c r="L55" s="16" t="str">
        <f>_xlfn.IFNA(VLOOKUP(J55,物品对应表!B:C,2,FALSE),"")</f>
        <v/>
      </c>
      <c r="M55" s="16" t="str">
        <f>_xlfn.IFNA(VLOOKUP(K55,物品对应表!B:C,2,FALSE),"")</f>
        <v/>
      </c>
      <c r="N55" s="1" t="str">
        <f t="shared" si="6"/>
        <v/>
      </c>
      <c r="O55" s="16" t="str">
        <f t="shared" si="7"/>
        <v/>
      </c>
      <c r="P55" s="16" t="str">
        <f t="shared" si="8"/>
        <v/>
      </c>
      <c r="Q55" s="16" t="str">
        <f t="shared" si="9"/>
        <v/>
      </c>
      <c r="R55" s="16"/>
      <c r="S55" s="21">
        <v>51</v>
      </c>
      <c r="T55" s="21">
        <f>VLOOKUP(S55,金币需求!P:U,6,FALSE)</f>
        <v>898</v>
      </c>
    </row>
    <row r="56" spans="1:20" x14ac:dyDescent="0.15">
      <c r="A56" s="14">
        <v>52</v>
      </c>
      <c r="B56" s="14">
        <f t="shared" si="10"/>
        <v>1</v>
      </c>
      <c r="C56" s="14">
        <f t="shared" si="11"/>
        <v>52</v>
      </c>
      <c r="D56" s="14" t="str">
        <f t="shared" si="4"/>
        <v>[]</v>
      </c>
      <c r="E56" s="14">
        <f t="shared" si="5"/>
        <v>52</v>
      </c>
      <c r="F56" s="14">
        <f t="shared" si="0"/>
        <v>0</v>
      </c>
      <c r="G56">
        <f t="shared" si="1"/>
        <v>897.99999999999875</v>
      </c>
      <c r="H56" s="14">
        <v>0</v>
      </c>
      <c r="I56">
        <v>0</v>
      </c>
      <c r="J56" t="str">
        <f t="shared" si="2"/>
        <v/>
      </c>
      <c r="K56" s="14" t="str">
        <f t="shared" si="3"/>
        <v/>
      </c>
      <c r="L56" s="16" t="str">
        <f>_xlfn.IFNA(VLOOKUP(J56,物品对应表!B:C,2,FALSE),"")</f>
        <v/>
      </c>
      <c r="M56" s="16" t="str">
        <f>_xlfn.IFNA(VLOOKUP(K56,物品对应表!B:C,2,FALSE),"")</f>
        <v/>
      </c>
      <c r="N56" s="1" t="str">
        <f t="shared" si="6"/>
        <v/>
      </c>
      <c r="O56" s="16" t="str">
        <f t="shared" si="7"/>
        <v/>
      </c>
      <c r="P56" s="16" t="str">
        <f t="shared" si="8"/>
        <v/>
      </c>
      <c r="Q56" s="16" t="str">
        <f t="shared" si="9"/>
        <v/>
      </c>
      <c r="R56" s="16"/>
      <c r="S56" s="21">
        <v>52</v>
      </c>
      <c r="T56" s="21">
        <f>VLOOKUP(S56,金币需求!P:U,6,FALSE)</f>
        <v>897.99999999999875</v>
      </c>
    </row>
    <row r="57" spans="1:20" x14ac:dyDescent="0.15">
      <c r="A57" s="14">
        <v>53</v>
      </c>
      <c r="B57" s="14">
        <f t="shared" si="10"/>
        <v>1</v>
      </c>
      <c r="C57" s="14">
        <f t="shared" si="11"/>
        <v>53</v>
      </c>
      <c r="D57" s="14" t="str">
        <f t="shared" si="4"/>
        <v>[]</v>
      </c>
      <c r="E57" s="14">
        <f t="shared" si="5"/>
        <v>53</v>
      </c>
      <c r="F57" s="14">
        <f t="shared" si="0"/>
        <v>0</v>
      </c>
      <c r="G57">
        <f t="shared" si="1"/>
        <v>898.00000000000125</v>
      </c>
      <c r="H57" s="14">
        <v>0</v>
      </c>
      <c r="I57">
        <v>0</v>
      </c>
      <c r="J57" t="str">
        <f t="shared" si="2"/>
        <v/>
      </c>
      <c r="K57" s="14" t="str">
        <f t="shared" si="3"/>
        <v/>
      </c>
      <c r="L57" s="16" t="str">
        <f>_xlfn.IFNA(VLOOKUP(J57,物品对应表!B:C,2,FALSE),"")</f>
        <v/>
      </c>
      <c r="M57" s="16" t="str">
        <f>_xlfn.IFNA(VLOOKUP(K57,物品对应表!B:C,2,FALSE),"")</f>
        <v/>
      </c>
      <c r="N57" s="1" t="str">
        <f t="shared" si="6"/>
        <v/>
      </c>
      <c r="O57" s="16" t="str">
        <f t="shared" si="7"/>
        <v/>
      </c>
      <c r="P57" s="16" t="str">
        <f t="shared" si="8"/>
        <v/>
      </c>
      <c r="Q57" s="16" t="str">
        <f t="shared" si="9"/>
        <v/>
      </c>
      <c r="R57" s="16"/>
      <c r="S57" s="21">
        <v>53</v>
      </c>
      <c r="T57" s="21">
        <f>VLOOKUP(S57,金币需求!P:U,6,FALSE)</f>
        <v>898.00000000000125</v>
      </c>
    </row>
    <row r="58" spans="1:20" x14ac:dyDescent="0.15">
      <c r="A58" s="14">
        <v>54</v>
      </c>
      <c r="B58" s="14">
        <f t="shared" si="10"/>
        <v>1</v>
      </c>
      <c r="C58" s="14">
        <f t="shared" si="11"/>
        <v>54</v>
      </c>
      <c r="D58" s="14" t="str">
        <f t="shared" si="4"/>
        <v>[]</v>
      </c>
      <c r="E58" s="14">
        <f t="shared" si="5"/>
        <v>54</v>
      </c>
      <c r="F58" s="14">
        <f t="shared" si="0"/>
        <v>0</v>
      </c>
      <c r="G58">
        <f t="shared" si="1"/>
        <v>897.99999999999875</v>
      </c>
      <c r="H58" s="14">
        <v>0</v>
      </c>
      <c r="I58">
        <v>0</v>
      </c>
      <c r="J58" t="str">
        <f t="shared" si="2"/>
        <v/>
      </c>
      <c r="K58" s="14" t="str">
        <f t="shared" si="3"/>
        <v/>
      </c>
      <c r="L58" s="16" t="str">
        <f>_xlfn.IFNA(VLOOKUP(J58,物品对应表!B:C,2,FALSE),"")</f>
        <v/>
      </c>
      <c r="M58" s="16" t="str">
        <f>_xlfn.IFNA(VLOOKUP(K58,物品对应表!B:C,2,FALSE),"")</f>
        <v/>
      </c>
      <c r="N58" s="1" t="str">
        <f t="shared" si="6"/>
        <v/>
      </c>
      <c r="O58" s="16" t="str">
        <f t="shared" si="7"/>
        <v/>
      </c>
      <c r="P58" s="16" t="str">
        <f t="shared" si="8"/>
        <v/>
      </c>
      <c r="Q58" s="16" t="str">
        <f t="shared" si="9"/>
        <v/>
      </c>
      <c r="R58" s="16"/>
      <c r="S58" s="21">
        <v>54</v>
      </c>
      <c r="T58" s="21">
        <f>VLOOKUP(S58,金币需求!P:U,6,FALSE)</f>
        <v>897.99999999999875</v>
      </c>
    </row>
    <row r="59" spans="1:20" x14ac:dyDescent="0.15">
      <c r="A59" s="14">
        <v>55</v>
      </c>
      <c r="B59" s="14">
        <f t="shared" si="10"/>
        <v>1</v>
      </c>
      <c r="C59" s="14">
        <f t="shared" si="11"/>
        <v>55</v>
      </c>
      <c r="D59" s="14" t="str">
        <f t="shared" si="4"/>
        <v>[]</v>
      </c>
      <c r="E59" s="14">
        <f t="shared" si="5"/>
        <v>55</v>
      </c>
      <c r="F59" s="14">
        <f t="shared" si="0"/>
        <v>0</v>
      </c>
      <c r="G59">
        <f t="shared" si="1"/>
        <v>898</v>
      </c>
      <c r="H59" s="14">
        <v>0</v>
      </c>
      <c r="I59">
        <v>0</v>
      </c>
      <c r="J59" t="str">
        <f t="shared" si="2"/>
        <v/>
      </c>
      <c r="K59" s="14" t="str">
        <f t="shared" si="3"/>
        <v/>
      </c>
      <c r="L59" s="16" t="str">
        <f>_xlfn.IFNA(VLOOKUP(J59,物品对应表!B:C,2,FALSE),"")</f>
        <v/>
      </c>
      <c r="M59" s="16" t="str">
        <f>_xlfn.IFNA(VLOOKUP(K59,物品对应表!B:C,2,FALSE),"")</f>
        <v/>
      </c>
      <c r="N59" s="1" t="str">
        <f t="shared" si="6"/>
        <v/>
      </c>
      <c r="O59" s="16" t="str">
        <f t="shared" si="7"/>
        <v/>
      </c>
      <c r="P59" s="16" t="str">
        <f t="shared" si="8"/>
        <v/>
      </c>
      <c r="Q59" s="16" t="str">
        <f t="shared" si="9"/>
        <v/>
      </c>
      <c r="R59" s="16"/>
      <c r="S59" s="21">
        <v>55</v>
      </c>
      <c r="T59" s="21">
        <f>VLOOKUP(S59,金币需求!P:U,6,FALSE)</f>
        <v>898</v>
      </c>
    </row>
    <row r="60" spans="1:20" x14ac:dyDescent="0.15">
      <c r="A60" s="14">
        <v>56</v>
      </c>
      <c r="B60" s="14">
        <f t="shared" si="10"/>
        <v>1</v>
      </c>
      <c r="C60" s="14">
        <f t="shared" si="11"/>
        <v>56</v>
      </c>
      <c r="D60" s="14" t="str">
        <f t="shared" si="4"/>
        <v>[]</v>
      </c>
      <c r="E60" s="14">
        <f t="shared" si="5"/>
        <v>56</v>
      </c>
      <c r="F60" s="14">
        <f t="shared" si="0"/>
        <v>0</v>
      </c>
      <c r="G60">
        <f t="shared" si="1"/>
        <v>898</v>
      </c>
      <c r="H60" s="14">
        <v>0</v>
      </c>
      <c r="I60">
        <v>0</v>
      </c>
      <c r="J60" t="str">
        <f t="shared" si="2"/>
        <v/>
      </c>
      <c r="K60" s="14" t="str">
        <f t="shared" si="3"/>
        <v/>
      </c>
      <c r="L60" s="16" t="str">
        <f>_xlfn.IFNA(VLOOKUP(J60,物品对应表!B:C,2,FALSE),"")</f>
        <v/>
      </c>
      <c r="M60" s="16" t="str">
        <f>_xlfn.IFNA(VLOOKUP(K60,物品对应表!B:C,2,FALSE),"")</f>
        <v/>
      </c>
      <c r="N60" s="1" t="str">
        <f t="shared" si="6"/>
        <v/>
      </c>
      <c r="O60" s="16" t="str">
        <f t="shared" si="7"/>
        <v/>
      </c>
      <c r="P60" s="16" t="str">
        <f t="shared" si="8"/>
        <v/>
      </c>
      <c r="Q60" s="16" t="str">
        <f t="shared" si="9"/>
        <v/>
      </c>
      <c r="R60" s="16"/>
      <c r="S60" s="21">
        <v>56</v>
      </c>
      <c r="T60" s="21">
        <f>VLOOKUP(S60,金币需求!P:U,6,FALSE)</f>
        <v>898</v>
      </c>
    </row>
    <row r="61" spans="1:20" x14ac:dyDescent="0.15">
      <c r="A61" s="14">
        <v>57</v>
      </c>
      <c r="B61" s="14">
        <f t="shared" si="10"/>
        <v>1</v>
      </c>
      <c r="C61" s="14">
        <f t="shared" si="11"/>
        <v>57</v>
      </c>
      <c r="D61" s="14" t="str">
        <f t="shared" si="4"/>
        <v>[]</v>
      </c>
      <c r="E61" s="14">
        <f t="shared" si="5"/>
        <v>57</v>
      </c>
      <c r="F61" s="14">
        <f t="shared" si="0"/>
        <v>0</v>
      </c>
      <c r="G61">
        <f t="shared" si="1"/>
        <v>898</v>
      </c>
      <c r="H61" s="14">
        <v>0</v>
      </c>
      <c r="I61">
        <v>0</v>
      </c>
      <c r="J61" t="str">
        <f t="shared" si="2"/>
        <v/>
      </c>
      <c r="K61" s="14" t="str">
        <f t="shared" si="3"/>
        <v/>
      </c>
      <c r="L61" s="16" t="str">
        <f>_xlfn.IFNA(VLOOKUP(J61,物品对应表!B:C,2,FALSE),"")</f>
        <v/>
      </c>
      <c r="M61" s="16" t="str">
        <f>_xlfn.IFNA(VLOOKUP(K61,物品对应表!B:C,2,FALSE),"")</f>
        <v/>
      </c>
      <c r="N61" s="1" t="str">
        <f t="shared" si="6"/>
        <v/>
      </c>
      <c r="O61" s="16" t="str">
        <f t="shared" si="7"/>
        <v/>
      </c>
      <c r="P61" s="16" t="str">
        <f t="shared" si="8"/>
        <v/>
      </c>
      <c r="Q61" s="16" t="str">
        <f t="shared" si="9"/>
        <v/>
      </c>
      <c r="R61" s="16"/>
      <c r="S61" s="21">
        <v>57</v>
      </c>
      <c r="T61" s="21">
        <f>VLOOKUP(S61,金币需求!P:U,6,FALSE)</f>
        <v>898</v>
      </c>
    </row>
    <row r="62" spans="1:20" x14ac:dyDescent="0.15">
      <c r="A62" s="14">
        <v>58</v>
      </c>
      <c r="B62" s="14">
        <f t="shared" si="10"/>
        <v>1</v>
      </c>
      <c r="C62" s="14">
        <f t="shared" si="11"/>
        <v>58</v>
      </c>
      <c r="D62" s="14" t="str">
        <f t="shared" si="4"/>
        <v>[]</v>
      </c>
      <c r="E62" s="14">
        <f t="shared" si="5"/>
        <v>58</v>
      </c>
      <c r="F62" s="14">
        <f t="shared" si="0"/>
        <v>0</v>
      </c>
      <c r="G62">
        <f t="shared" si="1"/>
        <v>897.99999999999761</v>
      </c>
      <c r="H62" s="14">
        <v>0</v>
      </c>
      <c r="I62">
        <v>0</v>
      </c>
      <c r="J62" t="str">
        <f t="shared" si="2"/>
        <v/>
      </c>
      <c r="K62" s="14" t="str">
        <f t="shared" si="3"/>
        <v/>
      </c>
      <c r="L62" s="16" t="str">
        <f>_xlfn.IFNA(VLOOKUP(J62,物品对应表!B:C,2,FALSE),"")</f>
        <v/>
      </c>
      <c r="M62" s="16" t="str">
        <f>_xlfn.IFNA(VLOOKUP(K62,物品对应表!B:C,2,FALSE),"")</f>
        <v/>
      </c>
      <c r="N62" s="1" t="str">
        <f t="shared" si="6"/>
        <v/>
      </c>
      <c r="O62" s="16" t="str">
        <f t="shared" si="7"/>
        <v/>
      </c>
      <c r="P62" s="16" t="str">
        <f t="shared" si="8"/>
        <v/>
      </c>
      <c r="Q62" s="16" t="str">
        <f t="shared" si="9"/>
        <v/>
      </c>
      <c r="R62" s="16"/>
      <c r="S62" s="21">
        <v>58</v>
      </c>
      <c r="T62" s="21">
        <f>VLOOKUP(S62,金币需求!P:U,6,FALSE)</f>
        <v>897.99999999999761</v>
      </c>
    </row>
    <row r="63" spans="1:20" x14ac:dyDescent="0.15">
      <c r="A63" s="14">
        <v>59</v>
      </c>
      <c r="B63" s="14">
        <f t="shared" si="10"/>
        <v>1</v>
      </c>
      <c r="C63" s="14">
        <f t="shared" si="11"/>
        <v>59</v>
      </c>
      <c r="D63" s="14" t="str">
        <f t="shared" si="4"/>
        <v>[]</v>
      </c>
      <c r="E63" s="14">
        <f t="shared" si="5"/>
        <v>59</v>
      </c>
      <c r="F63" s="14">
        <f t="shared" si="0"/>
        <v>0</v>
      </c>
      <c r="G63">
        <f t="shared" si="1"/>
        <v>898</v>
      </c>
      <c r="H63" s="14">
        <v>0</v>
      </c>
      <c r="I63">
        <v>0</v>
      </c>
      <c r="J63" t="str">
        <f t="shared" si="2"/>
        <v/>
      </c>
      <c r="K63" s="14" t="str">
        <f t="shared" si="3"/>
        <v/>
      </c>
      <c r="L63" s="16" t="str">
        <f>_xlfn.IFNA(VLOOKUP(J63,物品对应表!B:C,2,FALSE),"")</f>
        <v/>
      </c>
      <c r="M63" s="16" t="str">
        <f>_xlfn.IFNA(VLOOKUP(K63,物品对应表!B:C,2,FALSE),"")</f>
        <v/>
      </c>
      <c r="N63" s="1" t="str">
        <f t="shared" si="6"/>
        <v/>
      </c>
      <c r="O63" s="16" t="str">
        <f t="shared" si="7"/>
        <v/>
      </c>
      <c r="P63" s="16" t="str">
        <f t="shared" si="8"/>
        <v/>
      </c>
      <c r="Q63" s="16" t="str">
        <f t="shared" si="9"/>
        <v/>
      </c>
      <c r="R63" s="16"/>
      <c r="S63" s="21">
        <v>59</v>
      </c>
      <c r="T63" s="21">
        <f>VLOOKUP(S63,金币需求!P:U,6,FALSE)</f>
        <v>898</v>
      </c>
    </row>
    <row r="64" spans="1:20" x14ac:dyDescent="0.15">
      <c r="A64" s="14">
        <v>60</v>
      </c>
      <c r="B64" s="14">
        <f t="shared" si="10"/>
        <v>1</v>
      </c>
      <c r="C64" s="14">
        <f t="shared" si="11"/>
        <v>60</v>
      </c>
      <c r="D64" s="14" t="str">
        <f t="shared" si="4"/>
        <v>[{"count":1,"iid":25061},{"count":1,"iid":25062}]</v>
      </c>
      <c r="E64" s="14">
        <f t="shared" si="5"/>
        <v>60</v>
      </c>
      <c r="F64" s="14">
        <f t="shared" si="0"/>
        <v>1</v>
      </c>
      <c r="G64">
        <f t="shared" si="1"/>
        <v>0</v>
      </c>
      <c r="H64" s="14">
        <v>0</v>
      </c>
      <c r="I64">
        <v>0</v>
      </c>
      <c r="J64" t="str">
        <f t="shared" si="2"/>
        <v>装备进阶材料6-1</v>
      </c>
      <c r="K64" s="14" t="str">
        <f t="shared" si="3"/>
        <v>装备进阶材料6-2</v>
      </c>
      <c r="L64" s="16">
        <f>_xlfn.IFNA(VLOOKUP(J64,物品对应表!B:C,2,FALSE),"")</f>
        <v>25061</v>
      </c>
      <c r="M64" s="16">
        <f>_xlfn.IFNA(VLOOKUP(K64,物品对应表!B:C,2,FALSE),"")</f>
        <v>25062</v>
      </c>
      <c r="N64" s="1">
        <f t="shared" si="6"/>
        <v>1</v>
      </c>
      <c r="O64" s="16">
        <f t="shared" si="7"/>
        <v>1</v>
      </c>
      <c r="P64" s="16" t="str">
        <f t="shared" si="8"/>
        <v>{"count":1,"iid":25061}</v>
      </c>
      <c r="Q64" s="16" t="str">
        <f t="shared" si="9"/>
        <v>{"count":1,"iid":25062}</v>
      </c>
      <c r="R64" s="16"/>
      <c r="S64" s="21">
        <v>60</v>
      </c>
      <c r="T64" s="21">
        <f>VLOOKUP(S64,金币需求!P:U,6,FALSE)</f>
        <v>898</v>
      </c>
    </row>
    <row r="65" spans="1:20" x14ac:dyDescent="0.15">
      <c r="A65" s="14">
        <v>61</v>
      </c>
      <c r="B65" s="14">
        <f t="shared" si="10"/>
        <v>1</v>
      </c>
      <c r="C65" s="14">
        <f t="shared" si="11"/>
        <v>61</v>
      </c>
      <c r="D65" s="14" t="str">
        <f t="shared" si="4"/>
        <v>[]</v>
      </c>
      <c r="E65" s="14">
        <f t="shared" si="5"/>
        <v>61</v>
      </c>
      <c r="F65" s="14">
        <f t="shared" si="0"/>
        <v>0</v>
      </c>
      <c r="G65">
        <f t="shared" si="1"/>
        <v>1924</v>
      </c>
      <c r="H65" s="14">
        <v>0</v>
      </c>
      <c r="I65">
        <v>0</v>
      </c>
      <c r="J65" t="str">
        <f t="shared" si="2"/>
        <v/>
      </c>
      <c r="K65" s="14" t="str">
        <f t="shared" si="3"/>
        <v/>
      </c>
      <c r="L65" s="16" t="str">
        <f>_xlfn.IFNA(VLOOKUP(J65,物品对应表!B:C,2,FALSE),"")</f>
        <v/>
      </c>
      <c r="M65" s="16" t="str">
        <f>_xlfn.IFNA(VLOOKUP(K65,物品对应表!B:C,2,FALSE),"")</f>
        <v/>
      </c>
      <c r="N65" s="1" t="str">
        <f t="shared" si="6"/>
        <v/>
      </c>
      <c r="O65" s="16" t="str">
        <f t="shared" si="7"/>
        <v/>
      </c>
      <c r="P65" s="16" t="str">
        <f t="shared" si="8"/>
        <v/>
      </c>
      <c r="Q65" s="16" t="str">
        <f t="shared" si="9"/>
        <v/>
      </c>
      <c r="R65" s="16"/>
      <c r="S65" s="21">
        <v>61</v>
      </c>
      <c r="T65" s="21">
        <f>VLOOKUP(S65,金币需求!P:U,6,FALSE)</f>
        <v>1924</v>
      </c>
    </row>
    <row r="66" spans="1:20" x14ac:dyDescent="0.15">
      <c r="A66" s="14">
        <v>62</v>
      </c>
      <c r="B66" s="14">
        <f t="shared" si="10"/>
        <v>1</v>
      </c>
      <c r="C66" s="14">
        <f t="shared" si="11"/>
        <v>62</v>
      </c>
      <c r="D66" s="14" t="str">
        <f t="shared" si="4"/>
        <v>[]</v>
      </c>
      <c r="E66" s="14">
        <f t="shared" si="5"/>
        <v>62</v>
      </c>
      <c r="F66" s="14">
        <f t="shared" si="0"/>
        <v>0</v>
      </c>
      <c r="G66">
        <f t="shared" si="1"/>
        <v>1924</v>
      </c>
      <c r="H66" s="14">
        <v>0</v>
      </c>
      <c r="I66">
        <v>0</v>
      </c>
      <c r="J66" t="str">
        <f t="shared" si="2"/>
        <v/>
      </c>
      <c r="K66" s="14" t="str">
        <f t="shared" si="3"/>
        <v/>
      </c>
      <c r="L66" s="16" t="str">
        <f>_xlfn.IFNA(VLOOKUP(J66,物品对应表!B:C,2,FALSE),"")</f>
        <v/>
      </c>
      <c r="M66" s="16" t="str">
        <f>_xlfn.IFNA(VLOOKUP(K66,物品对应表!B:C,2,FALSE),"")</f>
        <v/>
      </c>
      <c r="N66" s="1" t="str">
        <f t="shared" si="6"/>
        <v/>
      </c>
      <c r="O66" s="16" t="str">
        <f t="shared" si="7"/>
        <v/>
      </c>
      <c r="P66" s="16" t="str">
        <f t="shared" si="8"/>
        <v/>
      </c>
      <c r="Q66" s="16" t="str">
        <f t="shared" si="9"/>
        <v/>
      </c>
      <c r="R66" s="16"/>
      <c r="S66" s="21">
        <v>62</v>
      </c>
      <c r="T66" s="21">
        <f>VLOOKUP(S66,金币需求!P:U,6,FALSE)</f>
        <v>1924</v>
      </c>
    </row>
    <row r="67" spans="1:20" x14ac:dyDescent="0.15">
      <c r="A67" s="14">
        <v>63</v>
      </c>
      <c r="B67" s="14">
        <f t="shared" si="10"/>
        <v>1</v>
      </c>
      <c r="C67" s="14">
        <f t="shared" si="11"/>
        <v>63</v>
      </c>
      <c r="D67" s="14" t="str">
        <f t="shared" si="4"/>
        <v>[]</v>
      </c>
      <c r="E67" s="14">
        <f t="shared" si="5"/>
        <v>63</v>
      </c>
      <c r="F67" s="14">
        <f t="shared" si="0"/>
        <v>0</v>
      </c>
      <c r="G67">
        <f t="shared" si="1"/>
        <v>1924.0000000000025</v>
      </c>
      <c r="H67" s="14">
        <v>0</v>
      </c>
      <c r="I67">
        <v>0</v>
      </c>
      <c r="J67" t="str">
        <f t="shared" si="2"/>
        <v/>
      </c>
      <c r="K67" s="14" t="str">
        <f t="shared" si="3"/>
        <v/>
      </c>
      <c r="L67" s="16" t="str">
        <f>_xlfn.IFNA(VLOOKUP(J67,物品对应表!B:C,2,FALSE),"")</f>
        <v/>
      </c>
      <c r="M67" s="16" t="str">
        <f>_xlfn.IFNA(VLOOKUP(K67,物品对应表!B:C,2,FALSE),"")</f>
        <v/>
      </c>
      <c r="N67" s="1" t="str">
        <f t="shared" si="6"/>
        <v/>
      </c>
      <c r="O67" s="16" t="str">
        <f t="shared" si="7"/>
        <v/>
      </c>
      <c r="P67" s="16" t="str">
        <f t="shared" si="8"/>
        <v/>
      </c>
      <c r="Q67" s="16" t="str">
        <f t="shared" si="9"/>
        <v/>
      </c>
      <c r="R67" s="16"/>
      <c r="S67" s="21">
        <v>63</v>
      </c>
      <c r="T67" s="21">
        <f>VLOOKUP(S67,金币需求!P:U,6,FALSE)</f>
        <v>1924.0000000000025</v>
      </c>
    </row>
    <row r="68" spans="1:20" x14ac:dyDescent="0.15">
      <c r="A68" s="14">
        <v>64</v>
      </c>
      <c r="B68" s="14">
        <f t="shared" si="10"/>
        <v>1</v>
      </c>
      <c r="C68" s="14">
        <f t="shared" si="11"/>
        <v>64</v>
      </c>
      <c r="D68" s="14" t="str">
        <f t="shared" si="4"/>
        <v>[]</v>
      </c>
      <c r="E68" s="14">
        <f t="shared" si="5"/>
        <v>64</v>
      </c>
      <c r="F68" s="14">
        <f t="shared" si="0"/>
        <v>0</v>
      </c>
      <c r="G68">
        <f t="shared" si="1"/>
        <v>1924</v>
      </c>
      <c r="H68" s="14">
        <v>0</v>
      </c>
      <c r="I68">
        <v>0</v>
      </c>
      <c r="J68" t="str">
        <f t="shared" si="2"/>
        <v/>
      </c>
      <c r="K68" s="14" t="str">
        <f t="shared" si="3"/>
        <v/>
      </c>
      <c r="L68" s="16" t="str">
        <f>_xlfn.IFNA(VLOOKUP(J68,物品对应表!B:C,2,FALSE),"")</f>
        <v/>
      </c>
      <c r="M68" s="16" t="str">
        <f>_xlfn.IFNA(VLOOKUP(K68,物品对应表!B:C,2,FALSE),"")</f>
        <v/>
      </c>
      <c r="N68" s="1" t="str">
        <f t="shared" si="6"/>
        <v/>
      </c>
      <c r="O68" s="16" t="str">
        <f t="shared" si="7"/>
        <v/>
      </c>
      <c r="P68" s="16" t="str">
        <f t="shared" si="8"/>
        <v/>
      </c>
      <c r="Q68" s="16" t="str">
        <f t="shared" si="9"/>
        <v/>
      </c>
      <c r="R68" s="16"/>
      <c r="S68" s="21">
        <v>64</v>
      </c>
      <c r="T68" s="21">
        <f>VLOOKUP(S68,金币需求!P:U,6,FALSE)</f>
        <v>1924</v>
      </c>
    </row>
    <row r="69" spans="1:20" x14ac:dyDescent="0.15">
      <c r="A69" s="14">
        <v>65</v>
      </c>
      <c r="B69" s="14">
        <f t="shared" si="10"/>
        <v>1</v>
      </c>
      <c r="C69" s="14">
        <f t="shared" si="11"/>
        <v>65</v>
      </c>
      <c r="D69" s="14" t="str">
        <f t="shared" si="4"/>
        <v>[]</v>
      </c>
      <c r="E69" s="14">
        <f t="shared" si="5"/>
        <v>65</v>
      </c>
      <c r="F69" s="14">
        <f t="shared" ref="F69:F132" si="12">_xlfn.IFNA(VLOOKUP(C69,W:X,2,FALSE),0)</f>
        <v>0</v>
      </c>
      <c r="G69">
        <f t="shared" ref="G69:G132" si="13">IF(F69=1,0,VLOOKUP(C69,S:T,2,FALSE))</f>
        <v>1924</v>
      </c>
      <c r="H69" s="14">
        <v>0</v>
      </c>
      <c r="I69">
        <v>0</v>
      </c>
      <c r="J69" t="str">
        <f t="shared" ref="J69:J132" si="14">_xlfn.IFNA(VLOOKUP(C69,W:Z,3,FALSE),"")</f>
        <v/>
      </c>
      <c r="K69" s="14" t="str">
        <f t="shared" ref="K69:K132" si="15">_xlfn.IFNA(VLOOKUP(C69,W:Z,4,FALSE),"")</f>
        <v/>
      </c>
      <c r="L69" s="16" t="str">
        <f>_xlfn.IFNA(VLOOKUP(J69,物品对应表!B:C,2,FALSE),"")</f>
        <v/>
      </c>
      <c r="M69" s="16" t="str">
        <f>_xlfn.IFNA(VLOOKUP(K69,物品对应表!B:C,2,FALSE),"")</f>
        <v/>
      </c>
      <c r="N69" s="1" t="str">
        <f t="shared" si="6"/>
        <v/>
      </c>
      <c r="O69" s="16" t="str">
        <f t="shared" si="7"/>
        <v/>
      </c>
      <c r="P69" s="16" t="str">
        <f t="shared" si="8"/>
        <v/>
      </c>
      <c r="Q69" s="16" t="str">
        <f t="shared" si="9"/>
        <v/>
      </c>
      <c r="R69" s="16"/>
      <c r="S69" s="21">
        <v>65</v>
      </c>
      <c r="T69" s="21">
        <f>VLOOKUP(S69,金币需求!P:U,6,FALSE)</f>
        <v>1924</v>
      </c>
    </row>
    <row r="70" spans="1:20" x14ac:dyDescent="0.15">
      <c r="A70" s="14">
        <v>66</v>
      </c>
      <c r="B70" s="14">
        <f t="shared" si="10"/>
        <v>1</v>
      </c>
      <c r="C70" s="14">
        <f t="shared" si="11"/>
        <v>66</v>
      </c>
      <c r="D70" s="14" t="str">
        <f t="shared" ref="D70:D133" si="16">IF(P70="","[]","["&amp;P70&amp;","&amp;Q70&amp;"]")</f>
        <v>[]</v>
      </c>
      <c r="E70" s="14">
        <f t="shared" ref="E70:E133" si="17">C70</f>
        <v>66</v>
      </c>
      <c r="F70" s="14">
        <f t="shared" si="12"/>
        <v>0</v>
      </c>
      <c r="G70">
        <f t="shared" si="13"/>
        <v>1924</v>
      </c>
      <c r="H70" s="14">
        <v>0</v>
      </c>
      <c r="I70">
        <v>0</v>
      </c>
      <c r="J70" t="str">
        <f t="shared" si="14"/>
        <v/>
      </c>
      <c r="K70" s="14" t="str">
        <f t="shared" si="15"/>
        <v/>
      </c>
      <c r="L70" s="16" t="str">
        <f>_xlfn.IFNA(VLOOKUP(J70,物品对应表!B:C,2,FALSE),"")</f>
        <v/>
      </c>
      <c r="M70" s="16" t="str">
        <f>_xlfn.IFNA(VLOOKUP(K70,物品对应表!B:C,2,FALSE),"")</f>
        <v/>
      </c>
      <c r="N70" s="1" t="str">
        <f t="shared" ref="N70:N133" si="18">_xlfn.IFNA(VLOOKUP(C70,W:AB,5,FALSE),"")</f>
        <v/>
      </c>
      <c r="O70" s="16" t="str">
        <f t="shared" ref="O70:O133" si="19">_xlfn.IFNA(VLOOKUP(C70,W:AB,6,FALSE),"")</f>
        <v/>
      </c>
      <c r="P70" s="16" t="str">
        <f t="shared" ref="P70:P133" si="20">IF(J70&amp;K70="","","{"&amp;N$3&amp;N70&amp;","&amp;L$3&amp;L70&amp;"}")</f>
        <v/>
      </c>
      <c r="Q70" s="16" t="str">
        <f t="shared" ref="Q70:Q133" si="21">IF(K70&amp;L70="","","{"&amp;O$3&amp;O70&amp;","&amp;M$3&amp;M70&amp;"}")</f>
        <v/>
      </c>
      <c r="R70" s="16"/>
      <c r="S70" s="21">
        <v>66</v>
      </c>
      <c r="T70" s="21">
        <f>VLOOKUP(S70,金币需求!P:U,6,FALSE)</f>
        <v>1924</v>
      </c>
    </row>
    <row r="71" spans="1:20" x14ac:dyDescent="0.15">
      <c r="A71" s="14">
        <v>67</v>
      </c>
      <c r="B71" s="14">
        <f t="shared" ref="B71:B134" si="22">IF(C71=1,B70+1,B70)</f>
        <v>1</v>
      </c>
      <c r="C71" s="14">
        <f t="shared" ref="C71:C134" si="23">IF(C70=C$1,1,C70+1)</f>
        <v>67</v>
      </c>
      <c r="D71" s="14" t="str">
        <f t="shared" si="16"/>
        <v>[]</v>
      </c>
      <c r="E71" s="14">
        <f t="shared" si="17"/>
        <v>67</v>
      </c>
      <c r="F71" s="14">
        <f t="shared" si="12"/>
        <v>0</v>
      </c>
      <c r="G71">
        <f t="shared" si="13"/>
        <v>1924</v>
      </c>
      <c r="H71" s="14">
        <v>0</v>
      </c>
      <c r="I71">
        <v>0</v>
      </c>
      <c r="J71" t="str">
        <f t="shared" si="14"/>
        <v/>
      </c>
      <c r="K71" s="14" t="str">
        <f t="shared" si="15"/>
        <v/>
      </c>
      <c r="L71" s="16" t="str">
        <f>_xlfn.IFNA(VLOOKUP(J71,物品对应表!B:C,2,FALSE),"")</f>
        <v/>
      </c>
      <c r="M71" s="16" t="str">
        <f>_xlfn.IFNA(VLOOKUP(K71,物品对应表!B:C,2,FALSE),"")</f>
        <v/>
      </c>
      <c r="N71" s="1" t="str">
        <f t="shared" si="18"/>
        <v/>
      </c>
      <c r="O71" s="16" t="str">
        <f t="shared" si="19"/>
        <v/>
      </c>
      <c r="P71" s="16" t="str">
        <f t="shared" si="20"/>
        <v/>
      </c>
      <c r="Q71" s="16" t="str">
        <f t="shared" si="21"/>
        <v/>
      </c>
      <c r="R71" s="16"/>
      <c r="S71" s="21">
        <v>67</v>
      </c>
      <c r="T71" s="21">
        <f>VLOOKUP(S71,金币需求!P:U,6,FALSE)</f>
        <v>1924</v>
      </c>
    </row>
    <row r="72" spans="1:20" x14ac:dyDescent="0.15">
      <c r="A72" s="14">
        <v>68</v>
      </c>
      <c r="B72" s="14">
        <f t="shared" si="22"/>
        <v>1</v>
      </c>
      <c r="C72" s="14">
        <f t="shared" si="23"/>
        <v>68</v>
      </c>
      <c r="D72" s="14" t="str">
        <f t="shared" si="16"/>
        <v>[]</v>
      </c>
      <c r="E72" s="14">
        <f t="shared" si="17"/>
        <v>68</v>
      </c>
      <c r="F72" s="14">
        <f t="shared" si="12"/>
        <v>0</v>
      </c>
      <c r="G72">
        <f t="shared" si="13"/>
        <v>1924.0000000000048</v>
      </c>
      <c r="H72" s="14">
        <v>0</v>
      </c>
      <c r="I72">
        <v>0</v>
      </c>
      <c r="J72" t="str">
        <f t="shared" si="14"/>
        <v/>
      </c>
      <c r="K72" s="14" t="str">
        <f t="shared" si="15"/>
        <v/>
      </c>
      <c r="L72" s="16" t="str">
        <f>_xlfn.IFNA(VLOOKUP(J72,物品对应表!B:C,2,FALSE),"")</f>
        <v/>
      </c>
      <c r="M72" s="16" t="str">
        <f>_xlfn.IFNA(VLOOKUP(K72,物品对应表!B:C,2,FALSE),"")</f>
        <v/>
      </c>
      <c r="N72" s="1" t="str">
        <f t="shared" si="18"/>
        <v/>
      </c>
      <c r="O72" s="16" t="str">
        <f t="shared" si="19"/>
        <v/>
      </c>
      <c r="P72" s="16" t="str">
        <f t="shared" si="20"/>
        <v/>
      </c>
      <c r="Q72" s="16" t="str">
        <f t="shared" si="21"/>
        <v/>
      </c>
      <c r="R72" s="16"/>
      <c r="S72" s="21">
        <v>68</v>
      </c>
      <c r="T72" s="21">
        <f>VLOOKUP(S72,金币需求!P:U,6,FALSE)</f>
        <v>1924.0000000000048</v>
      </c>
    </row>
    <row r="73" spans="1:20" x14ac:dyDescent="0.15">
      <c r="A73" s="14">
        <v>69</v>
      </c>
      <c r="B73" s="14">
        <f t="shared" si="22"/>
        <v>1</v>
      </c>
      <c r="C73" s="14">
        <f t="shared" si="23"/>
        <v>69</v>
      </c>
      <c r="D73" s="14" t="str">
        <f t="shared" si="16"/>
        <v>[]</v>
      </c>
      <c r="E73" s="14">
        <f t="shared" si="17"/>
        <v>69</v>
      </c>
      <c r="F73" s="14">
        <f t="shared" si="12"/>
        <v>0</v>
      </c>
      <c r="G73">
        <f t="shared" si="13"/>
        <v>1924</v>
      </c>
      <c r="H73" s="14">
        <v>0</v>
      </c>
      <c r="I73">
        <v>0</v>
      </c>
      <c r="J73" t="str">
        <f t="shared" si="14"/>
        <v/>
      </c>
      <c r="K73" s="14" t="str">
        <f t="shared" si="15"/>
        <v/>
      </c>
      <c r="L73" s="16" t="str">
        <f>_xlfn.IFNA(VLOOKUP(J73,物品对应表!B:C,2,FALSE),"")</f>
        <v/>
      </c>
      <c r="M73" s="16" t="str">
        <f>_xlfn.IFNA(VLOOKUP(K73,物品对应表!B:C,2,FALSE),"")</f>
        <v/>
      </c>
      <c r="N73" s="1" t="str">
        <f t="shared" si="18"/>
        <v/>
      </c>
      <c r="O73" s="16" t="str">
        <f t="shared" si="19"/>
        <v/>
      </c>
      <c r="P73" s="16" t="str">
        <f t="shared" si="20"/>
        <v/>
      </c>
      <c r="Q73" s="16" t="str">
        <f t="shared" si="21"/>
        <v/>
      </c>
      <c r="R73" s="16"/>
      <c r="S73" s="21">
        <v>69</v>
      </c>
      <c r="T73" s="21">
        <f>VLOOKUP(S73,金币需求!P:U,6,FALSE)</f>
        <v>1924</v>
      </c>
    </row>
    <row r="74" spans="1:20" x14ac:dyDescent="0.15">
      <c r="A74" s="14">
        <v>70</v>
      </c>
      <c r="B74" s="14">
        <f t="shared" si="22"/>
        <v>1</v>
      </c>
      <c r="C74" s="14">
        <f t="shared" si="23"/>
        <v>70</v>
      </c>
      <c r="D74" s="14" t="str">
        <f t="shared" si="16"/>
        <v>[{"count":1,"iid":25071},{"count":1,"iid":25072}]</v>
      </c>
      <c r="E74" s="14">
        <f t="shared" si="17"/>
        <v>70</v>
      </c>
      <c r="F74" s="14">
        <f t="shared" si="12"/>
        <v>1</v>
      </c>
      <c r="G74">
        <f t="shared" si="13"/>
        <v>0</v>
      </c>
      <c r="H74" s="14">
        <v>0</v>
      </c>
      <c r="I74">
        <v>0</v>
      </c>
      <c r="J74" t="str">
        <f t="shared" si="14"/>
        <v>装备进阶材料7-1</v>
      </c>
      <c r="K74" s="14" t="str">
        <f t="shared" si="15"/>
        <v>装备进阶材料7-2</v>
      </c>
      <c r="L74" s="16">
        <f>_xlfn.IFNA(VLOOKUP(J74,物品对应表!B:C,2,FALSE),"")</f>
        <v>25071</v>
      </c>
      <c r="M74" s="16">
        <f>_xlfn.IFNA(VLOOKUP(K74,物品对应表!B:C,2,FALSE),"")</f>
        <v>25072</v>
      </c>
      <c r="N74" s="1">
        <f t="shared" si="18"/>
        <v>1</v>
      </c>
      <c r="O74" s="16">
        <f t="shared" si="19"/>
        <v>1</v>
      </c>
      <c r="P74" s="16" t="str">
        <f t="shared" si="20"/>
        <v>{"count":1,"iid":25071}</v>
      </c>
      <c r="Q74" s="16" t="str">
        <f t="shared" si="21"/>
        <v>{"count":1,"iid":25072}</v>
      </c>
      <c r="R74" s="16"/>
      <c r="S74" s="21">
        <v>70</v>
      </c>
      <c r="T74" s="21">
        <f>VLOOKUP(S74,金币需求!P:U,6,FALSE)</f>
        <v>1924</v>
      </c>
    </row>
    <row r="75" spans="1:20" x14ac:dyDescent="0.15">
      <c r="A75" s="14">
        <v>71</v>
      </c>
      <c r="B75" s="14">
        <f t="shared" si="22"/>
        <v>1</v>
      </c>
      <c r="C75" s="14">
        <f t="shared" si="23"/>
        <v>71</v>
      </c>
      <c r="D75" s="14" t="str">
        <f t="shared" si="16"/>
        <v>[]</v>
      </c>
      <c r="E75" s="14">
        <f t="shared" si="17"/>
        <v>71</v>
      </c>
      <c r="F75" s="14">
        <f t="shared" si="12"/>
        <v>0</v>
      </c>
      <c r="G75">
        <f t="shared" si="13"/>
        <v>4618</v>
      </c>
      <c r="H75" s="14">
        <v>0</v>
      </c>
      <c r="I75">
        <v>0</v>
      </c>
      <c r="J75" t="str">
        <f t="shared" si="14"/>
        <v/>
      </c>
      <c r="K75" s="14" t="str">
        <f t="shared" si="15"/>
        <v/>
      </c>
      <c r="L75" s="16" t="str">
        <f>_xlfn.IFNA(VLOOKUP(J75,物品对应表!B:C,2,FALSE),"")</f>
        <v/>
      </c>
      <c r="M75" s="16" t="str">
        <f>_xlfn.IFNA(VLOOKUP(K75,物品对应表!B:C,2,FALSE),"")</f>
        <v/>
      </c>
      <c r="N75" s="1" t="str">
        <f t="shared" si="18"/>
        <v/>
      </c>
      <c r="O75" s="16" t="str">
        <f t="shared" si="19"/>
        <v/>
      </c>
      <c r="P75" s="16" t="str">
        <f t="shared" si="20"/>
        <v/>
      </c>
      <c r="Q75" s="16" t="str">
        <f t="shared" si="21"/>
        <v/>
      </c>
      <c r="R75" s="16"/>
      <c r="S75" s="21">
        <v>71</v>
      </c>
      <c r="T75" s="21">
        <f>VLOOKUP(S75,金币需求!P:U,6,FALSE)</f>
        <v>4618</v>
      </c>
    </row>
    <row r="76" spans="1:20" x14ac:dyDescent="0.15">
      <c r="A76" s="14">
        <v>72</v>
      </c>
      <c r="B76" s="14">
        <f t="shared" si="22"/>
        <v>1</v>
      </c>
      <c r="C76" s="14">
        <f t="shared" si="23"/>
        <v>72</v>
      </c>
      <c r="D76" s="14" t="str">
        <f t="shared" si="16"/>
        <v>[]</v>
      </c>
      <c r="E76" s="14">
        <f t="shared" si="17"/>
        <v>72</v>
      </c>
      <c r="F76" s="14">
        <f t="shared" si="12"/>
        <v>0</v>
      </c>
      <c r="G76">
        <f t="shared" si="13"/>
        <v>4617.9999999999955</v>
      </c>
      <c r="H76" s="14">
        <v>0</v>
      </c>
      <c r="I76">
        <v>0</v>
      </c>
      <c r="J76" t="str">
        <f t="shared" si="14"/>
        <v/>
      </c>
      <c r="K76" s="14" t="str">
        <f t="shared" si="15"/>
        <v/>
      </c>
      <c r="L76" s="16" t="str">
        <f>_xlfn.IFNA(VLOOKUP(J76,物品对应表!B:C,2,FALSE),"")</f>
        <v/>
      </c>
      <c r="M76" s="16" t="str">
        <f>_xlfn.IFNA(VLOOKUP(K76,物品对应表!B:C,2,FALSE),"")</f>
        <v/>
      </c>
      <c r="N76" s="1" t="str">
        <f t="shared" si="18"/>
        <v/>
      </c>
      <c r="O76" s="16" t="str">
        <f t="shared" si="19"/>
        <v/>
      </c>
      <c r="P76" s="16" t="str">
        <f t="shared" si="20"/>
        <v/>
      </c>
      <c r="Q76" s="16" t="str">
        <f t="shared" si="21"/>
        <v/>
      </c>
      <c r="R76" s="16"/>
      <c r="S76" s="21">
        <v>72</v>
      </c>
      <c r="T76" s="21">
        <f>VLOOKUP(S76,金币需求!P:U,6,FALSE)</f>
        <v>4617.9999999999955</v>
      </c>
    </row>
    <row r="77" spans="1:20" x14ac:dyDescent="0.15">
      <c r="A77" s="14">
        <v>73</v>
      </c>
      <c r="B77" s="14">
        <f t="shared" si="22"/>
        <v>1</v>
      </c>
      <c r="C77" s="14">
        <f t="shared" si="23"/>
        <v>73</v>
      </c>
      <c r="D77" s="14" t="str">
        <f t="shared" si="16"/>
        <v>[]</v>
      </c>
      <c r="E77" s="14">
        <f t="shared" si="17"/>
        <v>73</v>
      </c>
      <c r="F77" s="14">
        <f t="shared" si="12"/>
        <v>0</v>
      </c>
      <c r="G77">
        <f t="shared" si="13"/>
        <v>4618.00000000001</v>
      </c>
      <c r="H77" s="14">
        <v>0</v>
      </c>
      <c r="I77">
        <v>0</v>
      </c>
      <c r="J77" t="str">
        <f t="shared" si="14"/>
        <v/>
      </c>
      <c r="K77" s="14" t="str">
        <f t="shared" si="15"/>
        <v/>
      </c>
      <c r="L77" s="16" t="str">
        <f>_xlfn.IFNA(VLOOKUP(J77,物品对应表!B:C,2,FALSE),"")</f>
        <v/>
      </c>
      <c r="M77" s="16" t="str">
        <f>_xlfn.IFNA(VLOOKUP(K77,物品对应表!B:C,2,FALSE),"")</f>
        <v/>
      </c>
      <c r="N77" s="1" t="str">
        <f t="shared" si="18"/>
        <v/>
      </c>
      <c r="O77" s="16" t="str">
        <f t="shared" si="19"/>
        <v/>
      </c>
      <c r="P77" s="16" t="str">
        <f t="shared" si="20"/>
        <v/>
      </c>
      <c r="Q77" s="16" t="str">
        <f t="shared" si="21"/>
        <v/>
      </c>
      <c r="R77" s="16"/>
      <c r="S77" s="21">
        <v>73</v>
      </c>
      <c r="T77" s="21">
        <f>VLOOKUP(S77,金币需求!P:U,6,FALSE)</f>
        <v>4618.00000000001</v>
      </c>
    </row>
    <row r="78" spans="1:20" x14ac:dyDescent="0.15">
      <c r="A78" s="14">
        <v>74</v>
      </c>
      <c r="B78" s="14">
        <f t="shared" si="22"/>
        <v>1</v>
      </c>
      <c r="C78" s="14">
        <f t="shared" si="23"/>
        <v>74</v>
      </c>
      <c r="D78" s="14" t="str">
        <f t="shared" si="16"/>
        <v>[]</v>
      </c>
      <c r="E78" s="14">
        <f t="shared" si="17"/>
        <v>74</v>
      </c>
      <c r="F78" s="14">
        <f t="shared" si="12"/>
        <v>0</v>
      </c>
      <c r="G78">
        <f t="shared" si="13"/>
        <v>4618</v>
      </c>
      <c r="H78" s="14">
        <v>0</v>
      </c>
      <c r="I78">
        <v>0</v>
      </c>
      <c r="J78" t="str">
        <f t="shared" si="14"/>
        <v/>
      </c>
      <c r="K78" s="14" t="str">
        <f t="shared" si="15"/>
        <v/>
      </c>
      <c r="L78" s="16" t="str">
        <f>_xlfn.IFNA(VLOOKUP(J78,物品对应表!B:C,2,FALSE),"")</f>
        <v/>
      </c>
      <c r="M78" s="16" t="str">
        <f>_xlfn.IFNA(VLOOKUP(K78,物品对应表!B:C,2,FALSE),"")</f>
        <v/>
      </c>
      <c r="N78" s="1" t="str">
        <f t="shared" si="18"/>
        <v/>
      </c>
      <c r="O78" s="16" t="str">
        <f t="shared" si="19"/>
        <v/>
      </c>
      <c r="P78" s="16" t="str">
        <f t="shared" si="20"/>
        <v/>
      </c>
      <c r="Q78" s="16" t="str">
        <f t="shared" si="21"/>
        <v/>
      </c>
      <c r="R78" s="16"/>
      <c r="S78" s="21">
        <v>74</v>
      </c>
      <c r="T78" s="21">
        <f>VLOOKUP(S78,金币需求!P:U,6,FALSE)</f>
        <v>4618</v>
      </c>
    </row>
    <row r="79" spans="1:20" x14ac:dyDescent="0.15">
      <c r="A79" s="14">
        <v>75</v>
      </c>
      <c r="B79" s="14">
        <f t="shared" si="22"/>
        <v>1</v>
      </c>
      <c r="C79" s="14">
        <f t="shared" si="23"/>
        <v>75</v>
      </c>
      <c r="D79" s="14" t="str">
        <f t="shared" si="16"/>
        <v>[]</v>
      </c>
      <c r="E79" s="14">
        <f t="shared" si="17"/>
        <v>75</v>
      </c>
      <c r="F79" s="14">
        <f t="shared" si="12"/>
        <v>0</v>
      </c>
      <c r="G79">
        <f t="shared" si="13"/>
        <v>4618</v>
      </c>
      <c r="H79" s="14">
        <v>0</v>
      </c>
      <c r="I79">
        <v>0</v>
      </c>
      <c r="J79" t="str">
        <f t="shared" si="14"/>
        <v/>
      </c>
      <c r="K79" s="14" t="str">
        <f t="shared" si="15"/>
        <v/>
      </c>
      <c r="L79" s="16" t="str">
        <f>_xlfn.IFNA(VLOOKUP(J79,物品对应表!B:C,2,FALSE),"")</f>
        <v/>
      </c>
      <c r="M79" s="16" t="str">
        <f>_xlfn.IFNA(VLOOKUP(K79,物品对应表!B:C,2,FALSE),"")</f>
        <v/>
      </c>
      <c r="N79" s="1" t="str">
        <f t="shared" si="18"/>
        <v/>
      </c>
      <c r="O79" s="16" t="str">
        <f t="shared" si="19"/>
        <v/>
      </c>
      <c r="P79" s="16" t="str">
        <f t="shared" si="20"/>
        <v/>
      </c>
      <c r="Q79" s="16" t="str">
        <f t="shared" si="21"/>
        <v/>
      </c>
      <c r="R79" s="16"/>
      <c r="S79" s="21">
        <v>75</v>
      </c>
      <c r="T79" s="21">
        <f>VLOOKUP(S79,金币需求!P:U,6,FALSE)</f>
        <v>4618</v>
      </c>
    </row>
    <row r="80" spans="1:20" x14ac:dyDescent="0.15">
      <c r="A80" s="14">
        <v>76</v>
      </c>
      <c r="B80" s="14">
        <f t="shared" si="22"/>
        <v>1</v>
      </c>
      <c r="C80" s="14">
        <f t="shared" si="23"/>
        <v>76</v>
      </c>
      <c r="D80" s="14" t="str">
        <f t="shared" si="16"/>
        <v>[]</v>
      </c>
      <c r="E80" s="14">
        <f t="shared" si="17"/>
        <v>76</v>
      </c>
      <c r="F80" s="14">
        <f t="shared" si="12"/>
        <v>0</v>
      </c>
      <c r="G80">
        <f t="shared" si="13"/>
        <v>4618</v>
      </c>
      <c r="H80" s="14">
        <v>0</v>
      </c>
      <c r="I80">
        <v>0</v>
      </c>
      <c r="J80" t="str">
        <f t="shared" si="14"/>
        <v/>
      </c>
      <c r="K80" s="14" t="str">
        <f t="shared" si="15"/>
        <v/>
      </c>
      <c r="L80" s="16" t="str">
        <f>_xlfn.IFNA(VLOOKUP(J80,物品对应表!B:C,2,FALSE),"")</f>
        <v/>
      </c>
      <c r="M80" s="16" t="str">
        <f>_xlfn.IFNA(VLOOKUP(K80,物品对应表!B:C,2,FALSE),"")</f>
        <v/>
      </c>
      <c r="N80" s="1" t="str">
        <f t="shared" si="18"/>
        <v/>
      </c>
      <c r="O80" s="16" t="str">
        <f t="shared" si="19"/>
        <v/>
      </c>
      <c r="P80" s="16" t="str">
        <f t="shared" si="20"/>
        <v/>
      </c>
      <c r="Q80" s="16" t="str">
        <f t="shared" si="21"/>
        <v/>
      </c>
      <c r="R80" s="16"/>
      <c r="S80" s="21">
        <v>76</v>
      </c>
      <c r="T80" s="21">
        <f>VLOOKUP(S80,金币需求!P:U,6,FALSE)</f>
        <v>4618</v>
      </c>
    </row>
    <row r="81" spans="1:20" x14ac:dyDescent="0.15">
      <c r="A81" s="14">
        <v>77</v>
      </c>
      <c r="B81" s="14">
        <f t="shared" si="22"/>
        <v>1</v>
      </c>
      <c r="C81" s="14">
        <f t="shared" si="23"/>
        <v>77</v>
      </c>
      <c r="D81" s="14" t="str">
        <f t="shared" si="16"/>
        <v>[]</v>
      </c>
      <c r="E81" s="14">
        <f t="shared" si="17"/>
        <v>77</v>
      </c>
      <c r="F81" s="14">
        <f t="shared" si="12"/>
        <v>0</v>
      </c>
      <c r="G81">
        <f t="shared" si="13"/>
        <v>4618</v>
      </c>
      <c r="H81" s="14">
        <v>0</v>
      </c>
      <c r="I81">
        <v>0</v>
      </c>
      <c r="J81" t="str">
        <f t="shared" si="14"/>
        <v/>
      </c>
      <c r="K81" s="14" t="str">
        <f t="shared" si="15"/>
        <v/>
      </c>
      <c r="L81" s="16" t="str">
        <f>_xlfn.IFNA(VLOOKUP(J81,物品对应表!B:C,2,FALSE),"")</f>
        <v/>
      </c>
      <c r="M81" s="16" t="str">
        <f>_xlfn.IFNA(VLOOKUP(K81,物品对应表!B:C,2,FALSE),"")</f>
        <v/>
      </c>
      <c r="N81" s="1" t="str">
        <f t="shared" si="18"/>
        <v/>
      </c>
      <c r="O81" s="16" t="str">
        <f t="shared" si="19"/>
        <v/>
      </c>
      <c r="P81" s="16" t="str">
        <f t="shared" si="20"/>
        <v/>
      </c>
      <c r="Q81" s="16" t="str">
        <f t="shared" si="21"/>
        <v/>
      </c>
      <c r="R81" s="16"/>
      <c r="S81" s="21">
        <v>77</v>
      </c>
      <c r="T81" s="21">
        <f>VLOOKUP(S81,金币需求!P:U,6,FALSE)</f>
        <v>4618</v>
      </c>
    </row>
    <row r="82" spans="1:20" x14ac:dyDescent="0.15">
      <c r="A82" s="14">
        <v>78</v>
      </c>
      <c r="B82" s="14">
        <f t="shared" si="22"/>
        <v>1</v>
      </c>
      <c r="C82" s="14">
        <f t="shared" si="23"/>
        <v>78</v>
      </c>
      <c r="D82" s="14" t="str">
        <f t="shared" si="16"/>
        <v>[]</v>
      </c>
      <c r="E82" s="14">
        <f t="shared" si="17"/>
        <v>78</v>
      </c>
      <c r="F82" s="14">
        <f t="shared" si="12"/>
        <v>0</v>
      </c>
      <c r="G82">
        <f t="shared" si="13"/>
        <v>4618.00000000001</v>
      </c>
      <c r="H82" s="14">
        <v>0</v>
      </c>
      <c r="I82">
        <v>0</v>
      </c>
      <c r="J82" t="str">
        <f t="shared" si="14"/>
        <v/>
      </c>
      <c r="K82" s="14" t="str">
        <f t="shared" si="15"/>
        <v/>
      </c>
      <c r="L82" s="16" t="str">
        <f>_xlfn.IFNA(VLOOKUP(J82,物品对应表!B:C,2,FALSE),"")</f>
        <v/>
      </c>
      <c r="M82" s="16" t="str">
        <f>_xlfn.IFNA(VLOOKUP(K82,物品对应表!B:C,2,FALSE),"")</f>
        <v/>
      </c>
      <c r="N82" s="1" t="str">
        <f t="shared" si="18"/>
        <v/>
      </c>
      <c r="O82" s="16" t="str">
        <f t="shared" si="19"/>
        <v/>
      </c>
      <c r="P82" s="16" t="str">
        <f t="shared" si="20"/>
        <v/>
      </c>
      <c r="Q82" s="16" t="str">
        <f t="shared" si="21"/>
        <v/>
      </c>
      <c r="R82" s="16"/>
      <c r="S82" s="21">
        <v>78</v>
      </c>
      <c r="T82" s="21">
        <f>VLOOKUP(S82,金币需求!P:U,6,FALSE)</f>
        <v>4618.00000000001</v>
      </c>
    </row>
    <row r="83" spans="1:20" x14ac:dyDescent="0.15">
      <c r="A83" s="14">
        <v>79</v>
      </c>
      <c r="B83" s="14">
        <f t="shared" si="22"/>
        <v>1</v>
      </c>
      <c r="C83" s="14">
        <f t="shared" si="23"/>
        <v>79</v>
      </c>
      <c r="D83" s="14" t="str">
        <f t="shared" si="16"/>
        <v>[]</v>
      </c>
      <c r="E83" s="14">
        <f t="shared" si="17"/>
        <v>79</v>
      </c>
      <c r="F83" s="14">
        <f t="shared" si="12"/>
        <v>0</v>
      </c>
      <c r="G83">
        <f t="shared" si="13"/>
        <v>4618</v>
      </c>
      <c r="H83" s="14">
        <v>0</v>
      </c>
      <c r="I83">
        <v>0</v>
      </c>
      <c r="J83" t="str">
        <f t="shared" si="14"/>
        <v/>
      </c>
      <c r="K83" s="14" t="str">
        <f t="shared" si="15"/>
        <v/>
      </c>
      <c r="L83" s="16" t="str">
        <f>_xlfn.IFNA(VLOOKUP(J83,物品对应表!B:C,2,FALSE),"")</f>
        <v/>
      </c>
      <c r="M83" s="16" t="str">
        <f>_xlfn.IFNA(VLOOKUP(K83,物品对应表!B:C,2,FALSE),"")</f>
        <v/>
      </c>
      <c r="N83" s="1" t="str">
        <f t="shared" si="18"/>
        <v/>
      </c>
      <c r="O83" s="16" t="str">
        <f t="shared" si="19"/>
        <v/>
      </c>
      <c r="P83" s="16" t="str">
        <f t="shared" si="20"/>
        <v/>
      </c>
      <c r="Q83" s="16" t="str">
        <f t="shared" si="21"/>
        <v/>
      </c>
      <c r="R83" s="16"/>
      <c r="S83" s="21">
        <v>79</v>
      </c>
      <c r="T83" s="21">
        <f>VLOOKUP(S83,金币需求!P:U,6,FALSE)</f>
        <v>4618</v>
      </c>
    </row>
    <row r="84" spans="1:20" x14ac:dyDescent="0.15">
      <c r="A84" s="14">
        <v>80</v>
      </c>
      <c r="B84" s="14">
        <f t="shared" si="22"/>
        <v>1</v>
      </c>
      <c r="C84" s="14">
        <f t="shared" si="23"/>
        <v>80</v>
      </c>
      <c r="D84" s="14" t="str">
        <f t="shared" si="16"/>
        <v>[{"count":1,"iid":25081},{"count":1,"iid":25081}]</v>
      </c>
      <c r="E84" s="14">
        <f t="shared" si="17"/>
        <v>80</v>
      </c>
      <c r="F84" s="14">
        <f t="shared" si="12"/>
        <v>1</v>
      </c>
      <c r="G84">
        <f t="shared" si="13"/>
        <v>0</v>
      </c>
      <c r="H84" s="14">
        <v>0</v>
      </c>
      <c r="I84">
        <v>0</v>
      </c>
      <c r="J84" t="str">
        <f t="shared" si="14"/>
        <v>装备进阶材料8-1</v>
      </c>
      <c r="K84" s="14" t="str">
        <f t="shared" si="15"/>
        <v>装备进阶材料8-1</v>
      </c>
      <c r="L84" s="16">
        <f>_xlfn.IFNA(VLOOKUP(J84,物品对应表!B:C,2,FALSE),"")</f>
        <v>25081</v>
      </c>
      <c r="M84" s="16">
        <f>_xlfn.IFNA(VLOOKUP(K84,物品对应表!B:C,2,FALSE),"")</f>
        <v>25081</v>
      </c>
      <c r="N84" s="1">
        <f t="shared" si="18"/>
        <v>1</v>
      </c>
      <c r="O84" s="16">
        <f t="shared" si="19"/>
        <v>1</v>
      </c>
      <c r="P84" s="16" t="str">
        <f t="shared" si="20"/>
        <v>{"count":1,"iid":25081}</v>
      </c>
      <c r="Q84" s="16" t="str">
        <f t="shared" si="21"/>
        <v>{"count":1,"iid":25081}</v>
      </c>
      <c r="R84" s="16"/>
      <c r="S84" s="21">
        <v>80</v>
      </c>
      <c r="T84" s="21">
        <f>VLOOKUP(S84,金币需求!P:U,6,FALSE)</f>
        <v>4618</v>
      </c>
    </row>
    <row r="85" spans="1:20" x14ac:dyDescent="0.15">
      <c r="A85" s="14">
        <v>81</v>
      </c>
      <c r="B85" s="14">
        <f t="shared" si="22"/>
        <v>1</v>
      </c>
      <c r="C85" s="14">
        <f t="shared" si="23"/>
        <v>81</v>
      </c>
      <c r="D85" s="14" t="str">
        <f t="shared" si="16"/>
        <v>[]</v>
      </c>
      <c r="E85" s="14">
        <f t="shared" si="17"/>
        <v>81</v>
      </c>
      <c r="F85" s="14">
        <f t="shared" si="12"/>
        <v>0</v>
      </c>
      <c r="G85">
        <f t="shared" si="13"/>
        <v>10265</v>
      </c>
      <c r="H85" s="14">
        <v>0</v>
      </c>
      <c r="I85">
        <v>0</v>
      </c>
      <c r="J85" t="str">
        <f t="shared" si="14"/>
        <v/>
      </c>
      <c r="K85" s="14" t="str">
        <f t="shared" si="15"/>
        <v/>
      </c>
      <c r="L85" s="16" t="str">
        <f>_xlfn.IFNA(VLOOKUP(J85,物品对应表!B:C,2,FALSE),"")</f>
        <v/>
      </c>
      <c r="M85" s="16" t="str">
        <f>_xlfn.IFNA(VLOOKUP(K85,物品对应表!B:C,2,FALSE),"")</f>
        <v/>
      </c>
      <c r="N85" s="1" t="str">
        <f t="shared" si="18"/>
        <v/>
      </c>
      <c r="O85" s="16" t="str">
        <f t="shared" si="19"/>
        <v/>
      </c>
      <c r="P85" s="16" t="str">
        <f t="shared" si="20"/>
        <v/>
      </c>
      <c r="Q85" s="16" t="str">
        <f t="shared" si="21"/>
        <v/>
      </c>
      <c r="R85" s="16"/>
      <c r="S85" s="21">
        <v>81</v>
      </c>
      <c r="T85" s="21">
        <f>VLOOKUP(S85,金币需求!P:U,6,FALSE)</f>
        <v>10265</v>
      </c>
    </row>
    <row r="86" spans="1:20" x14ac:dyDescent="0.15">
      <c r="A86" s="14">
        <v>82</v>
      </c>
      <c r="B86" s="14">
        <f t="shared" si="22"/>
        <v>1</v>
      </c>
      <c r="C86" s="14">
        <f t="shared" si="23"/>
        <v>82</v>
      </c>
      <c r="D86" s="14" t="str">
        <f t="shared" si="16"/>
        <v>[]</v>
      </c>
      <c r="E86" s="14">
        <f t="shared" si="17"/>
        <v>82</v>
      </c>
      <c r="F86" s="14">
        <f t="shared" si="12"/>
        <v>0</v>
      </c>
      <c r="G86">
        <f t="shared" si="13"/>
        <v>10265</v>
      </c>
      <c r="H86" s="14">
        <v>0</v>
      </c>
      <c r="I86">
        <v>0</v>
      </c>
      <c r="J86" t="str">
        <f t="shared" si="14"/>
        <v/>
      </c>
      <c r="K86" s="14" t="str">
        <f t="shared" si="15"/>
        <v/>
      </c>
      <c r="L86" s="16" t="str">
        <f>_xlfn.IFNA(VLOOKUP(J86,物品对应表!B:C,2,FALSE),"")</f>
        <v/>
      </c>
      <c r="M86" s="16" t="str">
        <f>_xlfn.IFNA(VLOOKUP(K86,物品对应表!B:C,2,FALSE),"")</f>
        <v/>
      </c>
      <c r="N86" s="1" t="str">
        <f t="shared" si="18"/>
        <v/>
      </c>
      <c r="O86" s="16" t="str">
        <f t="shared" si="19"/>
        <v/>
      </c>
      <c r="P86" s="16" t="str">
        <f t="shared" si="20"/>
        <v/>
      </c>
      <c r="Q86" s="16" t="str">
        <f t="shared" si="21"/>
        <v/>
      </c>
      <c r="R86" s="16"/>
      <c r="S86" s="21">
        <v>82</v>
      </c>
      <c r="T86" s="21">
        <f>VLOOKUP(S86,金币需求!P:U,6,FALSE)</f>
        <v>10265</v>
      </c>
    </row>
    <row r="87" spans="1:20" x14ac:dyDescent="0.15">
      <c r="A87" s="14">
        <v>83</v>
      </c>
      <c r="B87" s="14">
        <f t="shared" si="22"/>
        <v>1</v>
      </c>
      <c r="C87" s="14">
        <f t="shared" si="23"/>
        <v>83</v>
      </c>
      <c r="D87" s="14" t="str">
        <f t="shared" si="16"/>
        <v>[]</v>
      </c>
      <c r="E87" s="14">
        <f t="shared" si="17"/>
        <v>83</v>
      </c>
      <c r="F87" s="14">
        <f t="shared" si="12"/>
        <v>0</v>
      </c>
      <c r="G87">
        <f t="shared" si="13"/>
        <v>10265</v>
      </c>
      <c r="H87" s="14">
        <v>0</v>
      </c>
      <c r="I87">
        <v>0</v>
      </c>
      <c r="J87" t="str">
        <f t="shared" si="14"/>
        <v/>
      </c>
      <c r="K87" s="14" t="str">
        <f t="shared" si="15"/>
        <v/>
      </c>
      <c r="L87" s="16" t="str">
        <f>_xlfn.IFNA(VLOOKUP(J87,物品对应表!B:C,2,FALSE),"")</f>
        <v/>
      </c>
      <c r="M87" s="16" t="str">
        <f>_xlfn.IFNA(VLOOKUP(K87,物品对应表!B:C,2,FALSE),"")</f>
        <v/>
      </c>
      <c r="N87" s="1" t="str">
        <f t="shared" si="18"/>
        <v/>
      </c>
      <c r="O87" s="16" t="str">
        <f t="shared" si="19"/>
        <v/>
      </c>
      <c r="P87" s="16" t="str">
        <f t="shared" si="20"/>
        <v/>
      </c>
      <c r="Q87" s="16" t="str">
        <f t="shared" si="21"/>
        <v/>
      </c>
      <c r="R87" s="16"/>
      <c r="S87" s="21">
        <v>83</v>
      </c>
      <c r="T87" s="21">
        <f>VLOOKUP(S87,金币需求!P:U,6,FALSE)</f>
        <v>10265</v>
      </c>
    </row>
    <row r="88" spans="1:20" x14ac:dyDescent="0.15">
      <c r="A88" s="14">
        <v>84</v>
      </c>
      <c r="B88" s="14">
        <f t="shared" si="22"/>
        <v>1</v>
      </c>
      <c r="C88" s="14">
        <f t="shared" si="23"/>
        <v>84</v>
      </c>
      <c r="D88" s="14" t="str">
        <f t="shared" si="16"/>
        <v>[]</v>
      </c>
      <c r="E88" s="14">
        <f t="shared" si="17"/>
        <v>84</v>
      </c>
      <c r="F88" s="14">
        <f t="shared" si="12"/>
        <v>0</v>
      </c>
      <c r="G88">
        <f t="shared" si="13"/>
        <v>10265</v>
      </c>
      <c r="H88" s="14">
        <v>0</v>
      </c>
      <c r="I88">
        <v>0</v>
      </c>
      <c r="J88" t="str">
        <f t="shared" si="14"/>
        <v/>
      </c>
      <c r="K88" s="14" t="str">
        <f t="shared" si="15"/>
        <v/>
      </c>
      <c r="L88" s="16" t="str">
        <f>_xlfn.IFNA(VLOOKUP(J88,物品对应表!B:C,2,FALSE),"")</f>
        <v/>
      </c>
      <c r="M88" s="16" t="str">
        <f>_xlfn.IFNA(VLOOKUP(K88,物品对应表!B:C,2,FALSE),"")</f>
        <v/>
      </c>
      <c r="N88" s="1" t="str">
        <f t="shared" si="18"/>
        <v/>
      </c>
      <c r="O88" s="16" t="str">
        <f t="shared" si="19"/>
        <v/>
      </c>
      <c r="P88" s="16" t="str">
        <f t="shared" si="20"/>
        <v/>
      </c>
      <c r="Q88" s="16" t="str">
        <f t="shared" si="21"/>
        <v/>
      </c>
      <c r="R88" s="16"/>
      <c r="S88" s="21">
        <v>84</v>
      </c>
      <c r="T88" s="21">
        <f>VLOOKUP(S88,金币需求!P:U,6,FALSE)</f>
        <v>10265</v>
      </c>
    </row>
    <row r="89" spans="1:20" x14ac:dyDescent="0.15">
      <c r="A89" s="14">
        <v>85</v>
      </c>
      <c r="B89" s="14">
        <f t="shared" si="22"/>
        <v>1</v>
      </c>
      <c r="C89" s="14">
        <f t="shared" si="23"/>
        <v>85</v>
      </c>
      <c r="D89" s="14" t="str">
        <f t="shared" si="16"/>
        <v>[]</v>
      </c>
      <c r="E89" s="14">
        <f t="shared" si="17"/>
        <v>85</v>
      </c>
      <c r="F89" s="14">
        <f t="shared" si="12"/>
        <v>0</v>
      </c>
      <c r="G89">
        <f t="shared" si="13"/>
        <v>10265</v>
      </c>
      <c r="H89" s="14">
        <v>0</v>
      </c>
      <c r="I89">
        <v>0</v>
      </c>
      <c r="J89" t="str">
        <f t="shared" si="14"/>
        <v/>
      </c>
      <c r="K89" s="14" t="str">
        <f t="shared" si="15"/>
        <v/>
      </c>
      <c r="L89" s="16" t="str">
        <f>_xlfn.IFNA(VLOOKUP(J89,物品对应表!B:C,2,FALSE),"")</f>
        <v/>
      </c>
      <c r="M89" s="16" t="str">
        <f>_xlfn.IFNA(VLOOKUP(K89,物品对应表!B:C,2,FALSE),"")</f>
        <v/>
      </c>
      <c r="N89" s="1" t="str">
        <f t="shared" si="18"/>
        <v/>
      </c>
      <c r="O89" s="16" t="str">
        <f t="shared" si="19"/>
        <v/>
      </c>
      <c r="P89" s="16" t="str">
        <f t="shared" si="20"/>
        <v/>
      </c>
      <c r="Q89" s="16" t="str">
        <f t="shared" si="21"/>
        <v/>
      </c>
      <c r="R89" s="16"/>
      <c r="S89" s="21">
        <v>85</v>
      </c>
      <c r="T89" s="21">
        <f>VLOOKUP(S89,金币需求!P:U,6,FALSE)</f>
        <v>10265</v>
      </c>
    </row>
    <row r="90" spans="1:20" x14ac:dyDescent="0.15">
      <c r="A90" s="14">
        <v>86</v>
      </c>
      <c r="B90" s="14">
        <f t="shared" si="22"/>
        <v>1</v>
      </c>
      <c r="C90" s="14">
        <f t="shared" si="23"/>
        <v>86</v>
      </c>
      <c r="D90" s="14" t="str">
        <f t="shared" si="16"/>
        <v>[]</v>
      </c>
      <c r="E90" s="14">
        <f t="shared" si="17"/>
        <v>86</v>
      </c>
      <c r="F90" s="14">
        <f t="shared" si="12"/>
        <v>0</v>
      </c>
      <c r="G90">
        <f t="shared" si="13"/>
        <v>10265</v>
      </c>
      <c r="H90" s="14">
        <v>0</v>
      </c>
      <c r="I90">
        <v>0</v>
      </c>
      <c r="J90" t="str">
        <f t="shared" si="14"/>
        <v/>
      </c>
      <c r="K90" s="14" t="str">
        <f t="shared" si="15"/>
        <v/>
      </c>
      <c r="L90" s="16" t="str">
        <f>_xlfn.IFNA(VLOOKUP(J90,物品对应表!B:C,2,FALSE),"")</f>
        <v/>
      </c>
      <c r="M90" s="16" t="str">
        <f>_xlfn.IFNA(VLOOKUP(K90,物品对应表!B:C,2,FALSE),"")</f>
        <v/>
      </c>
      <c r="N90" s="1" t="str">
        <f t="shared" si="18"/>
        <v/>
      </c>
      <c r="O90" s="16" t="str">
        <f t="shared" si="19"/>
        <v/>
      </c>
      <c r="P90" s="16" t="str">
        <f t="shared" si="20"/>
        <v/>
      </c>
      <c r="Q90" s="16" t="str">
        <f t="shared" si="21"/>
        <v/>
      </c>
      <c r="R90" s="16"/>
      <c r="S90" s="21">
        <v>86</v>
      </c>
      <c r="T90" s="21">
        <f>VLOOKUP(S90,金币需求!P:U,6,FALSE)</f>
        <v>10265</v>
      </c>
    </row>
    <row r="91" spans="1:20" x14ac:dyDescent="0.15">
      <c r="A91" s="14">
        <v>87</v>
      </c>
      <c r="B91" s="14">
        <f t="shared" si="22"/>
        <v>1</v>
      </c>
      <c r="C91" s="14">
        <f t="shared" si="23"/>
        <v>87</v>
      </c>
      <c r="D91" s="14" t="str">
        <f t="shared" si="16"/>
        <v>[]</v>
      </c>
      <c r="E91" s="14">
        <f t="shared" si="17"/>
        <v>87</v>
      </c>
      <c r="F91" s="14">
        <f t="shared" si="12"/>
        <v>0</v>
      </c>
      <c r="G91">
        <f t="shared" si="13"/>
        <v>10265</v>
      </c>
      <c r="H91" s="14">
        <v>0</v>
      </c>
      <c r="I91">
        <v>0</v>
      </c>
      <c r="J91" t="str">
        <f t="shared" si="14"/>
        <v/>
      </c>
      <c r="K91" s="14" t="str">
        <f t="shared" si="15"/>
        <v/>
      </c>
      <c r="L91" s="16" t="str">
        <f>_xlfn.IFNA(VLOOKUP(J91,物品对应表!B:C,2,FALSE),"")</f>
        <v/>
      </c>
      <c r="M91" s="16" t="str">
        <f>_xlfn.IFNA(VLOOKUP(K91,物品对应表!B:C,2,FALSE),"")</f>
        <v/>
      </c>
      <c r="N91" s="1" t="str">
        <f t="shared" si="18"/>
        <v/>
      </c>
      <c r="O91" s="16" t="str">
        <f t="shared" si="19"/>
        <v/>
      </c>
      <c r="P91" s="16" t="str">
        <f t="shared" si="20"/>
        <v/>
      </c>
      <c r="Q91" s="16" t="str">
        <f t="shared" si="21"/>
        <v/>
      </c>
      <c r="R91" s="16"/>
      <c r="S91" s="21">
        <v>87</v>
      </c>
      <c r="T91" s="21">
        <f>VLOOKUP(S91,金币需求!P:U,6,FALSE)</f>
        <v>10265</v>
      </c>
    </row>
    <row r="92" spans="1:20" x14ac:dyDescent="0.15">
      <c r="A92" s="14">
        <v>88</v>
      </c>
      <c r="B92" s="14">
        <f t="shared" si="22"/>
        <v>1</v>
      </c>
      <c r="C92" s="14">
        <f t="shared" si="23"/>
        <v>88</v>
      </c>
      <c r="D92" s="14" t="str">
        <f t="shared" si="16"/>
        <v>[]</v>
      </c>
      <c r="E92" s="14">
        <f t="shared" si="17"/>
        <v>88</v>
      </c>
      <c r="F92" s="14">
        <f t="shared" si="12"/>
        <v>0</v>
      </c>
      <c r="G92">
        <f t="shared" si="13"/>
        <v>10264.99999999998</v>
      </c>
      <c r="H92" s="14">
        <v>0</v>
      </c>
      <c r="I92">
        <v>0</v>
      </c>
      <c r="J92" t="str">
        <f t="shared" si="14"/>
        <v/>
      </c>
      <c r="K92" s="14" t="str">
        <f t="shared" si="15"/>
        <v/>
      </c>
      <c r="L92" s="16" t="str">
        <f>_xlfn.IFNA(VLOOKUP(J92,物品对应表!B:C,2,FALSE),"")</f>
        <v/>
      </c>
      <c r="M92" s="16" t="str">
        <f>_xlfn.IFNA(VLOOKUP(K92,物品对应表!B:C,2,FALSE),"")</f>
        <v/>
      </c>
      <c r="N92" s="1" t="str">
        <f t="shared" si="18"/>
        <v/>
      </c>
      <c r="O92" s="16" t="str">
        <f t="shared" si="19"/>
        <v/>
      </c>
      <c r="P92" s="16" t="str">
        <f t="shared" si="20"/>
        <v/>
      </c>
      <c r="Q92" s="16" t="str">
        <f t="shared" si="21"/>
        <v/>
      </c>
      <c r="R92" s="16"/>
      <c r="S92" s="21">
        <v>88</v>
      </c>
      <c r="T92" s="21">
        <f>VLOOKUP(S92,金币需求!P:U,6,FALSE)</f>
        <v>10264.99999999998</v>
      </c>
    </row>
    <row r="93" spans="1:20" x14ac:dyDescent="0.15">
      <c r="A93" s="14">
        <v>89</v>
      </c>
      <c r="B93" s="14">
        <f t="shared" si="22"/>
        <v>1</v>
      </c>
      <c r="C93" s="14">
        <f t="shared" si="23"/>
        <v>89</v>
      </c>
      <c r="D93" s="14" t="str">
        <f t="shared" si="16"/>
        <v>[]</v>
      </c>
      <c r="E93" s="14">
        <f t="shared" si="17"/>
        <v>89</v>
      </c>
      <c r="F93" s="14">
        <f t="shared" si="12"/>
        <v>0</v>
      </c>
      <c r="G93">
        <f t="shared" si="13"/>
        <v>10265</v>
      </c>
      <c r="H93" s="14">
        <v>0</v>
      </c>
      <c r="I93">
        <v>0</v>
      </c>
      <c r="J93" t="str">
        <f t="shared" si="14"/>
        <v/>
      </c>
      <c r="K93" s="14" t="str">
        <f t="shared" si="15"/>
        <v/>
      </c>
      <c r="L93" s="16" t="str">
        <f>_xlfn.IFNA(VLOOKUP(J93,物品对应表!B:C,2,FALSE),"")</f>
        <v/>
      </c>
      <c r="M93" s="16" t="str">
        <f>_xlfn.IFNA(VLOOKUP(K93,物品对应表!B:C,2,FALSE),"")</f>
        <v/>
      </c>
      <c r="N93" s="1" t="str">
        <f t="shared" si="18"/>
        <v/>
      </c>
      <c r="O93" s="16" t="str">
        <f t="shared" si="19"/>
        <v/>
      </c>
      <c r="P93" s="16" t="str">
        <f t="shared" si="20"/>
        <v/>
      </c>
      <c r="Q93" s="16" t="str">
        <f t="shared" si="21"/>
        <v/>
      </c>
      <c r="R93" s="16"/>
      <c r="S93" s="21">
        <v>89</v>
      </c>
      <c r="T93" s="21">
        <f>VLOOKUP(S93,金币需求!P:U,6,FALSE)</f>
        <v>10265</v>
      </c>
    </row>
    <row r="94" spans="1:20" x14ac:dyDescent="0.15">
      <c r="A94" s="14">
        <v>90</v>
      </c>
      <c r="B94" s="14">
        <f t="shared" si="22"/>
        <v>1</v>
      </c>
      <c r="C94" s="14">
        <f t="shared" si="23"/>
        <v>90</v>
      </c>
      <c r="D94" s="14" t="str">
        <f t="shared" si="16"/>
        <v>[{"count":1,"iid":25081},{"count":1,"iid":25081}]</v>
      </c>
      <c r="E94" s="14">
        <f t="shared" si="17"/>
        <v>90</v>
      </c>
      <c r="F94" s="14">
        <f t="shared" si="12"/>
        <v>1</v>
      </c>
      <c r="G94">
        <f t="shared" si="13"/>
        <v>0</v>
      </c>
      <c r="H94" s="14">
        <v>0</v>
      </c>
      <c r="I94">
        <v>0</v>
      </c>
      <c r="J94" t="str">
        <f t="shared" si="14"/>
        <v>装备进阶材料8-1</v>
      </c>
      <c r="K94" s="14" t="str">
        <f t="shared" si="15"/>
        <v>装备进阶材料8-1</v>
      </c>
      <c r="L94" s="16">
        <f>_xlfn.IFNA(VLOOKUP(J94,物品对应表!B:C,2,FALSE),"")</f>
        <v>25081</v>
      </c>
      <c r="M94" s="16">
        <f>_xlfn.IFNA(VLOOKUP(K94,物品对应表!B:C,2,FALSE),"")</f>
        <v>25081</v>
      </c>
      <c r="N94" s="1">
        <f t="shared" si="18"/>
        <v>1</v>
      </c>
      <c r="O94" s="16">
        <f t="shared" si="19"/>
        <v>1</v>
      </c>
      <c r="P94" s="16" t="str">
        <f t="shared" si="20"/>
        <v>{"count":1,"iid":25081}</v>
      </c>
      <c r="Q94" s="16" t="str">
        <f t="shared" si="21"/>
        <v>{"count":1,"iid":25081}</v>
      </c>
      <c r="R94" s="16"/>
      <c r="S94" s="21">
        <v>90</v>
      </c>
      <c r="T94" s="21">
        <f>VLOOKUP(S94,金币需求!P:U,6,FALSE)</f>
        <v>10265</v>
      </c>
    </row>
    <row r="95" spans="1:20" x14ac:dyDescent="0.15">
      <c r="A95" s="14">
        <v>91</v>
      </c>
      <c r="B95" s="14">
        <f t="shared" si="22"/>
        <v>1</v>
      </c>
      <c r="C95" s="14">
        <f t="shared" si="23"/>
        <v>91</v>
      </c>
      <c r="D95" s="14" t="str">
        <f t="shared" si="16"/>
        <v>[]</v>
      </c>
      <c r="E95" s="14">
        <f t="shared" si="17"/>
        <v>91</v>
      </c>
      <c r="F95" s="14">
        <f t="shared" si="12"/>
        <v>0</v>
      </c>
      <c r="G95">
        <f t="shared" si="13"/>
        <v>22588</v>
      </c>
      <c r="H95" s="14">
        <v>0</v>
      </c>
      <c r="I95">
        <v>0</v>
      </c>
      <c r="J95" t="str">
        <f t="shared" si="14"/>
        <v/>
      </c>
      <c r="K95" s="14" t="str">
        <f t="shared" si="15"/>
        <v/>
      </c>
      <c r="L95" s="16" t="str">
        <f>_xlfn.IFNA(VLOOKUP(J95,物品对应表!B:C,2,FALSE),"")</f>
        <v/>
      </c>
      <c r="M95" s="16" t="str">
        <f>_xlfn.IFNA(VLOOKUP(K95,物品对应表!B:C,2,FALSE),"")</f>
        <v/>
      </c>
      <c r="N95" s="1" t="str">
        <f t="shared" si="18"/>
        <v/>
      </c>
      <c r="O95" s="16" t="str">
        <f t="shared" si="19"/>
        <v/>
      </c>
      <c r="P95" s="16" t="str">
        <f t="shared" si="20"/>
        <v/>
      </c>
      <c r="Q95" s="16" t="str">
        <f t="shared" si="21"/>
        <v/>
      </c>
      <c r="R95" s="16"/>
      <c r="S95" s="21">
        <v>91</v>
      </c>
      <c r="T95" s="21">
        <f>VLOOKUP(S95,金币需求!P:U,6,FALSE)</f>
        <v>22588</v>
      </c>
    </row>
    <row r="96" spans="1:20" x14ac:dyDescent="0.15">
      <c r="A96" s="14">
        <v>92</v>
      </c>
      <c r="B96" s="14">
        <f t="shared" si="22"/>
        <v>1</v>
      </c>
      <c r="C96" s="14">
        <f t="shared" si="23"/>
        <v>92</v>
      </c>
      <c r="D96" s="14" t="str">
        <f t="shared" si="16"/>
        <v>[]</v>
      </c>
      <c r="E96" s="14">
        <f t="shared" si="17"/>
        <v>92</v>
      </c>
      <c r="F96" s="14">
        <f t="shared" si="12"/>
        <v>0</v>
      </c>
      <c r="G96">
        <f t="shared" si="13"/>
        <v>22588</v>
      </c>
      <c r="H96" s="14">
        <v>0</v>
      </c>
      <c r="I96">
        <v>0</v>
      </c>
      <c r="J96" t="str">
        <f t="shared" si="14"/>
        <v/>
      </c>
      <c r="K96" s="14" t="str">
        <f t="shared" si="15"/>
        <v/>
      </c>
      <c r="L96" s="16" t="str">
        <f>_xlfn.IFNA(VLOOKUP(J96,物品对应表!B:C,2,FALSE),"")</f>
        <v/>
      </c>
      <c r="M96" s="16" t="str">
        <f>_xlfn.IFNA(VLOOKUP(K96,物品对应表!B:C,2,FALSE),"")</f>
        <v/>
      </c>
      <c r="N96" s="1" t="str">
        <f t="shared" si="18"/>
        <v/>
      </c>
      <c r="O96" s="16" t="str">
        <f t="shared" si="19"/>
        <v/>
      </c>
      <c r="P96" s="16" t="str">
        <f t="shared" si="20"/>
        <v/>
      </c>
      <c r="Q96" s="16" t="str">
        <f t="shared" si="21"/>
        <v/>
      </c>
      <c r="R96" s="16"/>
      <c r="S96" s="21">
        <v>92</v>
      </c>
      <c r="T96" s="21">
        <f>VLOOKUP(S96,金币需求!P:U,6,FALSE)</f>
        <v>22588</v>
      </c>
    </row>
    <row r="97" spans="1:20" x14ac:dyDescent="0.15">
      <c r="A97" s="14">
        <v>93</v>
      </c>
      <c r="B97" s="14">
        <f t="shared" si="22"/>
        <v>1</v>
      </c>
      <c r="C97" s="14">
        <f t="shared" si="23"/>
        <v>93</v>
      </c>
      <c r="D97" s="14" t="str">
        <f t="shared" si="16"/>
        <v>[]</v>
      </c>
      <c r="E97" s="14">
        <f t="shared" si="17"/>
        <v>93</v>
      </c>
      <c r="F97" s="14">
        <f t="shared" si="12"/>
        <v>0</v>
      </c>
      <c r="G97">
        <f t="shared" si="13"/>
        <v>22587.99999999996</v>
      </c>
      <c r="H97" s="14">
        <v>0</v>
      </c>
      <c r="I97">
        <v>0</v>
      </c>
      <c r="J97" t="str">
        <f t="shared" si="14"/>
        <v/>
      </c>
      <c r="K97" s="14" t="str">
        <f t="shared" si="15"/>
        <v/>
      </c>
      <c r="L97" s="16" t="str">
        <f>_xlfn.IFNA(VLOOKUP(J97,物品对应表!B:C,2,FALSE),"")</f>
        <v/>
      </c>
      <c r="M97" s="16" t="str">
        <f>_xlfn.IFNA(VLOOKUP(K97,物品对应表!B:C,2,FALSE),"")</f>
        <v/>
      </c>
      <c r="N97" s="1" t="str">
        <f t="shared" si="18"/>
        <v/>
      </c>
      <c r="O97" s="16" t="str">
        <f t="shared" si="19"/>
        <v/>
      </c>
      <c r="P97" s="16" t="str">
        <f t="shared" si="20"/>
        <v/>
      </c>
      <c r="Q97" s="16" t="str">
        <f t="shared" si="21"/>
        <v/>
      </c>
      <c r="R97" s="16"/>
      <c r="S97" s="21">
        <v>93</v>
      </c>
      <c r="T97" s="21">
        <f>VLOOKUP(S97,金币需求!P:U,6,FALSE)</f>
        <v>22587.99999999996</v>
      </c>
    </row>
    <row r="98" spans="1:20" x14ac:dyDescent="0.15">
      <c r="A98" s="14">
        <v>94</v>
      </c>
      <c r="B98" s="14">
        <f t="shared" si="22"/>
        <v>1</v>
      </c>
      <c r="C98" s="14">
        <f t="shared" si="23"/>
        <v>94</v>
      </c>
      <c r="D98" s="14" t="str">
        <f t="shared" si="16"/>
        <v>[]</v>
      </c>
      <c r="E98" s="14">
        <f t="shared" si="17"/>
        <v>94</v>
      </c>
      <c r="F98" s="14">
        <f t="shared" si="12"/>
        <v>0</v>
      </c>
      <c r="G98">
        <f t="shared" si="13"/>
        <v>22588</v>
      </c>
      <c r="H98" s="14">
        <v>0</v>
      </c>
      <c r="I98">
        <v>0</v>
      </c>
      <c r="J98" t="str">
        <f t="shared" si="14"/>
        <v/>
      </c>
      <c r="K98" s="14" t="str">
        <f t="shared" si="15"/>
        <v/>
      </c>
      <c r="L98" s="16" t="str">
        <f>_xlfn.IFNA(VLOOKUP(J98,物品对应表!B:C,2,FALSE),"")</f>
        <v/>
      </c>
      <c r="M98" s="16" t="str">
        <f>_xlfn.IFNA(VLOOKUP(K98,物品对应表!B:C,2,FALSE),"")</f>
        <v/>
      </c>
      <c r="N98" s="1" t="str">
        <f t="shared" si="18"/>
        <v/>
      </c>
      <c r="O98" s="16" t="str">
        <f t="shared" si="19"/>
        <v/>
      </c>
      <c r="P98" s="16" t="str">
        <f t="shared" si="20"/>
        <v/>
      </c>
      <c r="Q98" s="16" t="str">
        <f t="shared" si="21"/>
        <v/>
      </c>
      <c r="R98" s="16"/>
      <c r="S98" s="21">
        <v>94</v>
      </c>
      <c r="T98" s="21">
        <f>VLOOKUP(S98,金币需求!P:U,6,FALSE)</f>
        <v>22588</v>
      </c>
    </row>
    <row r="99" spans="1:20" x14ac:dyDescent="0.15">
      <c r="A99" s="14">
        <v>95</v>
      </c>
      <c r="B99" s="14">
        <f t="shared" si="22"/>
        <v>1</v>
      </c>
      <c r="C99" s="14">
        <f t="shared" si="23"/>
        <v>95</v>
      </c>
      <c r="D99" s="14" t="str">
        <f t="shared" si="16"/>
        <v>[]</v>
      </c>
      <c r="E99" s="14">
        <f t="shared" si="17"/>
        <v>95</v>
      </c>
      <c r="F99" s="14">
        <f t="shared" si="12"/>
        <v>0</v>
      </c>
      <c r="G99">
        <f t="shared" si="13"/>
        <v>22588</v>
      </c>
      <c r="H99" s="14">
        <v>0</v>
      </c>
      <c r="I99">
        <v>0</v>
      </c>
      <c r="J99" t="str">
        <f t="shared" si="14"/>
        <v/>
      </c>
      <c r="K99" s="14" t="str">
        <f t="shared" si="15"/>
        <v/>
      </c>
      <c r="L99" s="16" t="str">
        <f>_xlfn.IFNA(VLOOKUP(J99,物品对应表!B:C,2,FALSE),"")</f>
        <v/>
      </c>
      <c r="M99" s="16" t="str">
        <f>_xlfn.IFNA(VLOOKUP(K99,物品对应表!B:C,2,FALSE),"")</f>
        <v/>
      </c>
      <c r="N99" s="1" t="str">
        <f t="shared" si="18"/>
        <v/>
      </c>
      <c r="O99" s="16" t="str">
        <f t="shared" si="19"/>
        <v/>
      </c>
      <c r="P99" s="16" t="str">
        <f t="shared" si="20"/>
        <v/>
      </c>
      <c r="Q99" s="16" t="str">
        <f t="shared" si="21"/>
        <v/>
      </c>
      <c r="R99" s="16"/>
      <c r="S99" s="21">
        <v>95</v>
      </c>
      <c r="T99" s="21">
        <f>VLOOKUP(S99,金币需求!P:U,6,FALSE)</f>
        <v>22588</v>
      </c>
    </row>
    <row r="100" spans="1:20" x14ac:dyDescent="0.15">
      <c r="A100" s="14">
        <v>96</v>
      </c>
      <c r="B100" s="14">
        <f t="shared" si="22"/>
        <v>1</v>
      </c>
      <c r="C100" s="14">
        <f t="shared" si="23"/>
        <v>96</v>
      </c>
      <c r="D100" s="14" t="str">
        <f t="shared" si="16"/>
        <v>[]</v>
      </c>
      <c r="E100" s="14">
        <f t="shared" si="17"/>
        <v>96</v>
      </c>
      <c r="F100" s="14">
        <f t="shared" si="12"/>
        <v>0</v>
      </c>
      <c r="G100">
        <f t="shared" si="13"/>
        <v>22588</v>
      </c>
      <c r="H100" s="14">
        <v>0</v>
      </c>
      <c r="I100">
        <v>0</v>
      </c>
      <c r="J100" t="str">
        <f t="shared" si="14"/>
        <v/>
      </c>
      <c r="K100" s="14" t="str">
        <f t="shared" si="15"/>
        <v/>
      </c>
      <c r="L100" s="16" t="str">
        <f>_xlfn.IFNA(VLOOKUP(J100,物品对应表!B:C,2,FALSE),"")</f>
        <v/>
      </c>
      <c r="M100" s="16" t="str">
        <f>_xlfn.IFNA(VLOOKUP(K100,物品对应表!B:C,2,FALSE),"")</f>
        <v/>
      </c>
      <c r="N100" s="1" t="str">
        <f t="shared" si="18"/>
        <v/>
      </c>
      <c r="O100" s="16" t="str">
        <f t="shared" si="19"/>
        <v/>
      </c>
      <c r="P100" s="16" t="str">
        <f t="shared" si="20"/>
        <v/>
      </c>
      <c r="Q100" s="16" t="str">
        <f t="shared" si="21"/>
        <v/>
      </c>
      <c r="R100" s="16"/>
      <c r="S100" s="21">
        <v>96</v>
      </c>
      <c r="T100" s="21">
        <f>VLOOKUP(S100,金币需求!P:U,6,FALSE)</f>
        <v>22588</v>
      </c>
    </row>
    <row r="101" spans="1:20" x14ac:dyDescent="0.15">
      <c r="A101" s="14">
        <v>97</v>
      </c>
      <c r="B101" s="14">
        <f t="shared" si="22"/>
        <v>1</v>
      </c>
      <c r="C101" s="14">
        <f t="shared" si="23"/>
        <v>97</v>
      </c>
      <c r="D101" s="14" t="str">
        <f t="shared" si="16"/>
        <v>[]</v>
      </c>
      <c r="E101" s="14">
        <f t="shared" si="17"/>
        <v>97</v>
      </c>
      <c r="F101" s="14">
        <f t="shared" si="12"/>
        <v>0</v>
      </c>
      <c r="G101">
        <f t="shared" si="13"/>
        <v>22588.00000000004</v>
      </c>
      <c r="H101" s="14">
        <v>0</v>
      </c>
      <c r="I101">
        <v>0</v>
      </c>
      <c r="J101" t="str">
        <f t="shared" si="14"/>
        <v/>
      </c>
      <c r="K101" s="14" t="str">
        <f t="shared" si="15"/>
        <v/>
      </c>
      <c r="L101" s="16" t="str">
        <f>_xlfn.IFNA(VLOOKUP(J101,物品对应表!B:C,2,FALSE),"")</f>
        <v/>
      </c>
      <c r="M101" s="16" t="str">
        <f>_xlfn.IFNA(VLOOKUP(K101,物品对应表!B:C,2,FALSE),"")</f>
        <v/>
      </c>
      <c r="N101" s="1" t="str">
        <f t="shared" si="18"/>
        <v/>
      </c>
      <c r="O101" s="16" t="str">
        <f t="shared" si="19"/>
        <v/>
      </c>
      <c r="P101" s="16" t="str">
        <f t="shared" si="20"/>
        <v/>
      </c>
      <c r="Q101" s="16" t="str">
        <f t="shared" si="21"/>
        <v/>
      </c>
      <c r="R101" s="16"/>
      <c r="S101" s="21">
        <v>97</v>
      </c>
      <c r="T101" s="21">
        <f>VLOOKUP(S101,金币需求!P:U,6,FALSE)</f>
        <v>22588.00000000004</v>
      </c>
    </row>
    <row r="102" spans="1:20" x14ac:dyDescent="0.15">
      <c r="A102" s="14">
        <v>98</v>
      </c>
      <c r="B102" s="14">
        <f t="shared" si="22"/>
        <v>1</v>
      </c>
      <c r="C102" s="14">
        <f t="shared" si="23"/>
        <v>98</v>
      </c>
      <c r="D102" s="14" t="str">
        <f t="shared" si="16"/>
        <v>[]</v>
      </c>
      <c r="E102" s="14">
        <f t="shared" si="17"/>
        <v>98</v>
      </c>
      <c r="F102" s="14">
        <f t="shared" si="12"/>
        <v>0</v>
      </c>
      <c r="G102">
        <f t="shared" si="13"/>
        <v>22588</v>
      </c>
      <c r="H102" s="14">
        <v>0</v>
      </c>
      <c r="I102">
        <v>0</v>
      </c>
      <c r="J102" t="str">
        <f t="shared" si="14"/>
        <v/>
      </c>
      <c r="K102" s="14" t="str">
        <f t="shared" si="15"/>
        <v/>
      </c>
      <c r="L102" s="16" t="str">
        <f>_xlfn.IFNA(VLOOKUP(J102,物品对应表!B:C,2,FALSE),"")</f>
        <v/>
      </c>
      <c r="M102" s="16" t="str">
        <f>_xlfn.IFNA(VLOOKUP(K102,物品对应表!B:C,2,FALSE),"")</f>
        <v/>
      </c>
      <c r="N102" s="1" t="str">
        <f t="shared" si="18"/>
        <v/>
      </c>
      <c r="O102" s="16" t="str">
        <f t="shared" si="19"/>
        <v/>
      </c>
      <c r="P102" s="16" t="str">
        <f t="shared" si="20"/>
        <v/>
      </c>
      <c r="Q102" s="16" t="str">
        <f t="shared" si="21"/>
        <v/>
      </c>
      <c r="R102" s="16"/>
      <c r="S102" s="21">
        <v>98</v>
      </c>
      <c r="T102" s="21">
        <f>VLOOKUP(S102,金币需求!P:U,6,FALSE)</f>
        <v>22588</v>
      </c>
    </row>
    <row r="103" spans="1:20" x14ac:dyDescent="0.15">
      <c r="A103" s="14">
        <v>99</v>
      </c>
      <c r="B103" s="14">
        <f t="shared" si="22"/>
        <v>1</v>
      </c>
      <c r="C103" s="14">
        <f t="shared" si="23"/>
        <v>99</v>
      </c>
      <c r="D103" s="14" t="str">
        <f t="shared" si="16"/>
        <v>[]</v>
      </c>
      <c r="E103" s="14">
        <f t="shared" si="17"/>
        <v>99</v>
      </c>
      <c r="F103" s="14">
        <f t="shared" si="12"/>
        <v>0</v>
      </c>
      <c r="G103">
        <f t="shared" si="13"/>
        <v>22588.000000000076</v>
      </c>
      <c r="H103" s="14">
        <v>0</v>
      </c>
      <c r="I103">
        <v>0</v>
      </c>
      <c r="J103" t="str">
        <f t="shared" si="14"/>
        <v/>
      </c>
      <c r="K103" s="14" t="str">
        <f t="shared" si="15"/>
        <v/>
      </c>
      <c r="L103" s="16" t="str">
        <f>_xlfn.IFNA(VLOOKUP(J103,物品对应表!B:C,2,FALSE),"")</f>
        <v/>
      </c>
      <c r="M103" s="16" t="str">
        <f>_xlfn.IFNA(VLOOKUP(K103,物品对应表!B:C,2,FALSE),"")</f>
        <v/>
      </c>
      <c r="N103" s="1" t="str">
        <f t="shared" si="18"/>
        <v/>
      </c>
      <c r="O103" s="16" t="str">
        <f t="shared" si="19"/>
        <v/>
      </c>
      <c r="P103" s="16" t="str">
        <f t="shared" si="20"/>
        <v/>
      </c>
      <c r="Q103" s="16" t="str">
        <f t="shared" si="21"/>
        <v/>
      </c>
      <c r="R103" s="16"/>
      <c r="S103" s="21">
        <v>99</v>
      </c>
      <c r="T103" s="21">
        <f>VLOOKUP(S103,金币需求!P:U,6,FALSE)</f>
        <v>22588.000000000076</v>
      </c>
    </row>
    <row r="104" spans="1:20" x14ac:dyDescent="0.15">
      <c r="A104" s="14">
        <v>100</v>
      </c>
      <c r="B104" s="14">
        <f t="shared" si="22"/>
        <v>1</v>
      </c>
      <c r="C104" s="14">
        <f t="shared" si="23"/>
        <v>100</v>
      </c>
      <c r="D104" s="14" t="str">
        <f t="shared" si="16"/>
        <v>[]</v>
      </c>
      <c r="E104" s="14">
        <f t="shared" si="17"/>
        <v>100</v>
      </c>
      <c r="F104" s="14">
        <f t="shared" si="12"/>
        <v>0</v>
      </c>
      <c r="G104">
        <f t="shared" si="13"/>
        <v>22588</v>
      </c>
      <c r="H104" s="14">
        <v>0</v>
      </c>
      <c r="I104">
        <v>0</v>
      </c>
      <c r="J104" t="str">
        <f t="shared" si="14"/>
        <v/>
      </c>
      <c r="K104" s="14" t="str">
        <f t="shared" si="15"/>
        <v/>
      </c>
      <c r="L104" s="16" t="str">
        <f>_xlfn.IFNA(VLOOKUP(J104,物品对应表!B:C,2,FALSE),"")</f>
        <v/>
      </c>
      <c r="M104" s="16" t="str">
        <f>_xlfn.IFNA(VLOOKUP(K104,物品对应表!B:C,2,FALSE),"")</f>
        <v/>
      </c>
      <c r="N104" s="1" t="str">
        <f t="shared" si="18"/>
        <v/>
      </c>
      <c r="O104" s="16" t="str">
        <f t="shared" si="19"/>
        <v/>
      </c>
      <c r="P104" s="16" t="str">
        <f t="shared" si="20"/>
        <v/>
      </c>
      <c r="Q104" s="16" t="str">
        <f t="shared" si="21"/>
        <v/>
      </c>
      <c r="R104" s="16"/>
      <c r="S104" s="21">
        <v>100</v>
      </c>
      <c r="T104" s="21">
        <f>VLOOKUP(S104,金币需求!P:U,6,FALSE)</f>
        <v>22588</v>
      </c>
    </row>
    <row r="105" spans="1:20" x14ac:dyDescent="0.15">
      <c r="A105" s="14">
        <v>101</v>
      </c>
      <c r="B105" s="14">
        <f t="shared" si="22"/>
        <v>2</v>
      </c>
      <c r="C105" s="14">
        <f t="shared" si="23"/>
        <v>1</v>
      </c>
      <c r="D105" s="14" t="str">
        <f t="shared" si="16"/>
        <v>[]</v>
      </c>
      <c r="E105" s="14">
        <f t="shared" si="17"/>
        <v>1</v>
      </c>
      <c r="F105" s="14">
        <f t="shared" si="12"/>
        <v>0</v>
      </c>
      <c r="G105">
        <f t="shared" si="13"/>
        <v>40</v>
      </c>
      <c r="H105" s="14">
        <v>0</v>
      </c>
      <c r="I105">
        <v>0</v>
      </c>
      <c r="J105" t="str">
        <f t="shared" si="14"/>
        <v/>
      </c>
      <c r="K105" s="14" t="str">
        <f t="shared" si="15"/>
        <v/>
      </c>
      <c r="L105" s="16" t="str">
        <f>_xlfn.IFNA(VLOOKUP(J105,物品对应表!B:C,2,FALSE),"")</f>
        <v/>
      </c>
      <c r="M105" s="16" t="str">
        <f>_xlfn.IFNA(VLOOKUP(K105,物品对应表!B:C,2,FALSE),"")</f>
        <v/>
      </c>
      <c r="N105" s="1" t="str">
        <f t="shared" si="18"/>
        <v/>
      </c>
      <c r="O105" s="16" t="str">
        <f t="shared" si="19"/>
        <v/>
      </c>
      <c r="P105" s="16" t="str">
        <f t="shared" si="20"/>
        <v/>
      </c>
      <c r="Q105" s="16" t="str">
        <f t="shared" si="21"/>
        <v/>
      </c>
      <c r="R105" s="16"/>
      <c r="S105" s="21"/>
      <c r="T105" s="21"/>
    </row>
    <row r="106" spans="1:20" x14ac:dyDescent="0.15">
      <c r="A106" s="14">
        <v>102</v>
      </c>
      <c r="B106" s="14">
        <f t="shared" si="22"/>
        <v>2</v>
      </c>
      <c r="C106" s="14">
        <f t="shared" si="23"/>
        <v>2</v>
      </c>
      <c r="D106" s="14" t="str">
        <f t="shared" si="16"/>
        <v>[]</v>
      </c>
      <c r="E106" s="14">
        <f t="shared" si="17"/>
        <v>2</v>
      </c>
      <c r="F106" s="14">
        <f t="shared" si="12"/>
        <v>0</v>
      </c>
      <c r="G106">
        <f t="shared" si="13"/>
        <v>40</v>
      </c>
      <c r="H106" s="14">
        <v>0</v>
      </c>
      <c r="I106">
        <v>0</v>
      </c>
      <c r="J106" t="str">
        <f t="shared" si="14"/>
        <v/>
      </c>
      <c r="K106" s="14" t="str">
        <f t="shared" si="15"/>
        <v/>
      </c>
      <c r="L106" s="16" t="str">
        <f>_xlfn.IFNA(VLOOKUP(J106,物品对应表!B:C,2,FALSE),"")</f>
        <v/>
      </c>
      <c r="M106" s="16" t="str">
        <f>_xlfn.IFNA(VLOOKUP(K106,物品对应表!B:C,2,FALSE),"")</f>
        <v/>
      </c>
      <c r="N106" s="1" t="str">
        <f t="shared" si="18"/>
        <v/>
      </c>
      <c r="O106" s="16" t="str">
        <f t="shared" si="19"/>
        <v/>
      </c>
      <c r="P106" s="16" t="str">
        <f t="shared" si="20"/>
        <v/>
      </c>
      <c r="Q106" s="16" t="str">
        <f t="shared" si="21"/>
        <v/>
      </c>
      <c r="R106" s="16"/>
      <c r="S106" s="21"/>
      <c r="T106" s="21"/>
    </row>
    <row r="107" spans="1:20" x14ac:dyDescent="0.15">
      <c r="A107" s="14">
        <v>103</v>
      </c>
      <c r="B107" s="14">
        <f t="shared" si="22"/>
        <v>2</v>
      </c>
      <c r="C107" s="14">
        <f t="shared" si="23"/>
        <v>3</v>
      </c>
      <c r="D107" s="14" t="str">
        <f t="shared" si="16"/>
        <v>[]</v>
      </c>
      <c r="E107" s="14">
        <f t="shared" si="17"/>
        <v>3</v>
      </c>
      <c r="F107" s="14">
        <f t="shared" si="12"/>
        <v>0</v>
      </c>
      <c r="G107">
        <f t="shared" si="13"/>
        <v>40</v>
      </c>
      <c r="H107" s="14">
        <v>0</v>
      </c>
      <c r="I107">
        <v>0</v>
      </c>
      <c r="J107" t="str">
        <f t="shared" si="14"/>
        <v/>
      </c>
      <c r="K107" s="14" t="str">
        <f t="shared" si="15"/>
        <v/>
      </c>
      <c r="L107" s="16" t="str">
        <f>_xlfn.IFNA(VLOOKUP(J107,物品对应表!B:C,2,FALSE),"")</f>
        <v/>
      </c>
      <c r="M107" s="16" t="str">
        <f>_xlfn.IFNA(VLOOKUP(K107,物品对应表!B:C,2,FALSE),"")</f>
        <v/>
      </c>
      <c r="N107" s="1" t="str">
        <f t="shared" si="18"/>
        <v/>
      </c>
      <c r="O107" s="16" t="str">
        <f t="shared" si="19"/>
        <v/>
      </c>
      <c r="P107" s="16" t="str">
        <f t="shared" si="20"/>
        <v/>
      </c>
      <c r="Q107" s="16" t="str">
        <f t="shared" si="21"/>
        <v/>
      </c>
      <c r="R107" s="16"/>
      <c r="S107" s="21"/>
      <c r="T107" s="21"/>
    </row>
    <row r="108" spans="1:20" x14ac:dyDescent="0.15">
      <c r="A108" s="14">
        <v>104</v>
      </c>
      <c r="B108" s="14">
        <f t="shared" si="22"/>
        <v>2</v>
      </c>
      <c r="C108" s="14">
        <f t="shared" si="23"/>
        <v>4</v>
      </c>
      <c r="D108" s="14" t="str">
        <f t="shared" si="16"/>
        <v>[]</v>
      </c>
      <c r="E108" s="14">
        <f t="shared" si="17"/>
        <v>4</v>
      </c>
      <c r="F108" s="14">
        <f t="shared" si="12"/>
        <v>0</v>
      </c>
      <c r="G108">
        <f t="shared" si="13"/>
        <v>40</v>
      </c>
      <c r="H108" s="14">
        <v>0</v>
      </c>
      <c r="I108">
        <v>0</v>
      </c>
      <c r="J108" t="str">
        <f t="shared" si="14"/>
        <v/>
      </c>
      <c r="K108" s="14" t="str">
        <f t="shared" si="15"/>
        <v/>
      </c>
      <c r="L108" s="16" t="str">
        <f>_xlfn.IFNA(VLOOKUP(J108,物品对应表!B:C,2,FALSE),"")</f>
        <v/>
      </c>
      <c r="M108" s="16" t="str">
        <f>_xlfn.IFNA(VLOOKUP(K108,物品对应表!B:C,2,FALSE),"")</f>
        <v/>
      </c>
      <c r="N108" s="1" t="str">
        <f t="shared" si="18"/>
        <v/>
      </c>
      <c r="O108" s="16" t="str">
        <f t="shared" si="19"/>
        <v/>
      </c>
      <c r="P108" s="16" t="str">
        <f t="shared" si="20"/>
        <v/>
      </c>
      <c r="Q108" s="16" t="str">
        <f t="shared" si="21"/>
        <v/>
      </c>
      <c r="R108" s="16"/>
      <c r="S108" s="21"/>
      <c r="T108" s="21"/>
    </row>
    <row r="109" spans="1:20" x14ac:dyDescent="0.15">
      <c r="A109" s="14">
        <v>105</v>
      </c>
      <c r="B109" s="14">
        <f t="shared" si="22"/>
        <v>2</v>
      </c>
      <c r="C109" s="14">
        <f t="shared" si="23"/>
        <v>5</v>
      </c>
      <c r="D109" s="14" t="str">
        <f t="shared" si="16"/>
        <v>[]</v>
      </c>
      <c r="E109" s="14">
        <f t="shared" si="17"/>
        <v>5</v>
      </c>
      <c r="F109" s="14">
        <f t="shared" si="12"/>
        <v>0</v>
      </c>
      <c r="G109">
        <f t="shared" si="13"/>
        <v>40</v>
      </c>
      <c r="H109" s="14">
        <v>0</v>
      </c>
      <c r="I109">
        <v>0</v>
      </c>
      <c r="J109" t="str">
        <f t="shared" si="14"/>
        <v/>
      </c>
      <c r="K109" s="14" t="str">
        <f t="shared" si="15"/>
        <v/>
      </c>
      <c r="L109" s="16" t="str">
        <f>_xlfn.IFNA(VLOOKUP(J109,物品对应表!B:C,2,FALSE),"")</f>
        <v/>
      </c>
      <c r="M109" s="16" t="str">
        <f>_xlfn.IFNA(VLOOKUP(K109,物品对应表!B:C,2,FALSE),"")</f>
        <v/>
      </c>
      <c r="N109" s="1" t="str">
        <f t="shared" si="18"/>
        <v/>
      </c>
      <c r="O109" s="16" t="str">
        <f t="shared" si="19"/>
        <v/>
      </c>
      <c r="P109" s="16" t="str">
        <f t="shared" si="20"/>
        <v/>
      </c>
      <c r="Q109" s="16" t="str">
        <f t="shared" si="21"/>
        <v/>
      </c>
      <c r="R109" s="16"/>
      <c r="S109" s="21"/>
      <c r="T109" s="21"/>
    </row>
    <row r="110" spans="1:20" x14ac:dyDescent="0.15">
      <c r="A110" s="14">
        <v>106</v>
      </c>
      <c r="B110" s="14">
        <f t="shared" si="22"/>
        <v>2</v>
      </c>
      <c r="C110" s="14">
        <f t="shared" si="23"/>
        <v>6</v>
      </c>
      <c r="D110" s="14" t="str">
        <f t="shared" si="16"/>
        <v>[]</v>
      </c>
      <c r="E110" s="14">
        <f t="shared" si="17"/>
        <v>6</v>
      </c>
      <c r="F110" s="14">
        <f t="shared" si="12"/>
        <v>0</v>
      </c>
      <c r="G110">
        <f t="shared" si="13"/>
        <v>40</v>
      </c>
      <c r="H110" s="14">
        <v>0</v>
      </c>
      <c r="I110">
        <v>0</v>
      </c>
      <c r="J110" t="str">
        <f t="shared" si="14"/>
        <v/>
      </c>
      <c r="K110" s="14" t="str">
        <f t="shared" si="15"/>
        <v/>
      </c>
      <c r="L110" s="16" t="str">
        <f>_xlfn.IFNA(VLOOKUP(J110,物品对应表!B:C,2,FALSE),"")</f>
        <v/>
      </c>
      <c r="M110" s="16" t="str">
        <f>_xlfn.IFNA(VLOOKUP(K110,物品对应表!B:C,2,FALSE),"")</f>
        <v/>
      </c>
      <c r="N110" s="1" t="str">
        <f t="shared" si="18"/>
        <v/>
      </c>
      <c r="O110" s="16" t="str">
        <f t="shared" si="19"/>
        <v/>
      </c>
      <c r="P110" s="16" t="str">
        <f t="shared" si="20"/>
        <v/>
      </c>
      <c r="Q110" s="16" t="str">
        <f t="shared" si="21"/>
        <v/>
      </c>
      <c r="R110" s="16"/>
      <c r="S110" s="21"/>
      <c r="T110" s="21"/>
    </row>
    <row r="111" spans="1:20" x14ac:dyDescent="0.15">
      <c r="A111" s="14">
        <v>107</v>
      </c>
      <c r="B111" s="14">
        <f t="shared" si="22"/>
        <v>2</v>
      </c>
      <c r="C111" s="14">
        <f t="shared" si="23"/>
        <v>7</v>
      </c>
      <c r="D111" s="14" t="str">
        <f t="shared" si="16"/>
        <v>[]</v>
      </c>
      <c r="E111" s="14">
        <f t="shared" si="17"/>
        <v>7</v>
      </c>
      <c r="F111" s="14">
        <f t="shared" si="12"/>
        <v>0</v>
      </c>
      <c r="G111">
        <f t="shared" si="13"/>
        <v>40</v>
      </c>
      <c r="H111" s="14">
        <v>0</v>
      </c>
      <c r="I111">
        <v>0</v>
      </c>
      <c r="J111" t="str">
        <f t="shared" si="14"/>
        <v/>
      </c>
      <c r="K111" s="14" t="str">
        <f t="shared" si="15"/>
        <v/>
      </c>
      <c r="L111" s="16" t="str">
        <f>_xlfn.IFNA(VLOOKUP(J111,物品对应表!B:C,2,FALSE),"")</f>
        <v/>
      </c>
      <c r="M111" s="16" t="str">
        <f>_xlfn.IFNA(VLOOKUP(K111,物品对应表!B:C,2,FALSE),"")</f>
        <v/>
      </c>
      <c r="N111" s="1" t="str">
        <f t="shared" si="18"/>
        <v/>
      </c>
      <c r="O111" s="16" t="str">
        <f t="shared" si="19"/>
        <v/>
      </c>
      <c r="P111" s="16" t="str">
        <f t="shared" si="20"/>
        <v/>
      </c>
      <c r="Q111" s="16" t="str">
        <f t="shared" si="21"/>
        <v/>
      </c>
      <c r="R111" s="16"/>
      <c r="S111" s="21"/>
      <c r="T111" s="21"/>
    </row>
    <row r="112" spans="1:20" x14ac:dyDescent="0.15">
      <c r="A112" s="14">
        <v>108</v>
      </c>
      <c r="B112" s="14">
        <f t="shared" si="22"/>
        <v>2</v>
      </c>
      <c r="C112" s="14">
        <f t="shared" si="23"/>
        <v>8</v>
      </c>
      <c r="D112" s="14" t="str">
        <f t="shared" si="16"/>
        <v>[]</v>
      </c>
      <c r="E112" s="14">
        <f t="shared" si="17"/>
        <v>8</v>
      </c>
      <c r="F112" s="14">
        <f t="shared" si="12"/>
        <v>0</v>
      </c>
      <c r="G112">
        <f t="shared" si="13"/>
        <v>40</v>
      </c>
      <c r="H112" s="14">
        <v>0</v>
      </c>
      <c r="I112">
        <v>0</v>
      </c>
      <c r="J112" t="str">
        <f t="shared" si="14"/>
        <v/>
      </c>
      <c r="K112" s="14" t="str">
        <f t="shared" si="15"/>
        <v/>
      </c>
      <c r="L112" s="16" t="str">
        <f>_xlfn.IFNA(VLOOKUP(J112,物品对应表!B:C,2,FALSE),"")</f>
        <v/>
      </c>
      <c r="M112" s="16" t="str">
        <f>_xlfn.IFNA(VLOOKUP(K112,物品对应表!B:C,2,FALSE),"")</f>
        <v/>
      </c>
      <c r="N112" s="1" t="str">
        <f t="shared" si="18"/>
        <v/>
      </c>
      <c r="O112" s="16" t="str">
        <f t="shared" si="19"/>
        <v/>
      </c>
      <c r="P112" s="16" t="str">
        <f t="shared" si="20"/>
        <v/>
      </c>
      <c r="Q112" s="16" t="str">
        <f t="shared" si="21"/>
        <v/>
      </c>
      <c r="R112" s="16"/>
      <c r="S112" s="21"/>
      <c r="T112" s="21"/>
    </row>
    <row r="113" spans="1:20" x14ac:dyDescent="0.15">
      <c r="A113" s="14">
        <v>109</v>
      </c>
      <c r="B113" s="14">
        <f t="shared" si="22"/>
        <v>2</v>
      </c>
      <c r="C113" s="14">
        <f t="shared" si="23"/>
        <v>9</v>
      </c>
      <c r="D113" s="14" t="str">
        <f t="shared" si="16"/>
        <v>[]</v>
      </c>
      <c r="E113" s="14">
        <f t="shared" si="17"/>
        <v>9</v>
      </c>
      <c r="F113" s="14">
        <f t="shared" si="12"/>
        <v>0</v>
      </c>
      <c r="G113">
        <f t="shared" si="13"/>
        <v>40</v>
      </c>
      <c r="H113" s="14">
        <v>0</v>
      </c>
      <c r="I113">
        <v>0</v>
      </c>
      <c r="J113" t="str">
        <f t="shared" si="14"/>
        <v/>
      </c>
      <c r="K113" s="14" t="str">
        <f t="shared" si="15"/>
        <v/>
      </c>
      <c r="L113" s="16" t="str">
        <f>_xlfn.IFNA(VLOOKUP(J113,物品对应表!B:C,2,FALSE),"")</f>
        <v/>
      </c>
      <c r="M113" s="16" t="str">
        <f>_xlfn.IFNA(VLOOKUP(K113,物品对应表!B:C,2,FALSE),"")</f>
        <v/>
      </c>
      <c r="N113" s="1" t="str">
        <f t="shared" si="18"/>
        <v/>
      </c>
      <c r="O113" s="16" t="str">
        <f t="shared" si="19"/>
        <v/>
      </c>
      <c r="P113" s="16" t="str">
        <f t="shared" si="20"/>
        <v/>
      </c>
      <c r="Q113" s="16" t="str">
        <f t="shared" si="21"/>
        <v/>
      </c>
      <c r="R113" s="16"/>
      <c r="S113" s="21"/>
      <c r="T113" s="21"/>
    </row>
    <row r="114" spans="1:20" x14ac:dyDescent="0.15">
      <c r="A114" s="14">
        <v>110</v>
      </c>
      <c r="B114" s="14">
        <f t="shared" si="22"/>
        <v>2</v>
      </c>
      <c r="C114" s="14">
        <f t="shared" si="23"/>
        <v>10</v>
      </c>
      <c r="D114" s="14" t="str">
        <f t="shared" si="16"/>
        <v>[{"count":1,"iid":25011},{"count":1,"iid":25012}]</v>
      </c>
      <c r="E114" s="14">
        <f t="shared" si="17"/>
        <v>10</v>
      </c>
      <c r="F114" s="14">
        <f t="shared" si="12"/>
        <v>1</v>
      </c>
      <c r="G114">
        <f t="shared" si="13"/>
        <v>0</v>
      </c>
      <c r="H114" s="14">
        <v>0</v>
      </c>
      <c r="I114">
        <v>0</v>
      </c>
      <c r="J114" t="str">
        <f t="shared" si="14"/>
        <v>装备进阶材料1-1</v>
      </c>
      <c r="K114" s="14" t="str">
        <f t="shared" si="15"/>
        <v>装备进阶材料1-2</v>
      </c>
      <c r="L114" s="16">
        <f>_xlfn.IFNA(VLOOKUP(J114,物品对应表!B:C,2,FALSE),"")</f>
        <v>25011</v>
      </c>
      <c r="M114" s="16">
        <f>_xlfn.IFNA(VLOOKUP(K114,物品对应表!B:C,2,FALSE),"")</f>
        <v>25012</v>
      </c>
      <c r="N114" s="1">
        <f t="shared" si="18"/>
        <v>1</v>
      </c>
      <c r="O114" s="16">
        <f t="shared" si="19"/>
        <v>1</v>
      </c>
      <c r="P114" s="16" t="str">
        <f t="shared" si="20"/>
        <v>{"count":1,"iid":25011}</v>
      </c>
      <c r="Q114" s="16" t="str">
        <f t="shared" si="21"/>
        <v>{"count":1,"iid":25012}</v>
      </c>
      <c r="R114" s="16"/>
      <c r="S114" s="21"/>
      <c r="T114" s="21"/>
    </row>
    <row r="115" spans="1:20" x14ac:dyDescent="0.15">
      <c r="A115" s="14">
        <v>111</v>
      </c>
      <c r="B115" s="14">
        <f t="shared" si="22"/>
        <v>2</v>
      </c>
      <c r="C115" s="14">
        <f t="shared" si="23"/>
        <v>11</v>
      </c>
      <c r="D115" s="14" t="str">
        <f t="shared" si="16"/>
        <v>[]</v>
      </c>
      <c r="E115" s="14">
        <f t="shared" si="17"/>
        <v>11</v>
      </c>
      <c r="F115" s="14">
        <f t="shared" si="12"/>
        <v>0</v>
      </c>
      <c r="G115">
        <f t="shared" si="13"/>
        <v>40</v>
      </c>
      <c r="H115" s="14">
        <v>0</v>
      </c>
      <c r="I115">
        <v>0</v>
      </c>
      <c r="J115" t="str">
        <f t="shared" si="14"/>
        <v/>
      </c>
      <c r="K115" s="14" t="str">
        <f t="shared" si="15"/>
        <v/>
      </c>
      <c r="L115" s="16" t="str">
        <f>_xlfn.IFNA(VLOOKUP(J115,物品对应表!B:C,2,FALSE),"")</f>
        <v/>
      </c>
      <c r="M115" s="16" t="str">
        <f>_xlfn.IFNA(VLOOKUP(K115,物品对应表!B:C,2,FALSE),"")</f>
        <v/>
      </c>
      <c r="N115" s="1" t="str">
        <f t="shared" si="18"/>
        <v/>
      </c>
      <c r="O115" s="16" t="str">
        <f t="shared" si="19"/>
        <v/>
      </c>
      <c r="P115" s="16" t="str">
        <f t="shared" si="20"/>
        <v/>
      </c>
      <c r="Q115" s="16" t="str">
        <f t="shared" si="21"/>
        <v/>
      </c>
      <c r="R115" s="16"/>
      <c r="S115" s="21"/>
      <c r="T115" s="21"/>
    </row>
    <row r="116" spans="1:20" x14ac:dyDescent="0.15">
      <c r="A116" s="14">
        <v>112</v>
      </c>
      <c r="B116" s="14">
        <f t="shared" si="22"/>
        <v>2</v>
      </c>
      <c r="C116" s="14">
        <f t="shared" si="23"/>
        <v>12</v>
      </c>
      <c r="D116" s="14" t="str">
        <f t="shared" si="16"/>
        <v>[]</v>
      </c>
      <c r="E116" s="14">
        <f t="shared" si="17"/>
        <v>12</v>
      </c>
      <c r="F116" s="14">
        <f t="shared" si="12"/>
        <v>0</v>
      </c>
      <c r="G116">
        <f t="shared" si="13"/>
        <v>40</v>
      </c>
      <c r="H116" s="14">
        <v>0</v>
      </c>
      <c r="I116">
        <v>0</v>
      </c>
      <c r="J116" t="str">
        <f t="shared" si="14"/>
        <v/>
      </c>
      <c r="K116" s="14" t="str">
        <f t="shared" si="15"/>
        <v/>
      </c>
      <c r="L116" s="16" t="str">
        <f>_xlfn.IFNA(VLOOKUP(J116,物品对应表!B:C,2,FALSE),"")</f>
        <v/>
      </c>
      <c r="M116" s="16" t="str">
        <f>_xlfn.IFNA(VLOOKUP(K116,物品对应表!B:C,2,FALSE),"")</f>
        <v/>
      </c>
      <c r="N116" s="1" t="str">
        <f t="shared" si="18"/>
        <v/>
      </c>
      <c r="O116" s="16" t="str">
        <f t="shared" si="19"/>
        <v/>
      </c>
      <c r="P116" s="16" t="str">
        <f t="shared" si="20"/>
        <v/>
      </c>
      <c r="Q116" s="16" t="str">
        <f t="shared" si="21"/>
        <v/>
      </c>
      <c r="R116" s="16"/>
      <c r="S116" s="21"/>
      <c r="T116" s="21"/>
    </row>
    <row r="117" spans="1:20" x14ac:dyDescent="0.15">
      <c r="A117" s="14">
        <v>113</v>
      </c>
      <c r="B117" s="14">
        <f t="shared" si="22"/>
        <v>2</v>
      </c>
      <c r="C117" s="14">
        <f t="shared" si="23"/>
        <v>13</v>
      </c>
      <c r="D117" s="14" t="str">
        <f t="shared" si="16"/>
        <v>[]</v>
      </c>
      <c r="E117" s="14">
        <f t="shared" si="17"/>
        <v>13</v>
      </c>
      <c r="F117" s="14">
        <f t="shared" si="12"/>
        <v>0</v>
      </c>
      <c r="G117">
        <f t="shared" si="13"/>
        <v>40</v>
      </c>
      <c r="H117" s="14">
        <v>0</v>
      </c>
      <c r="I117">
        <v>0</v>
      </c>
      <c r="J117" t="str">
        <f t="shared" si="14"/>
        <v/>
      </c>
      <c r="K117" s="14" t="str">
        <f t="shared" si="15"/>
        <v/>
      </c>
      <c r="L117" s="16" t="str">
        <f>_xlfn.IFNA(VLOOKUP(J117,物品对应表!B:C,2,FALSE),"")</f>
        <v/>
      </c>
      <c r="M117" s="16" t="str">
        <f>_xlfn.IFNA(VLOOKUP(K117,物品对应表!B:C,2,FALSE),"")</f>
        <v/>
      </c>
      <c r="N117" s="1" t="str">
        <f t="shared" si="18"/>
        <v/>
      </c>
      <c r="O117" s="16" t="str">
        <f t="shared" si="19"/>
        <v/>
      </c>
      <c r="P117" s="16" t="str">
        <f t="shared" si="20"/>
        <v/>
      </c>
      <c r="Q117" s="16" t="str">
        <f t="shared" si="21"/>
        <v/>
      </c>
      <c r="R117" s="16"/>
      <c r="S117" s="21"/>
      <c r="T117" s="21"/>
    </row>
    <row r="118" spans="1:20" x14ac:dyDescent="0.15">
      <c r="A118" s="14">
        <v>114</v>
      </c>
      <c r="B118" s="14">
        <f t="shared" si="22"/>
        <v>2</v>
      </c>
      <c r="C118" s="14">
        <f t="shared" si="23"/>
        <v>14</v>
      </c>
      <c r="D118" s="14" t="str">
        <f t="shared" si="16"/>
        <v>[]</v>
      </c>
      <c r="E118" s="14">
        <f t="shared" si="17"/>
        <v>14</v>
      </c>
      <c r="F118" s="14">
        <f t="shared" si="12"/>
        <v>0</v>
      </c>
      <c r="G118">
        <f t="shared" si="13"/>
        <v>40</v>
      </c>
      <c r="H118" s="14">
        <v>0</v>
      </c>
      <c r="I118">
        <v>0</v>
      </c>
      <c r="J118" t="str">
        <f t="shared" si="14"/>
        <v/>
      </c>
      <c r="K118" s="14" t="str">
        <f t="shared" si="15"/>
        <v/>
      </c>
      <c r="L118" s="16" t="str">
        <f>_xlfn.IFNA(VLOOKUP(J118,物品对应表!B:C,2,FALSE),"")</f>
        <v/>
      </c>
      <c r="M118" s="16" t="str">
        <f>_xlfn.IFNA(VLOOKUP(K118,物品对应表!B:C,2,FALSE),"")</f>
        <v/>
      </c>
      <c r="N118" s="1" t="str">
        <f t="shared" si="18"/>
        <v/>
      </c>
      <c r="O118" s="16" t="str">
        <f t="shared" si="19"/>
        <v/>
      </c>
      <c r="P118" s="16" t="str">
        <f t="shared" si="20"/>
        <v/>
      </c>
      <c r="Q118" s="16" t="str">
        <f t="shared" si="21"/>
        <v/>
      </c>
      <c r="R118" s="16"/>
      <c r="S118" s="21"/>
      <c r="T118" s="21"/>
    </row>
    <row r="119" spans="1:20" x14ac:dyDescent="0.15">
      <c r="A119" s="14">
        <v>115</v>
      </c>
      <c r="B119" s="14">
        <f t="shared" si="22"/>
        <v>2</v>
      </c>
      <c r="C119" s="14">
        <f t="shared" si="23"/>
        <v>15</v>
      </c>
      <c r="D119" s="14" t="str">
        <f t="shared" si="16"/>
        <v>[]</v>
      </c>
      <c r="E119" s="14">
        <f t="shared" si="17"/>
        <v>15</v>
      </c>
      <c r="F119" s="14">
        <f t="shared" si="12"/>
        <v>0</v>
      </c>
      <c r="G119">
        <f t="shared" si="13"/>
        <v>40</v>
      </c>
      <c r="H119" s="14">
        <v>0</v>
      </c>
      <c r="I119">
        <v>0</v>
      </c>
      <c r="J119" t="str">
        <f t="shared" si="14"/>
        <v/>
      </c>
      <c r="K119" s="14" t="str">
        <f t="shared" si="15"/>
        <v/>
      </c>
      <c r="L119" s="16" t="str">
        <f>_xlfn.IFNA(VLOOKUP(J119,物品对应表!B:C,2,FALSE),"")</f>
        <v/>
      </c>
      <c r="M119" s="16" t="str">
        <f>_xlfn.IFNA(VLOOKUP(K119,物品对应表!B:C,2,FALSE),"")</f>
        <v/>
      </c>
      <c r="N119" s="1" t="str">
        <f t="shared" si="18"/>
        <v/>
      </c>
      <c r="O119" s="16" t="str">
        <f t="shared" si="19"/>
        <v/>
      </c>
      <c r="P119" s="16" t="str">
        <f t="shared" si="20"/>
        <v/>
      </c>
      <c r="Q119" s="16" t="str">
        <f t="shared" si="21"/>
        <v/>
      </c>
      <c r="R119" s="16"/>
      <c r="S119" s="21"/>
      <c r="T119" s="21"/>
    </row>
    <row r="120" spans="1:20" x14ac:dyDescent="0.15">
      <c r="A120" s="14">
        <v>116</v>
      </c>
      <c r="B120" s="14">
        <f t="shared" si="22"/>
        <v>2</v>
      </c>
      <c r="C120" s="14">
        <f t="shared" si="23"/>
        <v>16</v>
      </c>
      <c r="D120" s="14" t="str">
        <f t="shared" si="16"/>
        <v>[]</v>
      </c>
      <c r="E120" s="14">
        <f t="shared" si="17"/>
        <v>16</v>
      </c>
      <c r="F120" s="14">
        <f t="shared" si="12"/>
        <v>0</v>
      </c>
      <c r="G120">
        <f t="shared" si="13"/>
        <v>40</v>
      </c>
      <c r="H120" s="14">
        <v>0</v>
      </c>
      <c r="I120">
        <v>0</v>
      </c>
      <c r="J120" t="str">
        <f t="shared" si="14"/>
        <v/>
      </c>
      <c r="K120" s="14" t="str">
        <f t="shared" si="15"/>
        <v/>
      </c>
      <c r="L120" s="16" t="str">
        <f>_xlfn.IFNA(VLOOKUP(J120,物品对应表!B:C,2,FALSE),"")</f>
        <v/>
      </c>
      <c r="M120" s="16" t="str">
        <f>_xlfn.IFNA(VLOOKUP(K120,物品对应表!B:C,2,FALSE),"")</f>
        <v/>
      </c>
      <c r="N120" s="1" t="str">
        <f t="shared" si="18"/>
        <v/>
      </c>
      <c r="O120" s="16" t="str">
        <f t="shared" si="19"/>
        <v/>
      </c>
      <c r="P120" s="16" t="str">
        <f t="shared" si="20"/>
        <v/>
      </c>
      <c r="Q120" s="16" t="str">
        <f t="shared" si="21"/>
        <v/>
      </c>
      <c r="R120" s="16"/>
      <c r="S120" s="21"/>
      <c r="T120" s="21"/>
    </row>
    <row r="121" spans="1:20" x14ac:dyDescent="0.15">
      <c r="A121" s="14">
        <v>117</v>
      </c>
      <c r="B121" s="14">
        <f t="shared" si="22"/>
        <v>2</v>
      </c>
      <c r="C121" s="14">
        <f t="shared" si="23"/>
        <v>17</v>
      </c>
      <c r="D121" s="14" t="str">
        <f t="shared" si="16"/>
        <v>[]</v>
      </c>
      <c r="E121" s="14">
        <f t="shared" si="17"/>
        <v>17</v>
      </c>
      <c r="F121" s="14">
        <f t="shared" si="12"/>
        <v>0</v>
      </c>
      <c r="G121">
        <f t="shared" si="13"/>
        <v>40</v>
      </c>
      <c r="H121" s="14">
        <v>0</v>
      </c>
      <c r="I121">
        <v>0</v>
      </c>
      <c r="J121" t="str">
        <f t="shared" si="14"/>
        <v/>
      </c>
      <c r="K121" s="14" t="str">
        <f t="shared" si="15"/>
        <v/>
      </c>
      <c r="L121" s="16" t="str">
        <f>_xlfn.IFNA(VLOOKUP(J121,物品对应表!B:C,2,FALSE),"")</f>
        <v/>
      </c>
      <c r="M121" s="16" t="str">
        <f>_xlfn.IFNA(VLOOKUP(K121,物品对应表!B:C,2,FALSE),"")</f>
        <v/>
      </c>
      <c r="N121" s="1" t="str">
        <f t="shared" si="18"/>
        <v/>
      </c>
      <c r="O121" s="16" t="str">
        <f t="shared" si="19"/>
        <v/>
      </c>
      <c r="P121" s="16" t="str">
        <f t="shared" si="20"/>
        <v/>
      </c>
      <c r="Q121" s="16" t="str">
        <f t="shared" si="21"/>
        <v/>
      </c>
      <c r="R121" s="16"/>
      <c r="S121" s="21"/>
      <c r="T121" s="21"/>
    </row>
    <row r="122" spans="1:20" x14ac:dyDescent="0.15">
      <c r="A122" s="14">
        <v>118</v>
      </c>
      <c r="B122" s="14">
        <f t="shared" si="22"/>
        <v>2</v>
      </c>
      <c r="C122" s="14">
        <f t="shared" si="23"/>
        <v>18</v>
      </c>
      <c r="D122" s="14" t="str">
        <f t="shared" si="16"/>
        <v>[]</v>
      </c>
      <c r="E122" s="14">
        <f t="shared" si="17"/>
        <v>18</v>
      </c>
      <c r="F122" s="14">
        <f t="shared" si="12"/>
        <v>0</v>
      </c>
      <c r="G122">
        <f t="shared" si="13"/>
        <v>40</v>
      </c>
      <c r="H122" s="14">
        <v>0</v>
      </c>
      <c r="I122">
        <v>0</v>
      </c>
      <c r="J122" t="str">
        <f t="shared" si="14"/>
        <v/>
      </c>
      <c r="K122" s="14" t="str">
        <f t="shared" si="15"/>
        <v/>
      </c>
      <c r="L122" s="16" t="str">
        <f>_xlfn.IFNA(VLOOKUP(J122,物品对应表!B:C,2,FALSE),"")</f>
        <v/>
      </c>
      <c r="M122" s="16" t="str">
        <f>_xlfn.IFNA(VLOOKUP(K122,物品对应表!B:C,2,FALSE),"")</f>
        <v/>
      </c>
      <c r="N122" s="1" t="str">
        <f t="shared" si="18"/>
        <v/>
      </c>
      <c r="O122" s="16" t="str">
        <f t="shared" si="19"/>
        <v/>
      </c>
      <c r="P122" s="16" t="str">
        <f t="shared" si="20"/>
        <v/>
      </c>
      <c r="Q122" s="16" t="str">
        <f t="shared" si="21"/>
        <v/>
      </c>
      <c r="R122" s="16"/>
      <c r="S122" s="21"/>
      <c r="T122" s="21"/>
    </row>
    <row r="123" spans="1:20" x14ac:dyDescent="0.15">
      <c r="A123" s="14">
        <v>119</v>
      </c>
      <c r="B123" s="14">
        <f t="shared" si="22"/>
        <v>2</v>
      </c>
      <c r="C123" s="14">
        <f t="shared" si="23"/>
        <v>19</v>
      </c>
      <c r="D123" s="14" t="str">
        <f t="shared" si="16"/>
        <v>[]</v>
      </c>
      <c r="E123" s="14">
        <f t="shared" si="17"/>
        <v>19</v>
      </c>
      <c r="F123" s="14">
        <f t="shared" si="12"/>
        <v>0</v>
      </c>
      <c r="G123">
        <f t="shared" si="13"/>
        <v>40</v>
      </c>
      <c r="H123" s="14">
        <v>0</v>
      </c>
      <c r="I123">
        <v>0</v>
      </c>
      <c r="J123" t="str">
        <f t="shared" si="14"/>
        <v/>
      </c>
      <c r="K123" s="14" t="str">
        <f t="shared" si="15"/>
        <v/>
      </c>
      <c r="L123" s="16" t="str">
        <f>_xlfn.IFNA(VLOOKUP(J123,物品对应表!B:C,2,FALSE),"")</f>
        <v/>
      </c>
      <c r="M123" s="16" t="str">
        <f>_xlfn.IFNA(VLOOKUP(K123,物品对应表!B:C,2,FALSE),"")</f>
        <v/>
      </c>
      <c r="N123" s="1" t="str">
        <f t="shared" si="18"/>
        <v/>
      </c>
      <c r="O123" s="16" t="str">
        <f t="shared" si="19"/>
        <v/>
      </c>
      <c r="P123" s="16" t="str">
        <f t="shared" si="20"/>
        <v/>
      </c>
      <c r="Q123" s="16" t="str">
        <f t="shared" si="21"/>
        <v/>
      </c>
      <c r="R123" s="16"/>
      <c r="S123" s="21"/>
      <c r="T123" s="21"/>
    </row>
    <row r="124" spans="1:20" x14ac:dyDescent="0.15">
      <c r="A124" s="14">
        <v>120</v>
      </c>
      <c r="B124" s="14">
        <f t="shared" si="22"/>
        <v>2</v>
      </c>
      <c r="C124" s="14">
        <f t="shared" si="23"/>
        <v>20</v>
      </c>
      <c r="D124" s="14" t="str">
        <f t="shared" si="16"/>
        <v>[{"count":1,"iid":25021},{"count":1,"iid":25022}]</v>
      </c>
      <c r="E124" s="14">
        <f t="shared" si="17"/>
        <v>20</v>
      </c>
      <c r="F124" s="14">
        <f t="shared" si="12"/>
        <v>1</v>
      </c>
      <c r="G124">
        <f t="shared" si="13"/>
        <v>0</v>
      </c>
      <c r="H124" s="14">
        <v>0</v>
      </c>
      <c r="I124">
        <v>0</v>
      </c>
      <c r="J124" t="str">
        <f t="shared" si="14"/>
        <v>装备进阶材料2-1</v>
      </c>
      <c r="K124" s="14" t="str">
        <f t="shared" si="15"/>
        <v>装备进阶材料2-2</v>
      </c>
      <c r="L124" s="16">
        <f>_xlfn.IFNA(VLOOKUP(J124,物品对应表!B:C,2,FALSE),"")</f>
        <v>25021</v>
      </c>
      <c r="M124" s="16">
        <f>_xlfn.IFNA(VLOOKUP(K124,物品对应表!B:C,2,FALSE),"")</f>
        <v>25022</v>
      </c>
      <c r="N124" s="1">
        <f t="shared" si="18"/>
        <v>1</v>
      </c>
      <c r="O124" s="16">
        <f t="shared" si="19"/>
        <v>1</v>
      </c>
      <c r="P124" s="16" t="str">
        <f t="shared" si="20"/>
        <v>{"count":1,"iid":25021}</v>
      </c>
      <c r="Q124" s="16" t="str">
        <f t="shared" si="21"/>
        <v>{"count":1,"iid":25022}</v>
      </c>
      <c r="R124" s="16"/>
      <c r="S124" s="21"/>
      <c r="T124" s="21"/>
    </row>
    <row r="125" spans="1:20" x14ac:dyDescent="0.15">
      <c r="A125" s="14">
        <v>121</v>
      </c>
      <c r="B125" s="14">
        <f t="shared" si="22"/>
        <v>2</v>
      </c>
      <c r="C125" s="14">
        <f t="shared" si="23"/>
        <v>21</v>
      </c>
      <c r="D125" s="14" t="str">
        <f t="shared" si="16"/>
        <v>[]</v>
      </c>
      <c r="E125" s="14">
        <f t="shared" si="17"/>
        <v>21</v>
      </c>
      <c r="F125" s="14">
        <f t="shared" si="12"/>
        <v>0</v>
      </c>
      <c r="G125">
        <f t="shared" si="13"/>
        <v>80</v>
      </c>
      <c r="H125" s="14">
        <v>0</v>
      </c>
      <c r="I125">
        <v>0</v>
      </c>
      <c r="J125" t="str">
        <f t="shared" si="14"/>
        <v/>
      </c>
      <c r="K125" s="14" t="str">
        <f t="shared" si="15"/>
        <v/>
      </c>
      <c r="L125" s="16" t="str">
        <f>_xlfn.IFNA(VLOOKUP(J125,物品对应表!B:C,2,FALSE),"")</f>
        <v/>
      </c>
      <c r="M125" s="16" t="str">
        <f>_xlfn.IFNA(VLOOKUP(K125,物品对应表!B:C,2,FALSE),"")</f>
        <v/>
      </c>
      <c r="N125" s="1" t="str">
        <f t="shared" si="18"/>
        <v/>
      </c>
      <c r="O125" s="16" t="str">
        <f t="shared" si="19"/>
        <v/>
      </c>
      <c r="P125" s="16" t="str">
        <f t="shared" si="20"/>
        <v/>
      </c>
      <c r="Q125" s="16" t="str">
        <f t="shared" si="21"/>
        <v/>
      </c>
      <c r="R125" s="16"/>
      <c r="S125" s="21"/>
      <c r="T125" s="21"/>
    </row>
    <row r="126" spans="1:20" x14ac:dyDescent="0.15">
      <c r="A126" s="14">
        <v>122</v>
      </c>
      <c r="B126" s="14">
        <f t="shared" si="22"/>
        <v>2</v>
      </c>
      <c r="C126" s="14">
        <f t="shared" si="23"/>
        <v>22</v>
      </c>
      <c r="D126" s="14" t="str">
        <f t="shared" si="16"/>
        <v>[]</v>
      </c>
      <c r="E126" s="14">
        <f t="shared" si="17"/>
        <v>22</v>
      </c>
      <c r="F126" s="14">
        <f t="shared" si="12"/>
        <v>0</v>
      </c>
      <c r="G126">
        <f t="shared" si="13"/>
        <v>80</v>
      </c>
      <c r="H126" s="14">
        <v>0</v>
      </c>
      <c r="I126">
        <v>0</v>
      </c>
      <c r="J126" t="str">
        <f t="shared" si="14"/>
        <v/>
      </c>
      <c r="K126" s="14" t="str">
        <f t="shared" si="15"/>
        <v/>
      </c>
      <c r="L126" s="16" t="str">
        <f>_xlfn.IFNA(VLOOKUP(J126,物品对应表!B:C,2,FALSE),"")</f>
        <v/>
      </c>
      <c r="M126" s="16" t="str">
        <f>_xlfn.IFNA(VLOOKUP(K126,物品对应表!B:C,2,FALSE),"")</f>
        <v/>
      </c>
      <c r="N126" s="1" t="str">
        <f t="shared" si="18"/>
        <v/>
      </c>
      <c r="O126" s="16" t="str">
        <f t="shared" si="19"/>
        <v/>
      </c>
      <c r="P126" s="16" t="str">
        <f t="shared" si="20"/>
        <v/>
      </c>
      <c r="Q126" s="16" t="str">
        <f t="shared" si="21"/>
        <v/>
      </c>
      <c r="R126" s="16"/>
      <c r="S126" s="21"/>
      <c r="T126" s="21"/>
    </row>
    <row r="127" spans="1:20" x14ac:dyDescent="0.15">
      <c r="A127" s="14">
        <v>123</v>
      </c>
      <c r="B127" s="14">
        <f t="shared" si="22"/>
        <v>2</v>
      </c>
      <c r="C127" s="14">
        <f t="shared" si="23"/>
        <v>23</v>
      </c>
      <c r="D127" s="14" t="str">
        <f t="shared" si="16"/>
        <v>[]</v>
      </c>
      <c r="E127" s="14">
        <f t="shared" si="17"/>
        <v>23</v>
      </c>
      <c r="F127" s="14">
        <f t="shared" si="12"/>
        <v>0</v>
      </c>
      <c r="G127">
        <f t="shared" si="13"/>
        <v>80</v>
      </c>
      <c r="H127" s="14">
        <v>0</v>
      </c>
      <c r="I127">
        <v>0</v>
      </c>
      <c r="J127" t="str">
        <f t="shared" si="14"/>
        <v/>
      </c>
      <c r="K127" s="14" t="str">
        <f t="shared" si="15"/>
        <v/>
      </c>
      <c r="L127" s="16" t="str">
        <f>_xlfn.IFNA(VLOOKUP(J127,物品对应表!B:C,2,FALSE),"")</f>
        <v/>
      </c>
      <c r="M127" s="16" t="str">
        <f>_xlfn.IFNA(VLOOKUP(K127,物品对应表!B:C,2,FALSE),"")</f>
        <v/>
      </c>
      <c r="N127" s="1" t="str">
        <f t="shared" si="18"/>
        <v/>
      </c>
      <c r="O127" s="16" t="str">
        <f t="shared" si="19"/>
        <v/>
      </c>
      <c r="P127" s="16" t="str">
        <f t="shared" si="20"/>
        <v/>
      </c>
      <c r="Q127" s="16" t="str">
        <f t="shared" si="21"/>
        <v/>
      </c>
      <c r="R127" s="16"/>
      <c r="S127" s="21"/>
      <c r="T127" s="21"/>
    </row>
    <row r="128" spans="1:20" x14ac:dyDescent="0.15">
      <c r="A128" s="14">
        <v>124</v>
      </c>
      <c r="B128" s="14">
        <f t="shared" si="22"/>
        <v>2</v>
      </c>
      <c r="C128" s="14">
        <f t="shared" si="23"/>
        <v>24</v>
      </c>
      <c r="D128" s="14" t="str">
        <f t="shared" si="16"/>
        <v>[]</v>
      </c>
      <c r="E128" s="14">
        <f t="shared" si="17"/>
        <v>24</v>
      </c>
      <c r="F128" s="14">
        <f t="shared" si="12"/>
        <v>0</v>
      </c>
      <c r="G128">
        <f t="shared" si="13"/>
        <v>80</v>
      </c>
      <c r="H128" s="14">
        <v>0</v>
      </c>
      <c r="I128">
        <v>0</v>
      </c>
      <c r="J128" t="str">
        <f t="shared" si="14"/>
        <v/>
      </c>
      <c r="K128" s="14" t="str">
        <f t="shared" si="15"/>
        <v/>
      </c>
      <c r="L128" s="16" t="str">
        <f>_xlfn.IFNA(VLOOKUP(J128,物品对应表!B:C,2,FALSE),"")</f>
        <v/>
      </c>
      <c r="M128" s="16" t="str">
        <f>_xlfn.IFNA(VLOOKUP(K128,物品对应表!B:C,2,FALSE),"")</f>
        <v/>
      </c>
      <c r="N128" s="1" t="str">
        <f t="shared" si="18"/>
        <v/>
      </c>
      <c r="O128" s="16" t="str">
        <f t="shared" si="19"/>
        <v/>
      </c>
      <c r="P128" s="16" t="str">
        <f t="shared" si="20"/>
        <v/>
      </c>
      <c r="Q128" s="16" t="str">
        <f t="shared" si="21"/>
        <v/>
      </c>
      <c r="R128" s="16"/>
      <c r="S128" s="21"/>
      <c r="T128" s="21"/>
    </row>
    <row r="129" spans="1:20" x14ac:dyDescent="0.15">
      <c r="A129" s="14">
        <v>125</v>
      </c>
      <c r="B129" s="14">
        <f t="shared" si="22"/>
        <v>2</v>
      </c>
      <c r="C129" s="14">
        <f t="shared" si="23"/>
        <v>25</v>
      </c>
      <c r="D129" s="14" t="str">
        <f t="shared" si="16"/>
        <v>[]</v>
      </c>
      <c r="E129" s="14">
        <f t="shared" si="17"/>
        <v>25</v>
      </c>
      <c r="F129" s="14">
        <f t="shared" si="12"/>
        <v>0</v>
      </c>
      <c r="G129">
        <f t="shared" si="13"/>
        <v>80</v>
      </c>
      <c r="H129" s="14">
        <v>0</v>
      </c>
      <c r="I129">
        <v>0</v>
      </c>
      <c r="J129" t="str">
        <f t="shared" si="14"/>
        <v/>
      </c>
      <c r="K129" s="14" t="str">
        <f t="shared" si="15"/>
        <v/>
      </c>
      <c r="L129" s="16" t="str">
        <f>_xlfn.IFNA(VLOOKUP(J129,物品对应表!B:C,2,FALSE),"")</f>
        <v/>
      </c>
      <c r="M129" s="16" t="str">
        <f>_xlfn.IFNA(VLOOKUP(K129,物品对应表!B:C,2,FALSE),"")</f>
        <v/>
      </c>
      <c r="N129" s="1" t="str">
        <f t="shared" si="18"/>
        <v/>
      </c>
      <c r="O129" s="16" t="str">
        <f t="shared" si="19"/>
        <v/>
      </c>
      <c r="P129" s="16" t="str">
        <f t="shared" si="20"/>
        <v/>
      </c>
      <c r="Q129" s="16" t="str">
        <f t="shared" si="21"/>
        <v/>
      </c>
      <c r="R129" s="16"/>
      <c r="S129" s="21"/>
      <c r="T129" s="21"/>
    </row>
    <row r="130" spans="1:20" x14ac:dyDescent="0.15">
      <c r="A130" s="14">
        <v>126</v>
      </c>
      <c r="B130" s="14">
        <f t="shared" si="22"/>
        <v>2</v>
      </c>
      <c r="C130" s="14">
        <f t="shared" si="23"/>
        <v>26</v>
      </c>
      <c r="D130" s="14" t="str">
        <f t="shared" si="16"/>
        <v>[]</v>
      </c>
      <c r="E130" s="14">
        <f t="shared" si="17"/>
        <v>26</v>
      </c>
      <c r="F130" s="14">
        <f t="shared" si="12"/>
        <v>0</v>
      </c>
      <c r="G130">
        <f t="shared" si="13"/>
        <v>80</v>
      </c>
      <c r="H130" s="14">
        <v>0</v>
      </c>
      <c r="I130">
        <v>0</v>
      </c>
      <c r="J130" t="str">
        <f t="shared" si="14"/>
        <v/>
      </c>
      <c r="K130" s="14" t="str">
        <f t="shared" si="15"/>
        <v/>
      </c>
      <c r="L130" s="16" t="str">
        <f>_xlfn.IFNA(VLOOKUP(J130,物品对应表!B:C,2,FALSE),"")</f>
        <v/>
      </c>
      <c r="M130" s="16" t="str">
        <f>_xlfn.IFNA(VLOOKUP(K130,物品对应表!B:C,2,FALSE),"")</f>
        <v/>
      </c>
      <c r="N130" s="1" t="str">
        <f t="shared" si="18"/>
        <v/>
      </c>
      <c r="O130" s="16" t="str">
        <f t="shared" si="19"/>
        <v/>
      </c>
      <c r="P130" s="16" t="str">
        <f t="shared" si="20"/>
        <v/>
      </c>
      <c r="Q130" s="16" t="str">
        <f t="shared" si="21"/>
        <v/>
      </c>
      <c r="R130" s="16"/>
      <c r="S130" s="21"/>
      <c r="T130" s="21"/>
    </row>
    <row r="131" spans="1:20" x14ac:dyDescent="0.15">
      <c r="A131" s="14">
        <v>127</v>
      </c>
      <c r="B131" s="14">
        <f t="shared" si="22"/>
        <v>2</v>
      </c>
      <c r="C131" s="14">
        <f t="shared" si="23"/>
        <v>27</v>
      </c>
      <c r="D131" s="14" t="str">
        <f t="shared" si="16"/>
        <v>[]</v>
      </c>
      <c r="E131" s="14">
        <f t="shared" si="17"/>
        <v>27</v>
      </c>
      <c r="F131" s="14">
        <f t="shared" si="12"/>
        <v>0</v>
      </c>
      <c r="G131">
        <f t="shared" si="13"/>
        <v>80</v>
      </c>
      <c r="H131" s="14">
        <v>0</v>
      </c>
      <c r="I131">
        <v>0</v>
      </c>
      <c r="J131" t="str">
        <f t="shared" si="14"/>
        <v/>
      </c>
      <c r="K131" s="14" t="str">
        <f t="shared" si="15"/>
        <v/>
      </c>
      <c r="L131" s="16" t="str">
        <f>_xlfn.IFNA(VLOOKUP(J131,物品对应表!B:C,2,FALSE),"")</f>
        <v/>
      </c>
      <c r="M131" s="16" t="str">
        <f>_xlfn.IFNA(VLOOKUP(K131,物品对应表!B:C,2,FALSE),"")</f>
        <v/>
      </c>
      <c r="N131" s="1" t="str">
        <f t="shared" si="18"/>
        <v/>
      </c>
      <c r="O131" s="16" t="str">
        <f t="shared" si="19"/>
        <v/>
      </c>
      <c r="P131" s="16" t="str">
        <f t="shared" si="20"/>
        <v/>
      </c>
      <c r="Q131" s="16" t="str">
        <f t="shared" si="21"/>
        <v/>
      </c>
      <c r="R131" s="16"/>
      <c r="S131" s="21"/>
      <c r="T131" s="21"/>
    </row>
    <row r="132" spans="1:20" x14ac:dyDescent="0.15">
      <c r="A132" s="14">
        <v>128</v>
      </c>
      <c r="B132" s="14">
        <f t="shared" si="22"/>
        <v>2</v>
      </c>
      <c r="C132" s="14">
        <f t="shared" si="23"/>
        <v>28</v>
      </c>
      <c r="D132" s="14" t="str">
        <f t="shared" si="16"/>
        <v>[]</v>
      </c>
      <c r="E132" s="14">
        <f t="shared" si="17"/>
        <v>28</v>
      </c>
      <c r="F132" s="14">
        <f t="shared" si="12"/>
        <v>0</v>
      </c>
      <c r="G132">
        <f t="shared" si="13"/>
        <v>80</v>
      </c>
      <c r="H132" s="14">
        <v>0</v>
      </c>
      <c r="I132">
        <v>0</v>
      </c>
      <c r="J132" t="str">
        <f t="shared" si="14"/>
        <v/>
      </c>
      <c r="K132" s="14" t="str">
        <f t="shared" si="15"/>
        <v/>
      </c>
      <c r="L132" s="16" t="str">
        <f>_xlfn.IFNA(VLOOKUP(J132,物品对应表!B:C,2,FALSE),"")</f>
        <v/>
      </c>
      <c r="M132" s="16" t="str">
        <f>_xlfn.IFNA(VLOOKUP(K132,物品对应表!B:C,2,FALSE),"")</f>
        <v/>
      </c>
      <c r="N132" s="1" t="str">
        <f t="shared" si="18"/>
        <v/>
      </c>
      <c r="O132" s="16" t="str">
        <f t="shared" si="19"/>
        <v/>
      </c>
      <c r="P132" s="16" t="str">
        <f t="shared" si="20"/>
        <v/>
      </c>
      <c r="Q132" s="16" t="str">
        <f t="shared" si="21"/>
        <v/>
      </c>
      <c r="R132" s="16"/>
      <c r="S132" s="21"/>
      <c r="T132" s="21"/>
    </row>
    <row r="133" spans="1:20" x14ac:dyDescent="0.15">
      <c r="A133" s="14">
        <v>129</v>
      </c>
      <c r="B133" s="14">
        <f t="shared" si="22"/>
        <v>2</v>
      </c>
      <c r="C133" s="14">
        <f t="shared" si="23"/>
        <v>29</v>
      </c>
      <c r="D133" s="14" t="str">
        <f t="shared" si="16"/>
        <v>[]</v>
      </c>
      <c r="E133" s="14">
        <f t="shared" si="17"/>
        <v>29</v>
      </c>
      <c r="F133" s="14">
        <f t="shared" ref="F133:F196" si="24">_xlfn.IFNA(VLOOKUP(C133,W:X,2,FALSE),0)</f>
        <v>0</v>
      </c>
      <c r="G133">
        <f t="shared" ref="G133:G196" si="25">IF(F133=1,0,VLOOKUP(C133,S:T,2,FALSE))</f>
        <v>80</v>
      </c>
      <c r="H133" s="14">
        <v>0</v>
      </c>
      <c r="I133">
        <v>0</v>
      </c>
      <c r="J133" t="str">
        <f t="shared" ref="J133:J196" si="26">_xlfn.IFNA(VLOOKUP(C133,W:Z,3,FALSE),"")</f>
        <v/>
      </c>
      <c r="K133" s="14" t="str">
        <f t="shared" ref="K133:K196" si="27">_xlfn.IFNA(VLOOKUP(C133,W:Z,4,FALSE),"")</f>
        <v/>
      </c>
      <c r="L133" s="16" t="str">
        <f>_xlfn.IFNA(VLOOKUP(J133,物品对应表!B:C,2,FALSE),"")</f>
        <v/>
      </c>
      <c r="M133" s="16" t="str">
        <f>_xlfn.IFNA(VLOOKUP(K133,物品对应表!B:C,2,FALSE),"")</f>
        <v/>
      </c>
      <c r="N133" s="1" t="str">
        <f t="shared" si="18"/>
        <v/>
      </c>
      <c r="O133" s="16" t="str">
        <f t="shared" si="19"/>
        <v/>
      </c>
      <c r="P133" s="16" t="str">
        <f t="shared" si="20"/>
        <v/>
      </c>
      <c r="Q133" s="16" t="str">
        <f t="shared" si="21"/>
        <v/>
      </c>
      <c r="R133" s="16"/>
      <c r="S133" s="21"/>
      <c r="T133" s="21"/>
    </row>
    <row r="134" spans="1:20" x14ac:dyDescent="0.15">
      <c r="A134" s="14">
        <v>130</v>
      </c>
      <c r="B134" s="14">
        <f t="shared" si="22"/>
        <v>2</v>
      </c>
      <c r="C134" s="14">
        <f t="shared" si="23"/>
        <v>30</v>
      </c>
      <c r="D134" s="14" t="str">
        <f t="shared" ref="D134:D197" si="28">IF(P134="","[]","["&amp;P134&amp;","&amp;Q134&amp;"]")</f>
        <v>[{"count":1,"iid":25031},{"count":1,"iid":25032}]</v>
      </c>
      <c r="E134" s="14">
        <f t="shared" ref="E134:E197" si="29">C134</f>
        <v>30</v>
      </c>
      <c r="F134" s="14">
        <f t="shared" si="24"/>
        <v>1</v>
      </c>
      <c r="G134">
        <f t="shared" si="25"/>
        <v>0</v>
      </c>
      <c r="H134" s="14">
        <v>0</v>
      </c>
      <c r="I134">
        <v>0</v>
      </c>
      <c r="J134" t="str">
        <f t="shared" si="26"/>
        <v>装备进阶材料3-1</v>
      </c>
      <c r="K134" s="14" t="str">
        <f t="shared" si="27"/>
        <v>装备进阶材料3-2</v>
      </c>
      <c r="L134" s="16">
        <f>_xlfn.IFNA(VLOOKUP(J134,物品对应表!B:C,2,FALSE),"")</f>
        <v>25031</v>
      </c>
      <c r="M134" s="16">
        <f>_xlfn.IFNA(VLOOKUP(K134,物品对应表!B:C,2,FALSE),"")</f>
        <v>25032</v>
      </c>
      <c r="N134" s="1">
        <f t="shared" ref="N134:N197" si="30">_xlfn.IFNA(VLOOKUP(C134,W:AB,5,FALSE),"")</f>
        <v>1</v>
      </c>
      <c r="O134" s="16">
        <f t="shared" ref="O134:O197" si="31">_xlfn.IFNA(VLOOKUP(C134,W:AB,6,FALSE),"")</f>
        <v>1</v>
      </c>
      <c r="P134" s="16" t="str">
        <f t="shared" ref="P134:P197" si="32">IF(J134&amp;K134="","","{"&amp;N$3&amp;N134&amp;","&amp;L$3&amp;L134&amp;"}")</f>
        <v>{"count":1,"iid":25031}</v>
      </c>
      <c r="Q134" s="16" t="str">
        <f t="shared" ref="Q134:Q197" si="33">IF(K134&amp;L134="","","{"&amp;O$3&amp;O134&amp;","&amp;M$3&amp;M134&amp;"}")</f>
        <v>{"count":1,"iid":25032}</v>
      </c>
      <c r="R134" s="16"/>
      <c r="S134" s="21"/>
      <c r="T134" s="21"/>
    </row>
    <row r="135" spans="1:20" x14ac:dyDescent="0.15">
      <c r="A135" s="14">
        <v>131</v>
      </c>
      <c r="B135" s="14">
        <f t="shared" ref="B135:B198" si="34">IF(C135=1,B134+1,B134)</f>
        <v>2</v>
      </c>
      <c r="C135" s="14">
        <f t="shared" ref="C135:C139" si="35">IF(C134=C$1,1,C134+1)</f>
        <v>31</v>
      </c>
      <c r="D135" s="14" t="str">
        <f t="shared" si="28"/>
        <v>[]</v>
      </c>
      <c r="E135" s="14">
        <f t="shared" si="29"/>
        <v>31</v>
      </c>
      <c r="F135" s="14">
        <f t="shared" si="24"/>
        <v>0</v>
      </c>
      <c r="G135">
        <f t="shared" si="25"/>
        <v>192</v>
      </c>
      <c r="H135" s="14">
        <v>0</v>
      </c>
      <c r="I135">
        <v>0</v>
      </c>
      <c r="J135" t="str">
        <f t="shared" si="26"/>
        <v/>
      </c>
      <c r="K135" s="14" t="str">
        <f t="shared" si="27"/>
        <v/>
      </c>
      <c r="L135" s="16" t="str">
        <f>_xlfn.IFNA(VLOOKUP(J135,物品对应表!B:C,2,FALSE),"")</f>
        <v/>
      </c>
      <c r="M135" s="16" t="str">
        <f>_xlfn.IFNA(VLOOKUP(K135,物品对应表!B:C,2,FALSE),"")</f>
        <v/>
      </c>
      <c r="N135" s="1" t="str">
        <f t="shared" si="30"/>
        <v/>
      </c>
      <c r="O135" s="16" t="str">
        <f t="shared" si="31"/>
        <v/>
      </c>
      <c r="P135" s="16" t="str">
        <f t="shared" si="32"/>
        <v/>
      </c>
      <c r="Q135" s="16" t="str">
        <f t="shared" si="33"/>
        <v/>
      </c>
      <c r="R135" s="16"/>
      <c r="S135" s="21"/>
      <c r="T135" s="21"/>
    </row>
    <row r="136" spans="1:20" x14ac:dyDescent="0.15">
      <c r="A136" s="14">
        <v>132</v>
      </c>
      <c r="B136" s="14">
        <f t="shared" si="34"/>
        <v>2</v>
      </c>
      <c r="C136" s="14">
        <f t="shared" si="35"/>
        <v>32</v>
      </c>
      <c r="D136" s="14" t="str">
        <f t="shared" si="28"/>
        <v>[]</v>
      </c>
      <c r="E136" s="14">
        <f t="shared" si="29"/>
        <v>32</v>
      </c>
      <c r="F136" s="14">
        <f t="shared" si="24"/>
        <v>0</v>
      </c>
      <c r="G136">
        <f t="shared" si="25"/>
        <v>191.99999999999969</v>
      </c>
      <c r="H136" s="14">
        <v>0</v>
      </c>
      <c r="I136">
        <v>0</v>
      </c>
      <c r="J136" t="str">
        <f t="shared" si="26"/>
        <v/>
      </c>
      <c r="K136" s="14" t="str">
        <f t="shared" si="27"/>
        <v/>
      </c>
      <c r="L136" s="16" t="str">
        <f>_xlfn.IFNA(VLOOKUP(J136,物品对应表!B:C,2,FALSE),"")</f>
        <v/>
      </c>
      <c r="M136" s="16" t="str">
        <f>_xlfn.IFNA(VLOOKUP(K136,物品对应表!B:C,2,FALSE),"")</f>
        <v/>
      </c>
      <c r="N136" s="1" t="str">
        <f t="shared" si="30"/>
        <v/>
      </c>
      <c r="O136" s="16" t="str">
        <f t="shared" si="31"/>
        <v/>
      </c>
      <c r="P136" s="16" t="str">
        <f t="shared" si="32"/>
        <v/>
      </c>
      <c r="Q136" s="16" t="str">
        <f t="shared" si="33"/>
        <v/>
      </c>
      <c r="R136" s="16"/>
      <c r="S136" s="21"/>
      <c r="T136" s="21"/>
    </row>
    <row r="137" spans="1:20" x14ac:dyDescent="0.15">
      <c r="A137" s="14">
        <v>133</v>
      </c>
      <c r="B137" s="14">
        <f t="shared" si="34"/>
        <v>2</v>
      </c>
      <c r="C137" s="14">
        <f t="shared" si="35"/>
        <v>33</v>
      </c>
      <c r="D137" s="14" t="str">
        <f t="shared" si="28"/>
        <v>[]</v>
      </c>
      <c r="E137" s="14">
        <f t="shared" si="29"/>
        <v>33</v>
      </c>
      <c r="F137" s="14">
        <f t="shared" si="24"/>
        <v>0</v>
      </c>
      <c r="G137">
        <f t="shared" si="25"/>
        <v>192</v>
      </c>
      <c r="H137" s="14">
        <v>0</v>
      </c>
      <c r="I137">
        <v>0</v>
      </c>
      <c r="J137" t="str">
        <f t="shared" si="26"/>
        <v/>
      </c>
      <c r="K137" s="14" t="str">
        <f t="shared" si="27"/>
        <v/>
      </c>
      <c r="L137" s="16" t="str">
        <f>_xlfn.IFNA(VLOOKUP(J137,物品对应表!B:C,2,FALSE),"")</f>
        <v/>
      </c>
      <c r="M137" s="16" t="str">
        <f>_xlfn.IFNA(VLOOKUP(K137,物品对应表!B:C,2,FALSE),"")</f>
        <v/>
      </c>
      <c r="N137" s="1" t="str">
        <f t="shared" si="30"/>
        <v/>
      </c>
      <c r="O137" s="16" t="str">
        <f t="shared" si="31"/>
        <v/>
      </c>
      <c r="P137" s="16" t="str">
        <f t="shared" si="32"/>
        <v/>
      </c>
      <c r="Q137" s="16" t="str">
        <f t="shared" si="33"/>
        <v/>
      </c>
      <c r="R137" s="16"/>
      <c r="S137" s="21"/>
      <c r="T137" s="21"/>
    </row>
    <row r="138" spans="1:20" x14ac:dyDescent="0.15">
      <c r="A138" s="14">
        <v>134</v>
      </c>
      <c r="B138" s="14">
        <f t="shared" si="34"/>
        <v>2</v>
      </c>
      <c r="C138" s="14">
        <f t="shared" si="35"/>
        <v>34</v>
      </c>
      <c r="D138" s="14" t="str">
        <f t="shared" si="28"/>
        <v>[]</v>
      </c>
      <c r="E138" s="14">
        <f t="shared" si="29"/>
        <v>34</v>
      </c>
      <c r="F138" s="14">
        <f t="shared" si="24"/>
        <v>0</v>
      </c>
      <c r="G138">
        <f t="shared" si="25"/>
        <v>191.99999999999969</v>
      </c>
      <c r="H138" s="14">
        <v>0</v>
      </c>
      <c r="I138">
        <v>0</v>
      </c>
      <c r="J138" t="str">
        <f t="shared" si="26"/>
        <v/>
      </c>
      <c r="K138" s="14" t="str">
        <f t="shared" si="27"/>
        <v/>
      </c>
      <c r="L138" s="16" t="str">
        <f>_xlfn.IFNA(VLOOKUP(J138,物品对应表!B:C,2,FALSE),"")</f>
        <v/>
      </c>
      <c r="M138" s="16" t="str">
        <f>_xlfn.IFNA(VLOOKUP(K138,物品对应表!B:C,2,FALSE),"")</f>
        <v/>
      </c>
      <c r="N138" s="1" t="str">
        <f t="shared" si="30"/>
        <v/>
      </c>
      <c r="O138" s="16" t="str">
        <f t="shared" si="31"/>
        <v/>
      </c>
      <c r="P138" s="16" t="str">
        <f t="shared" si="32"/>
        <v/>
      </c>
      <c r="Q138" s="16" t="str">
        <f t="shared" si="33"/>
        <v/>
      </c>
      <c r="R138" s="16"/>
      <c r="S138" s="21"/>
      <c r="T138" s="21"/>
    </row>
    <row r="139" spans="1:20" x14ac:dyDescent="0.15">
      <c r="A139" s="14">
        <v>135</v>
      </c>
      <c r="B139" s="14">
        <f t="shared" si="34"/>
        <v>2</v>
      </c>
      <c r="C139" s="14">
        <f t="shared" si="35"/>
        <v>35</v>
      </c>
      <c r="D139" s="14" t="str">
        <f t="shared" si="28"/>
        <v>[]</v>
      </c>
      <c r="E139" s="14">
        <f t="shared" si="29"/>
        <v>35</v>
      </c>
      <c r="F139" s="14">
        <f t="shared" si="24"/>
        <v>0</v>
      </c>
      <c r="G139">
        <f t="shared" si="25"/>
        <v>192</v>
      </c>
      <c r="H139" s="14">
        <v>0</v>
      </c>
      <c r="I139">
        <v>0</v>
      </c>
      <c r="J139" t="str">
        <f t="shared" si="26"/>
        <v/>
      </c>
      <c r="K139" s="14" t="str">
        <f t="shared" si="27"/>
        <v/>
      </c>
      <c r="L139" s="16" t="str">
        <f>_xlfn.IFNA(VLOOKUP(J139,物品对应表!B:C,2,FALSE),"")</f>
        <v/>
      </c>
      <c r="M139" s="16" t="str">
        <f>_xlfn.IFNA(VLOOKUP(K139,物品对应表!B:C,2,FALSE),"")</f>
        <v/>
      </c>
      <c r="N139" s="1" t="str">
        <f t="shared" si="30"/>
        <v/>
      </c>
      <c r="O139" s="16" t="str">
        <f t="shared" si="31"/>
        <v/>
      </c>
      <c r="P139" s="16" t="str">
        <f t="shared" si="32"/>
        <v/>
      </c>
      <c r="Q139" s="16" t="str">
        <f t="shared" si="33"/>
        <v/>
      </c>
      <c r="R139" s="16"/>
      <c r="S139" s="21"/>
      <c r="T139" s="21"/>
    </row>
    <row r="140" spans="1:20" x14ac:dyDescent="0.15">
      <c r="A140" s="14">
        <v>136</v>
      </c>
      <c r="B140" s="14">
        <f t="shared" si="34"/>
        <v>2</v>
      </c>
      <c r="C140" s="14">
        <f t="shared" ref="C140:C203" si="36">IF(C139=C$1,1,C139+1)</f>
        <v>36</v>
      </c>
      <c r="D140" s="14" t="str">
        <f t="shared" si="28"/>
        <v>[]</v>
      </c>
      <c r="E140" s="14">
        <f t="shared" si="29"/>
        <v>36</v>
      </c>
      <c r="F140" s="14">
        <f t="shared" si="24"/>
        <v>0</v>
      </c>
      <c r="G140">
        <f t="shared" si="25"/>
        <v>192</v>
      </c>
      <c r="H140" s="14">
        <v>0</v>
      </c>
      <c r="I140">
        <v>0</v>
      </c>
      <c r="J140" t="str">
        <f t="shared" si="26"/>
        <v/>
      </c>
      <c r="K140" s="14" t="str">
        <f t="shared" si="27"/>
        <v/>
      </c>
      <c r="L140" s="16" t="str">
        <f>_xlfn.IFNA(VLOOKUP(J140,物品对应表!B:C,2,FALSE),"")</f>
        <v/>
      </c>
      <c r="M140" s="16" t="str">
        <f>_xlfn.IFNA(VLOOKUP(K140,物品对应表!B:C,2,FALSE),"")</f>
        <v/>
      </c>
      <c r="N140" s="1" t="str">
        <f t="shared" si="30"/>
        <v/>
      </c>
      <c r="O140" s="16" t="str">
        <f t="shared" si="31"/>
        <v/>
      </c>
      <c r="P140" s="16" t="str">
        <f t="shared" si="32"/>
        <v/>
      </c>
      <c r="Q140" s="16" t="str">
        <f t="shared" si="33"/>
        <v/>
      </c>
      <c r="R140" s="16"/>
      <c r="S140" s="21"/>
      <c r="T140" s="21"/>
    </row>
    <row r="141" spans="1:20" x14ac:dyDescent="0.15">
      <c r="A141" s="14">
        <v>137</v>
      </c>
      <c r="B141" s="14">
        <f t="shared" si="34"/>
        <v>2</v>
      </c>
      <c r="C141" s="14">
        <f t="shared" si="36"/>
        <v>37</v>
      </c>
      <c r="D141" s="14" t="str">
        <f t="shared" si="28"/>
        <v>[]</v>
      </c>
      <c r="E141" s="14">
        <f t="shared" si="29"/>
        <v>37</v>
      </c>
      <c r="F141" s="14">
        <f t="shared" si="24"/>
        <v>0</v>
      </c>
      <c r="G141">
        <f t="shared" si="25"/>
        <v>192</v>
      </c>
      <c r="H141" s="14">
        <v>0</v>
      </c>
      <c r="I141">
        <v>0</v>
      </c>
      <c r="J141" t="str">
        <f t="shared" si="26"/>
        <v/>
      </c>
      <c r="K141" s="14" t="str">
        <f t="shared" si="27"/>
        <v/>
      </c>
      <c r="L141" s="16" t="str">
        <f>_xlfn.IFNA(VLOOKUP(J141,物品对应表!B:C,2,FALSE),"")</f>
        <v/>
      </c>
      <c r="M141" s="16" t="str">
        <f>_xlfn.IFNA(VLOOKUP(K141,物品对应表!B:C,2,FALSE),"")</f>
        <v/>
      </c>
      <c r="N141" s="1" t="str">
        <f t="shared" si="30"/>
        <v/>
      </c>
      <c r="O141" s="16" t="str">
        <f t="shared" si="31"/>
        <v/>
      </c>
      <c r="P141" s="16" t="str">
        <f t="shared" si="32"/>
        <v/>
      </c>
      <c r="Q141" s="16" t="str">
        <f t="shared" si="33"/>
        <v/>
      </c>
      <c r="R141" s="16"/>
      <c r="S141" s="21"/>
      <c r="T141" s="21"/>
    </row>
    <row r="142" spans="1:20" x14ac:dyDescent="0.15">
      <c r="A142" s="14">
        <v>138</v>
      </c>
      <c r="B142" s="14">
        <f t="shared" si="34"/>
        <v>2</v>
      </c>
      <c r="C142" s="14">
        <f t="shared" si="36"/>
        <v>38</v>
      </c>
      <c r="D142" s="14" t="str">
        <f t="shared" si="28"/>
        <v>[]</v>
      </c>
      <c r="E142" s="14">
        <f t="shared" si="29"/>
        <v>38</v>
      </c>
      <c r="F142" s="14">
        <f t="shared" si="24"/>
        <v>0</v>
      </c>
      <c r="G142">
        <f t="shared" si="25"/>
        <v>191.9999999999994</v>
      </c>
      <c r="H142" s="14">
        <v>0</v>
      </c>
      <c r="I142">
        <v>0</v>
      </c>
      <c r="J142" t="str">
        <f t="shared" si="26"/>
        <v/>
      </c>
      <c r="K142" s="14" t="str">
        <f t="shared" si="27"/>
        <v/>
      </c>
      <c r="L142" s="16" t="str">
        <f>_xlfn.IFNA(VLOOKUP(J142,物品对应表!B:C,2,FALSE),"")</f>
        <v/>
      </c>
      <c r="M142" s="16" t="str">
        <f>_xlfn.IFNA(VLOOKUP(K142,物品对应表!B:C,2,FALSE),"")</f>
        <v/>
      </c>
      <c r="N142" s="1" t="str">
        <f t="shared" si="30"/>
        <v/>
      </c>
      <c r="O142" s="16" t="str">
        <f t="shared" si="31"/>
        <v/>
      </c>
      <c r="P142" s="16" t="str">
        <f t="shared" si="32"/>
        <v/>
      </c>
      <c r="Q142" s="16" t="str">
        <f t="shared" si="33"/>
        <v/>
      </c>
      <c r="R142" s="16"/>
      <c r="S142" s="21"/>
      <c r="T142" s="21"/>
    </row>
    <row r="143" spans="1:20" x14ac:dyDescent="0.15">
      <c r="A143" s="14">
        <v>139</v>
      </c>
      <c r="B143" s="14">
        <f t="shared" si="34"/>
        <v>2</v>
      </c>
      <c r="C143" s="14">
        <f t="shared" si="36"/>
        <v>39</v>
      </c>
      <c r="D143" s="14" t="str">
        <f t="shared" si="28"/>
        <v>[]</v>
      </c>
      <c r="E143" s="14">
        <f t="shared" si="29"/>
        <v>39</v>
      </c>
      <c r="F143" s="14">
        <f t="shared" si="24"/>
        <v>0</v>
      </c>
      <c r="G143">
        <f t="shared" si="25"/>
        <v>192</v>
      </c>
      <c r="H143" s="14">
        <v>0</v>
      </c>
      <c r="I143">
        <v>0</v>
      </c>
      <c r="J143" t="str">
        <f t="shared" si="26"/>
        <v/>
      </c>
      <c r="K143" s="14" t="str">
        <f t="shared" si="27"/>
        <v/>
      </c>
      <c r="L143" s="16" t="str">
        <f>_xlfn.IFNA(VLOOKUP(J143,物品对应表!B:C,2,FALSE),"")</f>
        <v/>
      </c>
      <c r="M143" s="16" t="str">
        <f>_xlfn.IFNA(VLOOKUP(K143,物品对应表!B:C,2,FALSE),"")</f>
        <v/>
      </c>
      <c r="N143" s="1" t="str">
        <f t="shared" si="30"/>
        <v/>
      </c>
      <c r="O143" s="16" t="str">
        <f t="shared" si="31"/>
        <v/>
      </c>
      <c r="P143" s="16" t="str">
        <f t="shared" si="32"/>
        <v/>
      </c>
      <c r="Q143" s="16" t="str">
        <f t="shared" si="33"/>
        <v/>
      </c>
      <c r="R143" s="16"/>
      <c r="S143" s="21"/>
      <c r="T143" s="21"/>
    </row>
    <row r="144" spans="1:20" x14ac:dyDescent="0.15">
      <c r="A144" s="14">
        <v>140</v>
      </c>
      <c r="B144" s="14">
        <f t="shared" si="34"/>
        <v>2</v>
      </c>
      <c r="C144" s="14">
        <f t="shared" si="36"/>
        <v>40</v>
      </c>
      <c r="D144" s="14" t="str">
        <f t="shared" si="28"/>
        <v>[{"count":1,"iid":25041},{"count":1,"iid":25042}]</v>
      </c>
      <c r="E144" s="14">
        <f t="shared" si="29"/>
        <v>40</v>
      </c>
      <c r="F144" s="14">
        <f t="shared" si="24"/>
        <v>1</v>
      </c>
      <c r="G144">
        <f t="shared" si="25"/>
        <v>0</v>
      </c>
      <c r="H144" s="14">
        <v>0</v>
      </c>
      <c r="I144">
        <v>0</v>
      </c>
      <c r="J144" t="str">
        <f t="shared" si="26"/>
        <v>装备进阶材料4-1</v>
      </c>
      <c r="K144" s="14" t="str">
        <f t="shared" si="27"/>
        <v>装备进阶材料4-2</v>
      </c>
      <c r="L144" s="16">
        <f>_xlfn.IFNA(VLOOKUP(J144,物品对应表!B:C,2,FALSE),"")</f>
        <v>25041</v>
      </c>
      <c r="M144" s="16">
        <f>_xlfn.IFNA(VLOOKUP(K144,物品对应表!B:C,2,FALSE),"")</f>
        <v>25042</v>
      </c>
      <c r="N144" s="1">
        <f t="shared" si="30"/>
        <v>1</v>
      </c>
      <c r="O144" s="16">
        <f t="shared" si="31"/>
        <v>1</v>
      </c>
      <c r="P144" s="16" t="str">
        <f t="shared" si="32"/>
        <v>{"count":1,"iid":25041}</v>
      </c>
      <c r="Q144" s="16" t="str">
        <f t="shared" si="33"/>
        <v>{"count":1,"iid":25042}</v>
      </c>
      <c r="R144" s="16"/>
      <c r="S144" s="21"/>
      <c r="T144" s="21"/>
    </row>
    <row r="145" spans="1:20" x14ac:dyDescent="0.15">
      <c r="A145" s="14">
        <v>141</v>
      </c>
      <c r="B145" s="14">
        <f t="shared" si="34"/>
        <v>2</v>
      </c>
      <c r="C145" s="14">
        <f t="shared" si="36"/>
        <v>41</v>
      </c>
      <c r="D145" s="14" t="str">
        <f t="shared" si="28"/>
        <v>[]</v>
      </c>
      <c r="E145" s="14">
        <f t="shared" si="29"/>
        <v>41</v>
      </c>
      <c r="F145" s="14">
        <f t="shared" si="24"/>
        <v>0</v>
      </c>
      <c r="G145">
        <f t="shared" si="25"/>
        <v>416</v>
      </c>
      <c r="H145" s="14">
        <v>0</v>
      </c>
      <c r="I145">
        <v>0</v>
      </c>
      <c r="J145" t="str">
        <f t="shared" si="26"/>
        <v/>
      </c>
      <c r="K145" s="14" t="str">
        <f t="shared" si="27"/>
        <v/>
      </c>
      <c r="L145" s="16" t="str">
        <f>_xlfn.IFNA(VLOOKUP(J145,物品对应表!B:C,2,FALSE),"")</f>
        <v/>
      </c>
      <c r="M145" s="16" t="str">
        <f>_xlfn.IFNA(VLOOKUP(K145,物品对应表!B:C,2,FALSE),"")</f>
        <v/>
      </c>
      <c r="N145" s="1" t="str">
        <f t="shared" si="30"/>
        <v/>
      </c>
      <c r="O145" s="16" t="str">
        <f t="shared" si="31"/>
        <v/>
      </c>
      <c r="P145" s="16" t="str">
        <f t="shared" si="32"/>
        <v/>
      </c>
      <c r="Q145" s="16" t="str">
        <f t="shared" si="33"/>
        <v/>
      </c>
      <c r="R145" s="16"/>
      <c r="S145" s="21"/>
      <c r="T145" s="21"/>
    </row>
    <row r="146" spans="1:20" x14ac:dyDescent="0.15">
      <c r="A146" s="14">
        <v>142</v>
      </c>
      <c r="B146" s="14">
        <f t="shared" si="34"/>
        <v>2</v>
      </c>
      <c r="C146" s="14">
        <f t="shared" si="36"/>
        <v>42</v>
      </c>
      <c r="D146" s="14" t="str">
        <f t="shared" si="28"/>
        <v>[]</v>
      </c>
      <c r="E146" s="14">
        <f t="shared" si="29"/>
        <v>42</v>
      </c>
      <c r="F146" s="14">
        <f t="shared" si="24"/>
        <v>0</v>
      </c>
      <c r="G146">
        <f t="shared" si="25"/>
        <v>416.00000000000063</v>
      </c>
      <c r="H146" s="14">
        <v>0</v>
      </c>
      <c r="I146">
        <v>0</v>
      </c>
      <c r="J146" t="str">
        <f t="shared" si="26"/>
        <v/>
      </c>
      <c r="K146" s="14" t="str">
        <f t="shared" si="27"/>
        <v/>
      </c>
      <c r="L146" s="16" t="str">
        <f>_xlfn.IFNA(VLOOKUP(J146,物品对应表!B:C,2,FALSE),"")</f>
        <v/>
      </c>
      <c r="M146" s="16" t="str">
        <f>_xlfn.IFNA(VLOOKUP(K146,物品对应表!B:C,2,FALSE),"")</f>
        <v/>
      </c>
      <c r="N146" s="1" t="str">
        <f t="shared" si="30"/>
        <v/>
      </c>
      <c r="O146" s="16" t="str">
        <f t="shared" si="31"/>
        <v/>
      </c>
      <c r="P146" s="16" t="str">
        <f t="shared" si="32"/>
        <v/>
      </c>
      <c r="Q146" s="16" t="str">
        <f t="shared" si="33"/>
        <v/>
      </c>
      <c r="R146" s="16"/>
      <c r="S146" s="21"/>
      <c r="T146" s="21"/>
    </row>
    <row r="147" spans="1:20" x14ac:dyDescent="0.15">
      <c r="A147" s="14">
        <v>143</v>
      </c>
      <c r="B147" s="14">
        <f t="shared" si="34"/>
        <v>2</v>
      </c>
      <c r="C147" s="14">
        <f t="shared" si="36"/>
        <v>43</v>
      </c>
      <c r="D147" s="14" t="str">
        <f t="shared" si="28"/>
        <v>[]</v>
      </c>
      <c r="E147" s="14">
        <f t="shared" si="29"/>
        <v>43</v>
      </c>
      <c r="F147" s="14">
        <f t="shared" si="24"/>
        <v>0</v>
      </c>
      <c r="G147">
        <f t="shared" si="25"/>
        <v>416</v>
      </c>
      <c r="H147" s="14">
        <v>0</v>
      </c>
      <c r="I147">
        <v>0</v>
      </c>
      <c r="J147" t="str">
        <f t="shared" si="26"/>
        <v/>
      </c>
      <c r="K147" s="14" t="str">
        <f t="shared" si="27"/>
        <v/>
      </c>
      <c r="L147" s="16" t="str">
        <f>_xlfn.IFNA(VLOOKUP(J147,物品对应表!B:C,2,FALSE),"")</f>
        <v/>
      </c>
      <c r="M147" s="16" t="str">
        <f>_xlfn.IFNA(VLOOKUP(K147,物品对应表!B:C,2,FALSE),"")</f>
        <v/>
      </c>
      <c r="N147" s="1" t="str">
        <f t="shared" si="30"/>
        <v/>
      </c>
      <c r="O147" s="16" t="str">
        <f t="shared" si="31"/>
        <v/>
      </c>
      <c r="P147" s="16" t="str">
        <f t="shared" si="32"/>
        <v/>
      </c>
      <c r="Q147" s="16" t="str">
        <f t="shared" si="33"/>
        <v/>
      </c>
      <c r="R147" s="16"/>
      <c r="S147" s="21"/>
      <c r="T147" s="21"/>
    </row>
    <row r="148" spans="1:20" x14ac:dyDescent="0.15">
      <c r="A148" s="14">
        <v>144</v>
      </c>
      <c r="B148" s="14">
        <f t="shared" si="34"/>
        <v>2</v>
      </c>
      <c r="C148" s="14">
        <f t="shared" si="36"/>
        <v>44</v>
      </c>
      <c r="D148" s="14" t="str">
        <f t="shared" si="28"/>
        <v>[]</v>
      </c>
      <c r="E148" s="14">
        <f t="shared" si="29"/>
        <v>44</v>
      </c>
      <c r="F148" s="14">
        <f t="shared" si="24"/>
        <v>0</v>
      </c>
      <c r="G148">
        <f t="shared" si="25"/>
        <v>416.00000000000063</v>
      </c>
      <c r="H148" s="14">
        <v>0</v>
      </c>
      <c r="I148">
        <v>0</v>
      </c>
      <c r="J148" t="str">
        <f t="shared" si="26"/>
        <v/>
      </c>
      <c r="K148" s="14" t="str">
        <f t="shared" si="27"/>
        <v/>
      </c>
      <c r="L148" s="16" t="str">
        <f>_xlfn.IFNA(VLOOKUP(J148,物品对应表!B:C,2,FALSE),"")</f>
        <v/>
      </c>
      <c r="M148" s="16" t="str">
        <f>_xlfn.IFNA(VLOOKUP(K148,物品对应表!B:C,2,FALSE),"")</f>
        <v/>
      </c>
      <c r="N148" s="1" t="str">
        <f t="shared" si="30"/>
        <v/>
      </c>
      <c r="O148" s="16" t="str">
        <f t="shared" si="31"/>
        <v/>
      </c>
      <c r="P148" s="16" t="str">
        <f t="shared" si="32"/>
        <v/>
      </c>
      <c r="Q148" s="16" t="str">
        <f t="shared" si="33"/>
        <v/>
      </c>
      <c r="R148" s="16"/>
      <c r="S148" s="21"/>
      <c r="T148" s="21"/>
    </row>
    <row r="149" spans="1:20" x14ac:dyDescent="0.15">
      <c r="A149" s="14">
        <v>145</v>
      </c>
      <c r="B149" s="14">
        <f t="shared" si="34"/>
        <v>2</v>
      </c>
      <c r="C149" s="14">
        <f t="shared" si="36"/>
        <v>45</v>
      </c>
      <c r="D149" s="14" t="str">
        <f t="shared" si="28"/>
        <v>[]</v>
      </c>
      <c r="E149" s="14">
        <f t="shared" si="29"/>
        <v>45</v>
      </c>
      <c r="F149" s="14">
        <f t="shared" si="24"/>
        <v>0</v>
      </c>
      <c r="G149">
        <f t="shared" si="25"/>
        <v>416</v>
      </c>
      <c r="H149" s="14">
        <v>0</v>
      </c>
      <c r="I149">
        <v>0</v>
      </c>
      <c r="J149" t="str">
        <f t="shared" si="26"/>
        <v/>
      </c>
      <c r="K149" s="14" t="str">
        <f t="shared" si="27"/>
        <v/>
      </c>
      <c r="L149" s="16" t="str">
        <f>_xlfn.IFNA(VLOOKUP(J149,物品对应表!B:C,2,FALSE),"")</f>
        <v/>
      </c>
      <c r="M149" s="16" t="str">
        <f>_xlfn.IFNA(VLOOKUP(K149,物品对应表!B:C,2,FALSE),"")</f>
        <v/>
      </c>
      <c r="N149" s="1" t="str">
        <f t="shared" si="30"/>
        <v/>
      </c>
      <c r="O149" s="16" t="str">
        <f t="shared" si="31"/>
        <v/>
      </c>
      <c r="P149" s="16" t="str">
        <f t="shared" si="32"/>
        <v/>
      </c>
      <c r="Q149" s="16" t="str">
        <f t="shared" si="33"/>
        <v/>
      </c>
      <c r="R149" s="16"/>
      <c r="S149" s="21"/>
      <c r="T149" s="21"/>
    </row>
    <row r="150" spans="1:20" x14ac:dyDescent="0.15">
      <c r="A150" s="14">
        <v>146</v>
      </c>
      <c r="B150" s="14">
        <f t="shared" si="34"/>
        <v>2</v>
      </c>
      <c r="C150" s="14">
        <f t="shared" si="36"/>
        <v>46</v>
      </c>
      <c r="D150" s="14" t="str">
        <f t="shared" si="28"/>
        <v>[]</v>
      </c>
      <c r="E150" s="14">
        <f t="shared" si="29"/>
        <v>46</v>
      </c>
      <c r="F150" s="14">
        <f t="shared" si="24"/>
        <v>0</v>
      </c>
      <c r="G150">
        <f t="shared" si="25"/>
        <v>416</v>
      </c>
      <c r="H150" s="14">
        <v>0</v>
      </c>
      <c r="I150">
        <v>0</v>
      </c>
      <c r="J150" t="str">
        <f t="shared" si="26"/>
        <v/>
      </c>
      <c r="K150" s="14" t="str">
        <f t="shared" si="27"/>
        <v/>
      </c>
      <c r="L150" s="16" t="str">
        <f>_xlfn.IFNA(VLOOKUP(J150,物品对应表!B:C,2,FALSE),"")</f>
        <v/>
      </c>
      <c r="M150" s="16" t="str">
        <f>_xlfn.IFNA(VLOOKUP(K150,物品对应表!B:C,2,FALSE),"")</f>
        <v/>
      </c>
      <c r="N150" s="1" t="str">
        <f t="shared" si="30"/>
        <v/>
      </c>
      <c r="O150" s="16" t="str">
        <f t="shared" si="31"/>
        <v/>
      </c>
      <c r="P150" s="16" t="str">
        <f t="shared" si="32"/>
        <v/>
      </c>
      <c r="Q150" s="16" t="str">
        <f t="shared" si="33"/>
        <v/>
      </c>
      <c r="R150" s="16"/>
      <c r="S150" s="21"/>
      <c r="T150" s="21"/>
    </row>
    <row r="151" spans="1:20" x14ac:dyDescent="0.15">
      <c r="A151" s="14">
        <v>147</v>
      </c>
      <c r="B151" s="14">
        <f t="shared" si="34"/>
        <v>2</v>
      </c>
      <c r="C151" s="14">
        <f t="shared" si="36"/>
        <v>47</v>
      </c>
      <c r="D151" s="14" t="str">
        <f t="shared" si="28"/>
        <v>[]</v>
      </c>
      <c r="E151" s="14">
        <f t="shared" si="29"/>
        <v>47</v>
      </c>
      <c r="F151" s="14">
        <f t="shared" si="24"/>
        <v>0</v>
      </c>
      <c r="G151">
        <f t="shared" si="25"/>
        <v>416</v>
      </c>
      <c r="H151" s="14">
        <v>0</v>
      </c>
      <c r="I151">
        <v>0</v>
      </c>
      <c r="J151" t="str">
        <f t="shared" si="26"/>
        <v/>
      </c>
      <c r="K151" s="14" t="str">
        <f t="shared" si="27"/>
        <v/>
      </c>
      <c r="L151" s="16" t="str">
        <f>_xlfn.IFNA(VLOOKUP(J151,物品对应表!B:C,2,FALSE),"")</f>
        <v/>
      </c>
      <c r="M151" s="16" t="str">
        <f>_xlfn.IFNA(VLOOKUP(K151,物品对应表!B:C,2,FALSE),"")</f>
        <v/>
      </c>
      <c r="N151" s="1" t="str">
        <f t="shared" si="30"/>
        <v/>
      </c>
      <c r="O151" s="16" t="str">
        <f t="shared" si="31"/>
        <v/>
      </c>
      <c r="P151" s="16" t="str">
        <f t="shared" si="32"/>
        <v/>
      </c>
      <c r="Q151" s="16" t="str">
        <f t="shared" si="33"/>
        <v/>
      </c>
      <c r="R151" s="16"/>
      <c r="S151" s="21"/>
      <c r="T151" s="21"/>
    </row>
    <row r="152" spans="1:20" x14ac:dyDescent="0.15">
      <c r="A152" s="14">
        <v>148</v>
      </c>
      <c r="B152" s="14">
        <f t="shared" si="34"/>
        <v>2</v>
      </c>
      <c r="C152" s="14">
        <f t="shared" si="36"/>
        <v>48</v>
      </c>
      <c r="D152" s="14" t="str">
        <f t="shared" si="28"/>
        <v>[]</v>
      </c>
      <c r="E152" s="14">
        <f t="shared" si="29"/>
        <v>48</v>
      </c>
      <c r="F152" s="14">
        <f t="shared" si="24"/>
        <v>0</v>
      </c>
      <c r="G152">
        <f t="shared" si="25"/>
        <v>416.00000000000119</v>
      </c>
      <c r="H152" s="14">
        <v>0</v>
      </c>
      <c r="I152">
        <v>0</v>
      </c>
      <c r="J152" t="str">
        <f t="shared" si="26"/>
        <v/>
      </c>
      <c r="K152" s="14" t="str">
        <f t="shared" si="27"/>
        <v/>
      </c>
      <c r="L152" s="16" t="str">
        <f>_xlfn.IFNA(VLOOKUP(J152,物品对应表!B:C,2,FALSE),"")</f>
        <v/>
      </c>
      <c r="M152" s="16" t="str">
        <f>_xlfn.IFNA(VLOOKUP(K152,物品对应表!B:C,2,FALSE),"")</f>
        <v/>
      </c>
      <c r="N152" s="1" t="str">
        <f t="shared" si="30"/>
        <v/>
      </c>
      <c r="O152" s="16" t="str">
        <f t="shared" si="31"/>
        <v/>
      </c>
      <c r="P152" s="16" t="str">
        <f t="shared" si="32"/>
        <v/>
      </c>
      <c r="Q152" s="16" t="str">
        <f t="shared" si="33"/>
        <v/>
      </c>
      <c r="R152" s="16"/>
      <c r="S152" s="21"/>
      <c r="T152" s="21"/>
    </row>
    <row r="153" spans="1:20" x14ac:dyDescent="0.15">
      <c r="A153" s="14">
        <v>149</v>
      </c>
      <c r="B153" s="14">
        <f t="shared" si="34"/>
        <v>2</v>
      </c>
      <c r="C153" s="14">
        <f t="shared" si="36"/>
        <v>49</v>
      </c>
      <c r="D153" s="14" t="str">
        <f t="shared" si="28"/>
        <v>[]</v>
      </c>
      <c r="E153" s="14">
        <f t="shared" si="29"/>
        <v>49</v>
      </c>
      <c r="F153" s="14">
        <f t="shared" si="24"/>
        <v>0</v>
      </c>
      <c r="G153">
        <f t="shared" si="25"/>
        <v>416</v>
      </c>
      <c r="H153" s="14">
        <v>0</v>
      </c>
      <c r="I153">
        <v>0</v>
      </c>
      <c r="J153" t="str">
        <f t="shared" si="26"/>
        <v/>
      </c>
      <c r="K153" s="14" t="str">
        <f t="shared" si="27"/>
        <v/>
      </c>
      <c r="L153" s="16" t="str">
        <f>_xlfn.IFNA(VLOOKUP(J153,物品对应表!B:C,2,FALSE),"")</f>
        <v/>
      </c>
      <c r="M153" s="16" t="str">
        <f>_xlfn.IFNA(VLOOKUP(K153,物品对应表!B:C,2,FALSE),"")</f>
        <v/>
      </c>
      <c r="N153" s="1" t="str">
        <f t="shared" si="30"/>
        <v/>
      </c>
      <c r="O153" s="16" t="str">
        <f t="shared" si="31"/>
        <v/>
      </c>
      <c r="P153" s="16" t="str">
        <f t="shared" si="32"/>
        <v/>
      </c>
      <c r="Q153" s="16" t="str">
        <f t="shared" si="33"/>
        <v/>
      </c>
      <c r="R153" s="16"/>
      <c r="S153" s="21"/>
      <c r="T153" s="21"/>
    </row>
    <row r="154" spans="1:20" x14ac:dyDescent="0.15">
      <c r="A154" s="14">
        <v>150</v>
      </c>
      <c r="B154" s="14">
        <f t="shared" si="34"/>
        <v>2</v>
      </c>
      <c r="C154" s="14">
        <f t="shared" si="36"/>
        <v>50</v>
      </c>
      <c r="D154" s="14" t="str">
        <f t="shared" si="28"/>
        <v>[{"count":1,"iid":25051},{"count":1,"iid":25052}]</v>
      </c>
      <c r="E154" s="14">
        <f t="shared" si="29"/>
        <v>50</v>
      </c>
      <c r="F154" s="14">
        <f t="shared" si="24"/>
        <v>1</v>
      </c>
      <c r="G154">
        <f t="shared" si="25"/>
        <v>0</v>
      </c>
      <c r="H154" s="14">
        <v>0</v>
      </c>
      <c r="I154">
        <v>0</v>
      </c>
      <c r="J154" t="str">
        <f t="shared" si="26"/>
        <v>装备进阶材料5-1</v>
      </c>
      <c r="K154" s="14" t="str">
        <f t="shared" si="27"/>
        <v>装备进阶材料5-2</v>
      </c>
      <c r="L154" s="16">
        <f>_xlfn.IFNA(VLOOKUP(J154,物品对应表!B:C,2,FALSE),"")</f>
        <v>25051</v>
      </c>
      <c r="M154" s="16">
        <f>_xlfn.IFNA(VLOOKUP(K154,物品对应表!B:C,2,FALSE),"")</f>
        <v>25052</v>
      </c>
      <c r="N154" s="1">
        <f t="shared" si="30"/>
        <v>1</v>
      </c>
      <c r="O154" s="16">
        <f t="shared" si="31"/>
        <v>1</v>
      </c>
      <c r="P154" s="16" t="str">
        <f t="shared" si="32"/>
        <v>{"count":1,"iid":25051}</v>
      </c>
      <c r="Q154" s="16" t="str">
        <f t="shared" si="33"/>
        <v>{"count":1,"iid":25052}</v>
      </c>
      <c r="R154" s="16"/>
      <c r="S154" s="21"/>
      <c r="T154" s="21"/>
    </row>
    <row r="155" spans="1:20" x14ac:dyDescent="0.15">
      <c r="A155" s="14">
        <v>151</v>
      </c>
      <c r="B155" s="14">
        <f t="shared" si="34"/>
        <v>2</v>
      </c>
      <c r="C155" s="14">
        <f t="shared" si="36"/>
        <v>51</v>
      </c>
      <c r="D155" s="14" t="str">
        <f t="shared" si="28"/>
        <v>[]</v>
      </c>
      <c r="E155" s="14">
        <f t="shared" si="29"/>
        <v>51</v>
      </c>
      <c r="F155" s="14">
        <f t="shared" si="24"/>
        <v>0</v>
      </c>
      <c r="G155">
        <f t="shared" si="25"/>
        <v>898</v>
      </c>
      <c r="H155" s="14">
        <v>0</v>
      </c>
      <c r="I155">
        <v>0</v>
      </c>
      <c r="J155" t="str">
        <f t="shared" si="26"/>
        <v/>
      </c>
      <c r="K155" s="14" t="str">
        <f t="shared" si="27"/>
        <v/>
      </c>
      <c r="L155" s="16" t="str">
        <f>_xlfn.IFNA(VLOOKUP(J155,物品对应表!B:C,2,FALSE),"")</f>
        <v/>
      </c>
      <c r="M155" s="16" t="str">
        <f>_xlfn.IFNA(VLOOKUP(K155,物品对应表!B:C,2,FALSE),"")</f>
        <v/>
      </c>
      <c r="N155" s="1" t="str">
        <f t="shared" si="30"/>
        <v/>
      </c>
      <c r="O155" s="16" t="str">
        <f t="shared" si="31"/>
        <v/>
      </c>
      <c r="P155" s="16" t="str">
        <f t="shared" si="32"/>
        <v/>
      </c>
      <c r="Q155" s="16" t="str">
        <f t="shared" si="33"/>
        <v/>
      </c>
      <c r="R155" s="16"/>
      <c r="S155" s="21"/>
      <c r="T155" s="21"/>
    </row>
    <row r="156" spans="1:20" x14ac:dyDescent="0.15">
      <c r="A156" s="14">
        <v>152</v>
      </c>
      <c r="B156" s="14">
        <f t="shared" si="34"/>
        <v>2</v>
      </c>
      <c r="C156" s="14">
        <f t="shared" si="36"/>
        <v>52</v>
      </c>
      <c r="D156" s="14" t="str">
        <f t="shared" si="28"/>
        <v>[]</v>
      </c>
      <c r="E156" s="14">
        <f t="shared" si="29"/>
        <v>52</v>
      </c>
      <c r="F156" s="14">
        <f t="shared" si="24"/>
        <v>0</v>
      </c>
      <c r="G156">
        <f t="shared" si="25"/>
        <v>897.99999999999875</v>
      </c>
      <c r="H156" s="14">
        <v>0</v>
      </c>
      <c r="I156">
        <v>0</v>
      </c>
      <c r="J156" t="str">
        <f t="shared" si="26"/>
        <v/>
      </c>
      <c r="K156" s="14" t="str">
        <f t="shared" si="27"/>
        <v/>
      </c>
      <c r="L156" s="16" t="str">
        <f>_xlfn.IFNA(VLOOKUP(J156,物品对应表!B:C,2,FALSE),"")</f>
        <v/>
      </c>
      <c r="M156" s="16" t="str">
        <f>_xlfn.IFNA(VLOOKUP(K156,物品对应表!B:C,2,FALSE),"")</f>
        <v/>
      </c>
      <c r="N156" s="1" t="str">
        <f t="shared" si="30"/>
        <v/>
      </c>
      <c r="O156" s="16" t="str">
        <f t="shared" si="31"/>
        <v/>
      </c>
      <c r="P156" s="16" t="str">
        <f t="shared" si="32"/>
        <v/>
      </c>
      <c r="Q156" s="16" t="str">
        <f t="shared" si="33"/>
        <v/>
      </c>
      <c r="R156" s="16"/>
      <c r="S156" s="21"/>
      <c r="T156" s="21"/>
    </row>
    <row r="157" spans="1:20" x14ac:dyDescent="0.15">
      <c r="A157" s="14">
        <v>153</v>
      </c>
      <c r="B157" s="14">
        <f t="shared" si="34"/>
        <v>2</v>
      </c>
      <c r="C157" s="14">
        <f t="shared" si="36"/>
        <v>53</v>
      </c>
      <c r="D157" s="14" t="str">
        <f t="shared" si="28"/>
        <v>[]</v>
      </c>
      <c r="E157" s="14">
        <f t="shared" si="29"/>
        <v>53</v>
      </c>
      <c r="F157" s="14">
        <f t="shared" si="24"/>
        <v>0</v>
      </c>
      <c r="G157">
        <f t="shared" si="25"/>
        <v>898.00000000000125</v>
      </c>
      <c r="H157" s="14">
        <v>0</v>
      </c>
      <c r="I157">
        <v>0</v>
      </c>
      <c r="J157" t="str">
        <f t="shared" si="26"/>
        <v/>
      </c>
      <c r="K157" s="14" t="str">
        <f t="shared" si="27"/>
        <v/>
      </c>
      <c r="L157" s="16" t="str">
        <f>_xlfn.IFNA(VLOOKUP(J157,物品对应表!B:C,2,FALSE),"")</f>
        <v/>
      </c>
      <c r="M157" s="16" t="str">
        <f>_xlfn.IFNA(VLOOKUP(K157,物品对应表!B:C,2,FALSE),"")</f>
        <v/>
      </c>
      <c r="N157" s="1" t="str">
        <f t="shared" si="30"/>
        <v/>
      </c>
      <c r="O157" s="16" t="str">
        <f t="shared" si="31"/>
        <v/>
      </c>
      <c r="P157" s="16" t="str">
        <f t="shared" si="32"/>
        <v/>
      </c>
      <c r="Q157" s="16" t="str">
        <f t="shared" si="33"/>
        <v/>
      </c>
      <c r="R157" s="16"/>
      <c r="S157" s="21"/>
      <c r="T157" s="21"/>
    </row>
    <row r="158" spans="1:20" x14ac:dyDescent="0.15">
      <c r="A158" s="14">
        <v>154</v>
      </c>
      <c r="B158" s="14">
        <f t="shared" si="34"/>
        <v>2</v>
      </c>
      <c r="C158" s="14">
        <f t="shared" si="36"/>
        <v>54</v>
      </c>
      <c r="D158" s="14" t="str">
        <f t="shared" si="28"/>
        <v>[]</v>
      </c>
      <c r="E158" s="14">
        <f t="shared" si="29"/>
        <v>54</v>
      </c>
      <c r="F158" s="14">
        <f t="shared" si="24"/>
        <v>0</v>
      </c>
      <c r="G158">
        <f t="shared" si="25"/>
        <v>897.99999999999875</v>
      </c>
      <c r="H158" s="14">
        <v>0</v>
      </c>
      <c r="I158">
        <v>0</v>
      </c>
      <c r="J158" t="str">
        <f t="shared" si="26"/>
        <v/>
      </c>
      <c r="K158" s="14" t="str">
        <f t="shared" si="27"/>
        <v/>
      </c>
      <c r="L158" s="16" t="str">
        <f>_xlfn.IFNA(VLOOKUP(J158,物品对应表!B:C,2,FALSE),"")</f>
        <v/>
      </c>
      <c r="M158" s="16" t="str">
        <f>_xlfn.IFNA(VLOOKUP(K158,物品对应表!B:C,2,FALSE),"")</f>
        <v/>
      </c>
      <c r="N158" s="1" t="str">
        <f t="shared" si="30"/>
        <v/>
      </c>
      <c r="O158" s="16" t="str">
        <f t="shared" si="31"/>
        <v/>
      </c>
      <c r="P158" s="16" t="str">
        <f t="shared" si="32"/>
        <v/>
      </c>
      <c r="Q158" s="16" t="str">
        <f t="shared" si="33"/>
        <v/>
      </c>
      <c r="R158" s="16"/>
      <c r="S158" s="21"/>
      <c r="T158" s="21"/>
    </row>
    <row r="159" spans="1:20" x14ac:dyDescent="0.15">
      <c r="A159" s="14">
        <v>155</v>
      </c>
      <c r="B159" s="14">
        <f t="shared" si="34"/>
        <v>2</v>
      </c>
      <c r="C159" s="14">
        <f t="shared" si="36"/>
        <v>55</v>
      </c>
      <c r="D159" s="14" t="str">
        <f t="shared" si="28"/>
        <v>[]</v>
      </c>
      <c r="E159" s="14">
        <f t="shared" si="29"/>
        <v>55</v>
      </c>
      <c r="F159" s="14">
        <f t="shared" si="24"/>
        <v>0</v>
      </c>
      <c r="G159">
        <f t="shared" si="25"/>
        <v>898</v>
      </c>
      <c r="H159" s="14">
        <v>0</v>
      </c>
      <c r="I159">
        <v>0</v>
      </c>
      <c r="J159" t="str">
        <f t="shared" si="26"/>
        <v/>
      </c>
      <c r="K159" s="14" t="str">
        <f t="shared" si="27"/>
        <v/>
      </c>
      <c r="L159" s="16" t="str">
        <f>_xlfn.IFNA(VLOOKUP(J159,物品对应表!B:C,2,FALSE),"")</f>
        <v/>
      </c>
      <c r="M159" s="16" t="str">
        <f>_xlfn.IFNA(VLOOKUP(K159,物品对应表!B:C,2,FALSE),"")</f>
        <v/>
      </c>
      <c r="N159" s="1" t="str">
        <f t="shared" si="30"/>
        <v/>
      </c>
      <c r="O159" s="16" t="str">
        <f t="shared" si="31"/>
        <v/>
      </c>
      <c r="P159" s="16" t="str">
        <f t="shared" si="32"/>
        <v/>
      </c>
      <c r="Q159" s="16" t="str">
        <f t="shared" si="33"/>
        <v/>
      </c>
      <c r="R159" s="16"/>
      <c r="S159" s="21"/>
      <c r="T159" s="21"/>
    </row>
    <row r="160" spans="1:20" x14ac:dyDescent="0.15">
      <c r="A160" s="14">
        <v>156</v>
      </c>
      <c r="B160" s="14">
        <f t="shared" si="34"/>
        <v>2</v>
      </c>
      <c r="C160" s="14">
        <f t="shared" si="36"/>
        <v>56</v>
      </c>
      <c r="D160" s="14" t="str">
        <f t="shared" si="28"/>
        <v>[]</v>
      </c>
      <c r="E160" s="14">
        <f t="shared" si="29"/>
        <v>56</v>
      </c>
      <c r="F160" s="14">
        <f t="shared" si="24"/>
        <v>0</v>
      </c>
      <c r="G160">
        <f t="shared" si="25"/>
        <v>898</v>
      </c>
      <c r="H160" s="14">
        <v>0</v>
      </c>
      <c r="I160">
        <v>0</v>
      </c>
      <c r="J160" t="str">
        <f t="shared" si="26"/>
        <v/>
      </c>
      <c r="K160" s="14" t="str">
        <f t="shared" si="27"/>
        <v/>
      </c>
      <c r="L160" s="16" t="str">
        <f>_xlfn.IFNA(VLOOKUP(J160,物品对应表!B:C,2,FALSE),"")</f>
        <v/>
      </c>
      <c r="M160" s="16" t="str">
        <f>_xlfn.IFNA(VLOOKUP(K160,物品对应表!B:C,2,FALSE),"")</f>
        <v/>
      </c>
      <c r="N160" s="1" t="str">
        <f t="shared" si="30"/>
        <v/>
      </c>
      <c r="O160" s="16" t="str">
        <f t="shared" si="31"/>
        <v/>
      </c>
      <c r="P160" s="16" t="str">
        <f t="shared" si="32"/>
        <v/>
      </c>
      <c r="Q160" s="16" t="str">
        <f t="shared" si="33"/>
        <v/>
      </c>
      <c r="R160" s="16"/>
      <c r="S160" s="21"/>
      <c r="T160" s="21"/>
    </row>
    <row r="161" spans="1:20" x14ac:dyDescent="0.15">
      <c r="A161" s="14">
        <v>157</v>
      </c>
      <c r="B161" s="14">
        <f t="shared" si="34"/>
        <v>2</v>
      </c>
      <c r="C161" s="14">
        <f t="shared" si="36"/>
        <v>57</v>
      </c>
      <c r="D161" s="14" t="str">
        <f t="shared" si="28"/>
        <v>[]</v>
      </c>
      <c r="E161" s="14">
        <f t="shared" si="29"/>
        <v>57</v>
      </c>
      <c r="F161" s="14">
        <f t="shared" si="24"/>
        <v>0</v>
      </c>
      <c r="G161">
        <f t="shared" si="25"/>
        <v>898</v>
      </c>
      <c r="H161" s="14">
        <v>0</v>
      </c>
      <c r="I161">
        <v>0</v>
      </c>
      <c r="J161" t="str">
        <f t="shared" si="26"/>
        <v/>
      </c>
      <c r="K161" s="14" t="str">
        <f t="shared" si="27"/>
        <v/>
      </c>
      <c r="L161" s="16" t="str">
        <f>_xlfn.IFNA(VLOOKUP(J161,物品对应表!B:C,2,FALSE),"")</f>
        <v/>
      </c>
      <c r="M161" s="16" t="str">
        <f>_xlfn.IFNA(VLOOKUP(K161,物品对应表!B:C,2,FALSE),"")</f>
        <v/>
      </c>
      <c r="N161" s="1" t="str">
        <f t="shared" si="30"/>
        <v/>
      </c>
      <c r="O161" s="16" t="str">
        <f t="shared" si="31"/>
        <v/>
      </c>
      <c r="P161" s="16" t="str">
        <f t="shared" si="32"/>
        <v/>
      </c>
      <c r="Q161" s="16" t="str">
        <f t="shared" si="33"/>
        <v/>
      </c>
      <c r="R161" s="16"/>
      <c r="S161" s="21"/>
      <c r="T161" s="21"/>
    </row>
    <row r="162" spans="1:20" x14ac:dyDescent="0.15">
      <c r="A162" s="14">
        <v>158</v>
      </c>
      <c r="B162" s="14">
        <f t="shared" si="34"/>
        <v>2</v>
      </c>
      <c r="C162" s="14">
        <f t="shared" si="36"/>
        <v>58</v>
      </c>
      <c r="D162" s="14" t="str">
        <f t="shared" si="28"/>
        <v>[]</v>
      </c>
      <c r="E162" s="14">
        <f t="shared" si="29"/>
        <v>58</v>
      </c>
      <c r="F162" s="14">
        <f t="shared" si="24"/>
        <v>0</v>
      </c>
      <c r="G162">
        <f t="shared" si="25"/>
        <v>897.99999999999761</v>
      </c>
      <c r="H162" s="14">
        <v>0</v>
      </c>
      <c r="I162">
        <v>0</v>
      </c>
      <c r="J162" t="str">
        <f t="shared" si="26"/>
        <v/>
      </c>
      <c r="K162" s="14" t="str">
        <f t="shared" si="27"/>
        <v/>
      </c>
      <c r="L162" s="16" t="str">
        <f>_xlfn.IFNA(VLOOKUP(J162,物品对应表!B:C,2,FALSE),"")</f>
        <v/>
      </c>
      <c r="M162" s="16" t="str">
        <f>_xlfn.IFNA(VLOOKUP(K162,物品对应表!B:C,2,FALSE),"")</f>
        <v/>
      </c>
      <c r="N162" s="1" t="str">
        <f t="shared" si="30"/>
        <v/>
      </c>
      <c r="O162" s="16" t="str">
        <f t="shared" si="31"/>
        <v/>
      </c>
      <c r="P162" s="16" t="str">
        <f t="shared" si="32"/>
        <v/>
      </c>
      <c r="Q162" s="16" t="str">
        <f t="shared" si="33"/>
        <v/>
      </c>
      <c r="R162" s="16"/>
      <c r="S162" s="21"/>
      <c r="T162" s="21"/>
    </row>
    <row r="163" spans="1:20" x14ac:dyDescent="0.15">
      <c r="A163" s="14">
        <v>159</v>
      </c>
      <c r="B163" s="14">
        <f t="shared" si="34"/>
        <v>2</v>
      </c>
      <c r="C163" s="14">
        <f t="shared" si="36"/>
        <v>59</v>
      </c>
      <c r="D163" s="14" t="str">
        <f t="shared" si="28"/>
        <v>[]</v>
      </c>
      <c r="E163" s="14">
        <f t="shared" si="29"/>
        <v>59</v>
      </c>
      <c r="F163" s="14">
        <f t="shared" si="24"/>
        <v>0</v>
      </c>
      <c r="G163">
        <f t="shared" si="25"/>
        <v>898</v>
      </c>
      <c r="H163" s="14">
        <v>0</v>
      </c>
      <c r="I163">
        <v>0</v>
      </c>
      <c r="J163" t="str">
        <f t="shared" si="26"/>
        <v/>
      </c>
      <c r="K163" s="14" t="str">
        <f t="shared" si="27"/>
        <v/>
      </c>
      <c r="L163" s="16" t="str">
        <f>_xlfn.IFNA(VLOOKUP(J163,物品对应表!B:C,2,FALSE),"")</f>
        <v/>
      </c>
      <c r="M163" s="16" t="str">
        <f>_xlfn.IFNA(VLOOKUP(K163,物品对应表!B:C,2,FALSE),"")</f>
        <v/>
      </c>
      <c r="N163" s="1" t="str">
        <f t="shared" si="30"/>
        <v/>
      </c>
      <c r="O163" s="16" t="str">
        <f t="shared" si="31"/>
        <v/>
      </c>
      <c r="P163" s="16" t="str">
        <f t="shared" si="32"/>
        <v/>
      </c>
      <c r="Q163" s="16" t="str">
        <f t="shared" si="33"/>
        <v/>
      </c>
      <c r="R163" s="16"/>
      <c r="S163" s="21"/>
      <c r="T163" s="21"/>
    </row>
    <row r="164" spans="1:20" x14ac:dyDescent="0.15">
      <c r="A164" s="14">
        <v>160</v>
      </c>
      <c r="B164" s="14">
        <f t="shared" si="34"/>
        <v>2</v>
      </c>
      <c r="C164" s="14">
        <f t="shared" si="36"/>
        <v>60</v>
      </c>
      <c r="D164" s="14" t="str">
        <f t="shared" si="28"/>
        <v>[{"count":1,"iid":25061},{"count":1,"iid":25062}]</v>
      </c>
      <c r="E164" s="14">
        <f t="shared" si="29"/>
        <v>60</v>
      </c>
      <c r="F164" s="14">
        <f t="shared" si="24"/>
        <v>1</v>
      </c>
      <c r="G164">
        <f t="shared" si="25"/>
        <v>0</v>
      </c>
      <c r="H164" s="14">
        <v>0</v>
      </c>
      <c r="I164">
        <v>0</v>
      </c>
      <c r="J164" t="str">
        <f t="shared" si="26"/>
        <v>装备进阶材料6-1</v>
      </c>
      <c r="K164" s="14" t="str">
        <f t="shared" si="27"/>
        <v>装备进阶材料6-2</v>
      </c>
      <c r="L164" s="16">
        <f>_xlfn.IFNA(VLOOKUP(J164,物品对应表!B:C,2,FALSE),"")</f>
        <v>25061</v>
      </c>
      <c r="M164" s="16">
        <f>_xlfn.IFNA(VLOOKUP(K164,物品对应表!B:C,2,FALSE),"")</f>
        <v>25062</v>
      </c>
      <c r="N164" s="1">
        <f t="shared" si="30"/>
        <v>1</v>
      </c>
      <c r="O164" s="16">
        <f t="shared" si="31"/>
        <v>1</v>
      </c>
      <c r="P164" s="16" t="str">
        <f t="shared" si="32"/>
        <v>{"count":1,"iid":25061}</v>
      </c>
      <c r="Q164" s="16" t="str">
        <f t="shared" si="33"/>
        <v>{"count":1,"iid":25062}</v>
      </c>
      <c r="R164" s="16"/>
      <c r="S164" s="21"/>
      <c r="T164" s="21"/>
    </row>
    <row r="165" spans="1:20" x14ac:dyDescent="0.15">
      <c r="A165" s="14">
        <v>161</v>
      </c>
      <c r="B165" s="14">
        <f t="shared" si="34"/>
        <v>2</v>
      </c>
      <c r="C165" s="14">
        <f t="shared" si="36"/>
        <v>61</v>
      </c>
      <c r="D165" s="14" t="str">
        <f t="shared" si="28"/>
        <v>[]</v>
      </c>
      <c r="E165" s="14">
        <f t="shared" si="29"/>
        <v>61</v>
      </c>
      <c r="F165" s="14">
        <f t="shared" si="24"/>
        <v>0</v>
      </c>
      <c r="G165">
        <f t="shared" si="25"/>
        <v>1924</v>
      </c>
      <c r="H165" s="14">
        <v>0</v>
      </c>
      <c r="I165">
        <v>0</v>
      </c>
      <c r="J165" t="str">
        <f t="shared" si="26"/>
        <v/>
      </c>
      <c r="K165" s="14" t="str">
        <f t="shared" si="27"/>
        <v/>
      </c>
      <c r="L165" s="16" t="str">
        <f>_xlfn.IFNA(VLOOKUP(J165,物品对应表!B:C,2,FALSE),"")</f>
        <v/>
      </c>
      <c r="M165" s="16" t="str">
        <f>_xlfn.IFNA(VLOOKUP(K165,物品对应表!B:C,2,FALSE),"")</f>
        <v/>
      </c>
      <c r="N165" s="1" t="str">
        <f t="shared" si="30"/>
        <v/>
      </c>
      <c r="O165" s="16" t="str">
        <f t="shared" si="31"/>
        <v/>
      </c>
      <c r="P165" s="16" t="str">
        <f t="shared" si="32"/>
        <v/>
      </c>
      <c r="Q165" s="16" t="str">
        <f t="shared" si="33"/>
        <v/>
      </c>
      <c r="R165" s="16"/>
      <c r="S165" s="21"/>
      <c r="T165" s="21"/>
    </row>
    <row r="166" spans="1:20" x14ac:dyDescent="0.15">
      <c r="A166" s="14">
        <v>162</v>
      </c>
      <c r="B166" s="14">
        <f t="shared" si="34"/>
        <v>2</v>
      </c>
      <c r="C166" s="14">
        <f t="shared" si="36"/>
        <v>62</v>
      </c>
      <c r="D166" s="14" t="str">
        <f t="shared" si="28"/>
        <v>[]</v>
      </c>
      <c r="E166" s="14">
        <f t="shared" si="29"/>
        <v>62</v>
      </c>
      <c r="F166" s="14">
        <f t="shared" si="24"/>
        <v>0</v>
      </c>
      <c r="G166">
        <f t="shared" si="25"/>
        <v>1924</v>
      </c>
      <c r="H166" s="14">
        <v>0</v>
      </c>
      <c r="I166">
        <v>0</v>
      </c>
      <c r="J166" t="str">
        <f t="shared" si="26"/>
        <v/>
      </c>
      <c r="K166" s="14" t="str">
        <f t="shared" si="27"/>
        <v/>
      </c>
      <c r="L166" s="16" t="str">
        <f>_xlfn.IFNA(VLOOKUP(J166,物品对应表!B:C,2,FALSE),"")</f>
        <v/>
      </c>
      <c r="M166" s="16" t="str">
        <f>_xlfn.IFNA(VLOOKUP(K166,物品对应表!B:C,2,FALSE),"")</f>
        <v/>
      </c>
      <c r="N166" s="1" t="str">
        <f t="shared" si="30"/>
        <v/>
      </c>
      <c r="O166" s="16" t="str">
        <f t="shared" si="31"/>
        <v/>
      </c>
      <c r="P166" s="16" t="str">
        <f t="shared" si="32"/>
        <v/>
      </c>
      <c r="Q166" s="16" t="str">
        <f t="shared" si="33"/>
        <v/>
      </c>
      <c r="R166" s="16"/>
      <c r="S166" s="21"/>
      <c r="T166" s="21"/>
    </row>
    <row r="167" spans="1:20" x14ac:dyDescent="0.15">
      <c r="A167" s="14">
        <v>163</v>
      </c>
      <c r="B167" s="14">
        <f t="shared" si="34"/>
        <v>2</v>
      </c>
      <c r="C167" s="14">
        <f t="shared" si="36"/>
        <v>63</v>
      </c>
      <c r="D167" s="14" t="str">
        <f t="shared" si="28"/>
        <v>[]</v>
      </c>
      <c r="E167" s="14">
        <f t="shared" si="29"/>
        <v>63</v>
      </c>
      <c r="F167" s="14">
        <f t="shared" si="24"/>
        <v>0</v>
      </c>
      <c r="G167">
        <f t="shared" si="25"/>
        <v>1924.0000000000025</v>
      </c>
      <c r="H167" s="14">
        <v>0</v>
      </c>
      <c r="I167">
        <v>0</v>
      </c>
      <c r="J167" t="str">
        <f t="shared" si="26"/>
        <v/>
      </c>
      <c r="K167" s="14" t="str">
        <f t="shared" si="27"/>
        <v/>
      </c>
      <c r="L167" s="16" t="str">
        <f>_xlfn.IFNA(VLOOKUP(J167,物品对应表!B:C,2,FALSE),"")</f>
        <v/>
      </c>
      <c r="M167" s="16" t="str">
        <f>_xlfn.IFNA(VLOOKUP(K167,物品对应表!B:C,2,FALSE),"")</f>
        <v/>
      </c>
      <c r="N167" s="1" t="str">
        <f t="shared" si="30"/>
        <v/>
      </c>
      <c r="O167" s="16" t="str">
        <f t="shared" si="31"/>
        <v/>
      </c>
      <c r="P167" s="16" t="str">
        <f t="shared" si="32"/>
        <v/>
      </c>
      <c r="Q167" s="16" t="str">
        <f t="shared" si="33"/>
        <v/>
      </c>
      <c r="R167" s="16"/>
      <c r="S167" s="21"/>
      <c r="T167" s="21"/>
    </row>
    <row r="168" spans="1:20" x14ac:dyDescent="0.15">
      <c r="A168" s="14">
        <v>164</v>
      </c>
      <c r="B168" s="14">
        <f t="shared" si="34"/>
        <v>2</v>
      </c>
      <c r="C168" s="14">
        <f t="shared" si="36"/>
        <v>64</v>
      </c>
      <c r="D168" s="14" t="str">
        <f t="shared" si="28"/>
        <v>[]</v>
      </c>
      <c r="E168" s="14">
        <f t="shared" si="29"/>
        <v>64</v>
      </c>
      <c r="F168" s="14">
        <f t="shared" si="24"/>
        <v>0</v>
      </c>
      <c r="G168">
        <f t="shared" si="25"/>
        <v>1924</v>
      </c>
      <c r="H168" s="14">
        <v>0</v>
      </c>
      <c r="I168">
        <v>0</v>
      </c>
      <c r="J168" t="str">
        <f t="shared" si="26"/>
        <v/>
      </c>
      <c r="K168" s="14" t="str">
        <f t="shared" si="27"/>
        <v/>
      </c>
      <c r="L168" s="16" t="str">
        <f>_xlfn.IFNA(VLOOKUP(J168,物品对应表!B:C,2,FALSE),"")</f>
        <v/>
      </c>
      <c r="M168" s="16" t="str">
        <f>_xlfn.IFNA(VLOOKUP(K168,物品对应表!B:C,2,FALSE),"")</f>
        <v/>
      </c>
      <c r="N168" s="1" t="str">
        <f t="shared" si="30"/>
        <v/>
      </c>
      <c r="O168" s="16" t="str">
        <f t="shared" si="31"/>
        <v/>
      </c>
      <c r="P168" s="16" t="str">
        <f t="shared" si="32"/>
        <v/>
      </c>
      <c r="Q168" s="16" t="str">
        <f t="shared" si="33"/>
        <v/>
      </c>
      <c r="R168" s="16"/>
      <c r="S168" s="21"/>
      <c r="T168" s="21"/>
    </row>
    <row r="169" spans="1:20" x14ac:dyDescent="0.15">
      <c r="A169" s="14">
        <v>165</v>
      </c>
      <c r="B169" s="14">
        <f t="shared" si="34"/>
        <v>2</v>
      </c>
      <c r="C169" s="14">
        <f t="shared" si="36"/>
        <v>65</v>
      </c>
      <c r="D169" s="14" t="str">
        <f t="shared" si="28"/>
        <v>[]</v>
      </c>
      <c r="E169" s="14">
        <f t="shared" si="29"/>
        <v>65</v>
      </c>
      <c r="F169" s="14">
        <f t="shared" si="24"/>
        <v>0</v>
      </c>
      <c r="G169">
        <f t="shared" si="25"/>
        <v>1924</v>
      </c>
      <c r="H169" s="14">
        <v>0</v>
      </c>
      <c r="I169">
        <v>0</v>
      </c>
      <c r="J169" t="str">
        <f t="shared" si="26"/>
        <v/>
      </c>
      <c r="K169" s="14" t="str">
        <f t="shared" si="27"/>
        <v/>
      </c>
      <c r="L169" s="16" t="str">
        <f>_xlfn.IFNA(VLOOKUP(J169,物品对应表!B:C,2,FALSE),"")</f>
        <v/>
      </c>
      <c r="M169" s="16" t="str">
        <f>_xlfn.IFNA(VLOOKUP(K169,物品对应表!B:C,2,FALSE),"")</f>
        <v/>
      </c>
      <c r="N169" s="1" t="str">
        <f t="shared" si="30"/>
        <v/>
      </c>
      <c r="O169" s="16" t="str">
        <f t="shared" si="31"/>
        <v/>
      </c>
      <c r="P169" s="16" t="str">
        <f t="shared" si="32"/>
        <v/>
      </c>
      <c r="Q169" s="16" t="str">
        <f t="shared" si="33"/>
        <v/>
      </c>
      <c r="R169" s="16"/>
      <c r="S169" s="21"/>
      <c r="T169" s="21"/>
    </row>
    <row r="170" spans="1:20" x14ac:dyDescent="0.15">
      <c r="A170" s="14">
        <v>166</v>
      </c>
      <c r="B170" s="14">
        <f t="shared" si="34"/>
        <v>2</v>
      </c>
      <c r="C170" s="14">
        <f t="shared" si="36"/>
        <v>66</v>
      </c>
      <c r="D170" s="14" t="str">
        <f t="shared" si="28"/>
        <v>[]</v>
      </c>
      <c r="E170" s="14">
        <f t="shared" si="29"/>
        <v>66</v>
      </c>
      <c r="F170" s="14">
        <f t="shared" si="24"/>
        <v>0</v>
      </c>
      <c r="G170">
        <f t="shared" si="25"/>
        <v>1924</v>
      </c>
      <c r="H170" s="14">
        <v>0</v>
      </c>
      <c r="I170">
        <v>0</v>
      </c>
      <c r="J170" t="str">
        <f t="shared" si="26"/>
        <v/>
      </c>
      <c r="K170" s="14" t="str">
        <f t="shared" si="27"/>
        <v/>
      </c>
      <c r="L170" s="16" t="str">
        <f>_xlfn.IFNA(VLOOKUP(J170,物品对应表!B:C,2,FALSE),"")</f>
        <v/>
      </c>
      <c r="M170" s="16" t="str">
        <f>_xlfn.IFNA(VLOOKUP(K170,物品对应表!B:C,2,FALSE),"")</f>
        <v/>
      </c>
      <c r="N170" s="1" t="str">
        <f t="shared" si="30"/>
        <v/>
      </c>
      <c r="O170" s="16" t="str">
        <f t="shared" si="31"/>
        <v/>
      </c>
      <c r="P170" s="16" t="str">
        <f t="shared" si="32"/>
        <v/>
      </c>
      <c r="Q170" s="16" t="str">
        <f t="shared" si="33"/>
        <v/>
      </c>
      <c r="R170" s="16"/>
      <c r="S170" s="21"/>
      <c r="T170" s="21"/>
    </row>
    <row r="171" spans="1:20" x14ac:dyDescent="0.15">
      <c r="A171" s="14">
        <v>167</v>
      </c>
      <c r="B171" s="14">
        <f t="shared" si="34"/>
        <v>2</v>
      </c>
      <c r="C171" s="14">
        <f t="shared" si="36"/>
        <v>67</v>
      </c>
      <c r="D171" s="14" t="str">
        <f t="shared" si="28"/>
        <v>[]</v>
      </c>
      <c r="E171" s="14">
        <f t="shared" si="29"/>
        <v>67</v>
      </c>
      <c r="F171" s="14">
        <f t="shared" si="24"/>
        <v>0</v>
      </c>
      <c r="G171">
        <f t="shared" si="25"/>
        <v>1924</v>
      </c>
      <c r="H171" s="14">
        <v>0</v>
      </c>
      <c r="I171">
        <v>0</v>
      </c>
      <c r="J171" t="str">
        <f t="shared" si="26"/>
        <v/>
      </c>
      <c r="K171" s="14" t="str">
        <f t="shared" si="27"/>
        <v/>
      </c>
      <c r="L171" s="16" t="str">
        <f>_xlfn.IFNA(VLOOKUP(J171,物品对应表!B:C,2,FALSE),"")</f>
        <v/>
      </c>
      <c r="M171" s="16" t="str">
        <f>_xlfn.IFNA(VLOOKUP(K171,物品对应表!B:C,2,FALSE),"")</f>
        <v/>
      </c>
      <c r="N171" s="1" t="str">
        <f t="shared" si="30"/>
        <v/>
      </c>
      <c r="O171" s="16" t="str">
        <f t="shared" si="31"/>
        <v/>
      </c>
      <c r="P171" s="16" t="str">
        <f t="shared" si="32"/>
        <v/>
      </c>
      <c r="Q171" s="16" t="str">
        <f t="shared" si="33"/>
        <v/>
      </c>
      <c r="R171" s="16"/>
      <c r="S171" s="21"/>
      <c r="T171" s="21"/>
    </row>
    <row r="172" spans="1:20" x14ac:dyDescent="0.15">
      <c r="A172" s="14">
        <v>168</v>
      </c>
      <c r="B172" s="14">
        <f t="shared" si="34"/>
        <v>2</v>
      </c>
      <c r="C172" s="14">
        <f t="shared" si="36"/>
        <v>68</v>
      </c>
      <c r="D172" s="14" t="str">
        <f t="shared" si="28"/>
        <v>[]</v>
      </c>
      <c r="E172" s="14">
        <f t="shared" si="29"/>
        <v>68</v>
      </c>
      <c r="F172" s="14">
        <f t="shared" si="24"/>
        <v>0</v>
      </c>
      <c r="G172">
        <f t="shared" si="25"/>
        <v>1924.0000000000048</v>
      </c>
      <c r="H172" s="14">
        <v>0</v>
      </c>
      <c r="I172">
        <v>0</v>
      </c>
      <c r="J172" t="str">
        <f t="shared" si="26"/>
        <v/>
      </c>
      <c r="K172" s="14" t="str">
        <f t="shared" si="27"/>
        <v/>
      </c>
      <c r="L172" s="16" t="str">
        <f>_xlfn.IFNA(VLOOKUP(J172,物品对应表!B:C,2,FALSE),"")</f>
        <v/>
      </c>
      <c r="M172" s="16" t="str">
        <f>_xlfn.IFNA(VLOOKUP(K172,物品对应表!B:C,2,FALSE),"")</f>
        <v/>
      </c>
      <c r="N172" s="1" t="str">
        <f t="shared" si="30"/>
        <v/>
      </c>
      <c r="O172" s="16" t="str">
        <f t="shared" si="31"/>
        <v/>
      </c>
      <c r="P172" s="16" t="str">
        <f t="shared" si="32"/>
        <v/>
      </c>
      <c r="Q172" s="16" t="str">
        <f t="shared" si="33"/>
        <v/>
      </c>
      <c r="R172" s="16"/>
      <c r="S172" s="21"/>
      <c r="T172" s="21"/>
    </row>
    <row r="173" spans="1:20" x14ac:dyDescent="0.15">
      <c r="A173" s="14">
        <v>169</v>
      </c>
      <c r="B173" s="14">
        <f t="shared" si="34"/>
        <v>2</v>
      </c>
      <c r="C173" s="14">
        <f t="shared" si="36"/>
        <v>69</v>
      </c>
      <c r="D173" s="14" t="str">
        <f t="shared" si="28"/>
        <v>[]</v>
      </c>
      <c r="E173" s="14">
        <f t="shared" si="29"/>
        <v>69</v>
      </c>
      <c r="F173" s="14">
        <f t="shared" si="24"/>
        <v>0</v>
      </c>
      <c r="G173">
        <f t="shared" si="25"/>
        <v>1924</v>
      </c>
      <c r="H173" s="14">
        <v>0</v>
      </c>
      <c r="I173">
        <v>0</v>
      </c>
      <c r="J173" t="str">
        <f t="shared" si="26"/>
        <v/>
      </c>
      <c r="K173" s="14" t="str">
        <f t="shared" si="27"/>
        <v/>
      </c>
      <c r="L173" s="16" t="str">
        <f>_xlfn.IFNA(VLOOKUP(J173,物品对应表!B:C,2,FALSE),"")</f>
        <v/>
      </c>
      <c r="M173" s="16" t="str">
        <f>_xlfn.IFNA(VLOOKUP(K173,物品对应表!B:C,2,FALSE),"")</f>
        <v/>
      </c>
      <c r="N173" s="1" t="str">
        <f t="shared" si="30"/>
        <v/>
      </c>
      <c r="O173" s="16" t="str">
        <f t="shared" si="31"/>
        <v/>
      </c>
      <c r="P173" s="16" t="str">
        <f t="shared" si="32"/>
        <v/>
      </c>
      <c r="Q173" s="16" t="str">
        <f t="shared" si="33"/>
        <v/>
      </c>
      <c r="R173" s="16"/>
      <c r="S173" s="21"/>
      <c r="T173" s="21"/>
    </row>
    <row r="174" spans="1:20" x14ac:dyDescent="0.15">
      <c r="A174" s="14">
        <v>170</v>
      </c>
      <c r="B174" s="14">
        <f t="shared" si="34"/>
        <v>2</v>
      </c>
      <c r="C174" s="14">
        <f t="shared" si="36"/>
        <v>70</v>
      </c>
      <c r="D174" s="14" t="str">
        <f t="shared" si="28"/>
        <v>[{"count":1,"iid":25071},{"count":1,"iid":25072}]</v>
      </c>
      <c r="E174" s="14">
        <f t="shared" si="29"/>
        <v>70</v>
      </c>
      <c r="F174" s="14">
        <f t="shared" si="24"/>
        <v>1</v>
      </c>
      <c r="G174">
        <f t="shared" si="25"/>
        <v>0</v>
      </c>
      <c r="H174" s="14">
        <v>0</v>
      </c>
      <c r="I174">
        <v>0</v>
      </c>
      <c r="J174" t="str">
        <f t="shared" si="26"/>
        <v>装备进阶材料7-1</v>
      </c>
      <c r="K174" s="14" t="str">
        <f t="shared" si="27"/>
        <v>装备进阶材料7-2</v>
      </c>
      <c r="L174" s="16">
        <f>_xlfn.IFNA(VLOOKUP(J174,物品对应表!B:C,2,FALSE),"")</f>
        <v>25071</v>
      </c>
      <c r="M174" s="16">
        <f>_xlfn.IFNA(VLOOKUP(K174,物品对应表!B:C,2,FALSE),"")</f>
        <v>25072</v>
      </c>
      <c r="N174" s="1">
        <f t="shared" si="30"/>
        <v>1</v>
      </c>
      <c r="O174" s="16">
        <f t="shared" si="31"/>
        <v>1</v>
      </c>
      <c r="P174" s="16" t="str">
        <f t="shared" si="32"/>
        <v>{"count":1,"iid":25071}</v>
      </c>
      <c r="Q174" s="16" t="str">
        <f t="shared" si="33"/>
        <v>{"count":1,"iid":25072}</v>
      </c>
      <c r="R174" s="16"/>
      <c r="S174" s="21"/>
      <c r="T174" s="21"/>
    </row>
    <row r="175" spans="1:20" x14ac:dyDescent="0.15">
      <c r="A175" s="14">
        <v>171</v>
      </c>
      <c r="B175" s="14">
        <f t="shared" si="34"/>
        <v>2</v>
      </c>
      <c r="C175" s="14">
        <f t="shared" si="36"/>
        <v>71</v>
      </c>
      <c r="D175" s="14" t="str">
        <f t="shared" si="28"/>
        <v>[]</v>
      </c>
      <c r="E175" s="14">
        <f t="shared" si="29"/>
        <v>71</v>
      </c>
      <c r="F175" s="14">
        <f t="shared" si="24"/>
        <v>0</v>
      </c>
      <c r="G175">
        <f t="shared" si="25"/>
        <v>4618</v>
      </c>
      <c r="H175" s="14">
        <v>0</v>
      </c>
      <c r="I175">
        <v>0</v>
      </c>
      <c r="J175" t="str">
        <f t="shared" si="26"/>
        <v/>
      </c>
      <c r="K175" s="14" t="str">
        <f t="shared" si="27"/>
        <v/>
      </c>
      <c r="L175" s="16" t="str">
        <f>_xlfn.IFNA(VLOOKUP(J175,物品对应表!B:C,2,FALSE),"")</f>
        <v/>
      </c>
      <c r="M175" s="16" t="str">
        <f>_xlfn.IFNA(VLOOKUP(K175,物品对应表!B:C,2,FALSE),"")</f>
        <v/>
      </c>
      <c r="N175" s="1" t="str">
        <f t="shared" si="30"/>
        <v/>
      </c>
      <c r="O175" s="16" t="str">
        <f t="shared" si="31"/>
        <v/>
      </c>
      <c r="P175" s="16" t="str">
        <f t="shared" si="32"/>
        <v/>
      </c>
      <c r="Q175" s="16" t="str">
        <f t="shared" si="33"/>
        <v/>
      </c>
      <c r="R175" s="16"/>
      <c r="S175" s="21"/>
      <c r="T175" s="21"/>
    </row>
    <row r="176" spans="1:20" x14ac:dyDescent="0.15">
      <c r="A176" s="14">
        <v>172</v>
      </c>
      <c r="B176" s="14">
        <f t="shared" si="34"/>
        <v>2</v>
      </c>
      <c r="C176" s="14">
        <f t="shared" si="36"/>
        <v>72</v>
      </c>
      <c r="D176" s="14" t="str">
        <f t="shared" si="28"/>
        <v>[]</v>
      </c>
      <c r="E176" s="14">
        <f t="shared" si="29"/>
        <v>72</v>
      </c>
      <c r="F176" s="14">
        <f t="shared" si="24"/>
        <v>0</v>
      </c>
      <c r="G176">
        <f t="shared" si="25"/>
        <v>4617.9999999999955</v>
      </c>
      <c r="H176" s="14">
        <v>0</v>
      </c>
      <c r="I176">
        <v>0</v>
      </c>
      <c r="J176" t="str">
        <f t="shared" si="26"/>
        <v/>
      </c>
      <c r="K176" s="14" t="str">
        <f t="shared" si="27"/>
        <v/>
      </c>
      <c r="L176" s="16" t="str">
        <f>_xlfn.IFNA(VLOOKUP(J176,物品对应表!B:C,2,FALSE),"")</f>
        <v/>
      </c>
      <c r="M176" s="16" t="str">
        <f>_xlfn.IFNA(VLOOKUP(K176,物品对应表!B:C,2,FALSE),"")</f>
        <v/>
      </c>
      <c r="N176" s="1" t="str">
        <f t="shared" si="30"/>
        <v/>
      </c>
      <c r="O176" s="16" t="str">
        <f t="shared" si="31"/>
        <v/>
      </c>
      <c r="P176" s="16" t="str">
        <f t="shared" si="32"/>
        <v/>
      </c>
      <c r="Q176" s="16" t="str">
        <f t="shared" si="33"/>
        <v/>
      </c>
      <c r="R176" s="16"/>
      <c r="S176" s="21"/>
      <c r="T176" s="21"/>
    </row>
    <row r="177" spans="1:20" x14ac:dyDescent="0.15">
      <c r="A177" s="14">
        <v>173</v>
      </c>
      <c r="B177" s="14">
        <f t="shared" si="34"/>
        <v>2</v>
      </c>
      <c r="C177" s="14">
        <f t="shared" si="36"/>
        <v>73</v>
      </c>
      <c r="D177" s="14" t="str">
        <f t="shared" si="28"/>
        <v>[]</v>
      </c>
      <c r="E177" s="14">
        <f t="shared" si="29"/>
        <v>73</v>
      </c>
      <c r="F177" s="14">
        <f t="shared" si="24"/>
        <v>0</v>
      </c>
      <c r="G177">
        <f t="shared" si="25"/>
        <v>4618.00000000001</v>
      </c>
      <c r="H177" s="14">
        <v>0</v>
      </c>
      <c r="I177">
        <v>0</v>
      </c>
      <c r="J177" t="str">
        <f t="shared" si="26"/>
        <v/>
      </c>
      <c r="K177" s="14" t="str">
        <f t="shared" si="27"/>
        <v/>
      </c>
      <c r="L177" s="16" t="str">
        <f>_xlfn.IFNA(VLOOKUP(J177,物品对应表!B:C,2,FALSE),"")</f>
        <v/>
      </c>
      <c r="M177" s="16" t="str">
        <f>_xlfn.IFNA(VLOOKUP(K177,物品对应表!B:C,2,FALSE),"")</f>
        <v/>
      </c>
      <c r="N177" s="1" t="str">
        <f t="shared" si="30"/>
        <v/>
      </c>
      <c r="O177" s="16" t="str">
        <f t="shared" si="31"/>
        <v/>
      </c>
      <c r="P177" s="16" t="str">
        <f t="shared" si="32"/>
        <v/>
      </c>
      <c r="Q177" s="16" t="str">
        <f t="shared" si="33"/>
        <v/>
      </c>
      <c r="R177" s="16"/>
      <c r="S177" s="21"/>
      <c r="T177" s="21"/>
    </row>
    <row r="178" spans="1:20" x14ac:dyDescent="0.15">
      <c r="A178" s="14">
        <v>174</v>
      </c>
      <c r="B178" s="14">
        <f t="shared" si="34"/>
        <v>2</v>
      </c>
      <c r="C178" s="14">
        <f t="shared" si="36"/>
        <v>74</v>
      </c>
      <c r="D178" s="14" t="str">
        <f t="shared" si="28"/>
        <v>[]</v>
      </c>
      <c r="E178" s="14">
        <f t="shared" si="29"/>
        <v>74</v>
      </c>
      <c r="F178" s="14">
        <f t="shared" si="24"/>
        <v>0</v>
      </c>
      <c r="G178">
        <f t="shared" si="25"/>
        <v>4618</v>
      </c>
      <c r="H178" s="14">
        <v>0</v>
      </c>
      <c r="I178">
        <v>0</v>
      </c>
      <c r="J178" t="str">
        <f t="shared" si="26"/>
        <v/>
      </c>
      <c r="K178" s="14" t="str">
        <f t="shared" si="27"/>
        <v/>
      </c>
      <c r="L178" s="16" t="str">
        <f>_xlfn.IFNA(VLOOKUP(J178,物品对应表!B:C,2,FALSE),"")</f>
        <v/>
      </c>
      <c r="M178" s="16" t="str">
        <f>_xlfn.IFNA(VLOOKUP(K178,物品对应表!B:C,2,FALSE),"")</f>
        <v/>
      </c>
      <c r="N178" s="1" t="str">
        <f t="shared" si="30"/>
        <v/>
      </c>
      <c r="O178" s="16" t="str">
        <f t="shared" si="31"/>
        <v/>
      </c>
      <c r="P178" s="16" t="str">
        <f t="shared" si="32"/>
        <v/>
      </c>
      <c r="Q178" s="16" t="str">
        <f t="shared" si="33"/>
        <v/>
      </c>
      <c r="R178" s="16"/>
      <c r="S178" s="21"/>
      <c r="T178" s="21"/>
    </row>
    <row r="179" spans="1:20" x14ac:dyDescent="0.15">
      <c r="A179" s="14">
        <v>175</v>
      </c>
      <c r="B179" s="14">
        <f t="shared" si="34"/>
        <v>2</v>
      </c>
      <c r="C179" s="14">
        <f t="shared" si="36"/>
        <v>75</v>
      </c>
      <c r="D179" s="14" t="str">
        <f t="shared" si="28"/>
        <v>[]</v>
      </c>
      <c r="E179" s="14">
        <f t="shared" si="29"/>
        <v>75</v>
      </c>
      <c r="F179" s="14">
        <f t="shared" si="24"/>
        <v>0</v>
      </c>
      <c r="G179">
        <f t="shared" si="25"/>
        <v>4618</v>
      </c>
      <c r="H179" s="14">
        <v>0</v>
      </c>
      <c r="I179">
        <v>0</v>
      </c>
      <c r="J179" t="str">
        <f t="shared" si="26"/>
        <v/>
      </c>
      <c r="K179" s="14" t="str">
        <f t="shared" si="27"/>
        <v/>
      </c>
      <c r="L179" s="16" t="str">
        <f>_xlfn.IFNA(VLOOKUP(J179,物品对应表!B:C,2,FALSE),"")</f>
        <v/>
      </c>
      <c r="M179" s="16" t="str">
        <f>_xlfn.IFNA(VLOOKUP(K179,物品对应表!B:C,2,FALSE),"")</f>
        <v/>
      </c>
      <c r="N179" s="1" t="str">
        <f t="shared" si="30"/>
        <v/>
      </c>
      <c r="O179" s="16" t="str">
        <f t="shared" si="31"/>
        <v/>
      </c>
      <c r="P179" s="16" t="str">
        <f t="shared" si="32"/>
        <v/>
      </c>
      <c r="Q179" s="16" t="str">
        <f t="shared" si="33"/>
        <v/>
      </c>
      <c r="R179" s="16"/>
      <c r="S179" s="21"/>
      <c r="T179" s="21"/>
    </row>
    <row r="180" spans="1:20" x14ac:dyDescent="0.15">
      <c r="A180" s="14">
        <v>176</v>
      </c>
      <c r="B180" s="14">
        <f t="shared" si="34"/>
        <v>2</v>
      </c>
      <c r="C180" s="14">
        <f t="shared" si="36"/>
        <v>76</v>
      </c>
      <c r="D180" s="14" t="str">
        <f t="shared" si="28"/>
        <v>[]</v>
      </c>
      <c r="E180" s="14">
        <f t="shared" si="29"/>
        <v>76</v>
      </c>
      <c r="F180" s="14">
        <f t="shared" si="24"/>
        <v>0</v>
      </c>
      <c r="G180">
        <f t="shared" si="25"/>
        <v>4618</v>
      </c>
      <c r="H180" s="14">
        <v>0</v>
      </c>
      <c r="I180">
        <v>0</v>
      </c>
      <c r="J180" t="str">
        <f t="shared" si="26"/>
        <v/>
      </c>
      <c r="K180" s="14" t="str">
        <f t="shared" si="27"/>
        <v/>
      </c>
      <c r="L180" s="16" t="str">
        <f>_xlfn.IFNA(VLOOKUP(J180,物品对应表!B:C,2,FALSE),"")</f>
        <v/>
      </c>
      <c r="M180" s="16" t="str">
        <f>_xlfn.IFNA(VLOOKUP(K180,物品对应表!B:C,2,FALSE),"")</f>
        <v/>
      </c>
      <c r="N180" s="1" t="str">
        <f t="shared" si="30"/>
        <v/>
      </c>
      <c r="O180" s="16" t="str">
        <f t="shared" si="31"/>
        <v/>
      </c>
      <c r="P180" s="16" t="str">
        <f t="shared" si="32"/>
        <v/>
      </c>
      <c r="Q180" s="16" t="str">
        <f t="shared" si="33"/>
        <v/>
      </c>
      <c r="R180" s="16"/>
      <c r="S180" s="21"/>
      <c r="T180" s="21"/>
    </row>
    <row r="181" spans="1:20" x14ac:dyDescent="0.15">
      <c r="A181" s="14">
        <v>177</v>
      </c>
      <c r="B181" s="14">
        <f t="shared" si="34"/>
        <v>2</v>
      </c>
      <c r="C181" s="14">
        <f t="shared" si="36"/>
        <v>77</v>
      </c>
      <c r="D181" s="14" t="str">
        <f t="shared" si="28"/>
        <v>[]</v>
      </c>
      <c r="E181" s="14">
        <f t="shared" si="29"/>
        <v>77</v>
      </c>
      <c r="F181" s="14">
        <f t="shared" si="24"/>
        <v>0</v>
      </c>
      <c r="G181">
        <f t="shared" si="25"/>
        <v>4618</v>
      </c>
      <c r="H181" s="14">
        <v>0</v>
      </c>
      <c r="I181">
        <v>0</v>
      </c>
      <c r="J181" t="str">
        <f t="shared" si="26"/>
        <v/>
      </c>
      <c r="K181" s="14" t="str">
        <f t="shared" si="27"/>
        <v/>
      </c>
      <c r="L181" s="16" t="str">
        <f>_xlfn.IFNA(VLOOKUP(J181,物品对应表!B:C,2,FALSE),"")</f>
        <v/>
      </c>
      <c r="M181" s="16" t="str">
        <f>_xlfn.IFNA(VLOOKUP(K181,物品对应表!B:C,2,FALSE),"")</f>
        <v/>
      </c>
      <c r="N181" s="1" t="str">
        <f t="shared" si="30"/>
        <v/>
      </c>
      <c r="O181" s="16" t="str">
        <f t="shared" si="31"/>
        <v/>
      </c>
      <c r="P181" s="16" t="str">
        <f t="shared" si="32"/>
        <v/>
      </c>
      <c r="Q181" s="16" t="str">
        <f t="shared" si="33"/>
        <v/>
      </c>
      <c r="R181" s="16"/>
      <c r="S181" s="21"/>
      <c r="T181" s="21"/>
    </row>
    <row r="182" spans="1:20" x14ac:dyDescent="0.15">
      <c r="A182" s="14">
        <v>178</v>
      </c>
      <c r="B182" s="14">
        <f t="shared" si="34"/>
        <v>2</v>
      </c>
      <c r="C182" s="14">
        <f t="shared" si="36"/>
        <v>78</v>
      </c>
      <c r="D182" s="14" t="str">
        <f t="shared" si="28"/>
        <v>[]</v>
      </c>
      <c r="E182" s="14">
        <f t="shared" si="29"/>
        <v>78</v>
      </c>
      <c r="F182" s="14">
        <f t="shared" si="24"/>
        <v>0</v>
      </c>
      <c r="G182">
        <f t="shared" si="25"/>
        <v>4618.00000000001</v>
      </c>
      <c r="H182" s="14">
        <v>0</v>
      </c>
      <c r="I182">
        <v>0</v>
      </c>
      <c r="J182" t="str">
        <f t="shared" si="26"/>
        <v/>
      </c>
      <c r="K182" s="14" t="str">
        <f t="shared" si="27"/>
        <v/>
      </c>
      <c r="L182" s="16" t="str">
        <f>_xlfn.IFNA(VLOOKUP(J182,物品对应表!B:C,2,FALSE),"")</f>
        <v/>
      </c>
      <c r="M182" s="16" t="str">
        <f>_xlfn.IFNA(VLOOKUP(K182,物品对应表!B:C,2,FALSE),"")</f>
        <v/>
      </c>
      <c r="N182" s="1" t="str">
        <f t="shared" si="30"/>
        <v/>
      </c>
      <c r="O182" s="16" t="str">
        <f t="shared" si="31"/>
        <v/>
      </c>
      <c r="P182" s="16" t="str">
        <f t="shared" si="32"/>
        <v/>
      </c>
      <c r="Q182" s="16" t="str">
        <f t="shared" si="33"/>
        <v/>
      </c>
      <c r="R182" s="16"/>
      <c r="S182" s="21"/>
      <c r="T182" s="21"/>
    </row>
    <row r="183" spans="1:20" x14ac:dyDescent="0.15">
      <c r="A183" s="14">
        <v>179</v>
      </c>
      <c r="B183" s="14">
        <f t="shared" si="34"/>
        <v>2</v>
      </c>
      <c r="C183" s="14">
        <f t="shared" si="36"/>
        <v>79</v>
      </c>
      <c r="D183" s="14" t="str">
        <f t="shared" si="28"/>
        <v>[]</v>
      </c>
      <c r="E183" s="14">
        <f t="shared" si="29"/>
        <v>79</v>
      </c>
      <c r="F183" s="14">
        <f t="shared" si="24"/>
        <v>0</v>
      </c>
      <c r="G183">
        <f t="shared" si="25"/>
        <v>4618</v>
      </c>
      <c r="H183" s="14">
        <v>0</v>
      </c>
      <c r="I183">
        <v>0</v>
      </c>
      <c r="J183" t="str">
        <f t="shared" si="26"/>
        <v/>
      </c>
      <c r="K183" s="14" t="str">
        <f t="shared" si="27"/>
        <v/>
      </c>
      <c r="L183" s="16" t="str">
        <f>_xlfn.IFNA(VLOOKUP(J183,物品对应表!B:C,2,FALSE),"")</f>
        <v/>
      </c>
      <c r="M183" s="16" t="str">
        <f>_xlfn.IFNA(VLOOKUP(K183,物品对应表!B:C,2,FALSE),"")</f>
        <v/>
      </c>
      <c r="N183" s="1" t="str">
        <f t="shared" si="30"/>
        <v/>
      </c>
      <c r="O183" s="16" t="str">
        <f t="shared" si="31"/>
        <v/>
      </c>
      <c r="P183" s="16" t="str">
        <f t="shared" si="32"/>
        <v/>
      </c>
      <c r="Q183" s="16" t="str">
        <f t="shared" si="33"/>
        <v/>
      </c>
      <c r="R183" s="16"/>
      <c r="S183" s="21"/>
      <c r="T183" s="21"/>
    </row>
    <row r="184" spans="1:20" x14ac:dyDescent="0.15">
      <c r="A184" s="14">
        <v>180</v>
      </c>
      <c r="B184" s="14">
        <f t="shared" si="34"/>
        <v>2</v>
      </c>
      <c r="C184" s="14">
        <f t="shared" si="36"/>
        <v>80</v>
      </c>
      <c r="D184" s="14" t="str">
        <f t="shared" si="28"/>
        <v>[{"count":1,"iid":25081},{"count":1,"iid":25081}]</v>
      </c>
      <c r="E184" s="14">
        <f t="shared" si="29"/>
        <v>80</v>
      </c>
      <c r="F184" s="14">
        <f t="shared" si="24"/>
        <v>1</v>
      </c>
      <c r="G184">
        <f t="shared" si="25"/>
        <v>0</v>
      </c>
      <c r="H184" s="14">
        <v>0</v>
      </c>
      <c r="I184">
        <v>0</v>
      </c>
      <c r="J184" t="str">
        <f t="shared" si="26"/>
        <v>装备进阶材料8-1</v>
      </c>
      <c r="K184" s="14" t="str">
        <f t="shared" si="27"/>
        <v>装备进阶材料8-1</v>
      </c>
      <c r="L184" s="16">
        <f>_xlfn.IFNA(VLOOKUP(J184,物品对应表!B:C,2,FALSE),"")</f>
        <v>25081</v>
      </c>
      <c r="M184" s="16">
        <f>_xlfn.IFNA(VLOOKUP(K184,物品对应表!B:C,2,FALSE),"")</f>
        <v>25081</v>
      </c>
      <c r="N184" s="1">
        <f t="shared" si="30"/>
        <v>1</v>
      </c>
      <c r="O184" s="16">
        <f t="shared" si="31"/>
        <v>1</v>
      </c>
      <c r="P184" s="16" t="str">
        <f t="shared" si="32"/>
        <v>{"count":1,"iid":25081}</v>
      </c>
      <c r="Q184" s="16" t="str">
        <f t="shared" si="33"/>
        <v>{"count":1,"iid":25081}</v>
      </c>
      <c r="R184" s="16"/>
      <c r="S184" s="21"/>
      <c r="T184" s="21"/>
    </row>
    <row r="185" spans="1:20" x14ac:dyDescent="0.15">
      <c r="A185" s="14">
        <v>181</v>
      </c>
      <c r="B185" s="14">
        <f t="shared" si="34"/>
        <v>2</v>
      </c>
      <c r="C185" s="14">
        <f t="shared" si="36"/>
        <v>81</v>
      </c>
      <c r="D185" s="14" t="str">
        <f t="shared" si="28"/>
        <v>[]</v>
      </c>
      <c r="E185" s="14">
        <f t="shared" si="29"/>
        <v>81</v>
      </c>
      <c r="F185" s="14">
        <f t="shared" si="24"/>
        <v>0</v>
      </c>
      <c r="G185">
        <f t="shared" si="25"/>
        <v>10265</v>
      </c>
      <c r="H185" s="14">
        <v>0</v>
      </c>
      <c r="I185">
        <v>0</v>
      </c>
      <c r="J185" t="str">
        <f t="shared" si="26"/>
        <v/>
      </c>
      <c r="K185" s="14" t="str">
        <f t="shared" si="27"/>
        <v/>
      </c>
      <c r="L185" s="16" t="str">
        <f>_xlfn.IFNA(VLOOKUP(J185,物品对应表!B:C,2,FALSE),"")</f>
        <v/>
      </c>
      <c r="M185" s="16" t="str">
        <f>_xlfn.IFNA(VLOOKUP(K185,物品对应表!B:C,2,FALSE),"")</f>
        <v/>
      </c>
      <c r="N185" s="1" t="str">
        <f t="shared" si="30"/>
        <v/>
      </c>
      <c r="O185" s="16" t="str">
        <f t="shared" si="31"/>
        <v/>
      </c>
      <c r="P185" s="16" t="str">
        <f t="shared" si="32"/>
        <v/>
      </c>
      <c r="Q185" s="16" t="str">
        <f t="shared" si="33"/>
        <v/>
      </c>
      <c r="R185" s="16"/>
      <c r="S185" s="21"/>
      <c r="T185" s="21"/>
    </row>
    <row r="186" spans="1:20" x14ac:dyDescent="0.15">
      <c r="A186" s="14">
        <v>182</v>
      </c>
      <c r="B186" s="14">
        <f t="shared" si="34"/>
        <v>2</v>
      </c>
      <c r="C186" s="14">
        <f t="shared" si="36"/>
        <v>82</v>
      </c>
      <c r="D186" s="14" t="str">
        <f t="shared" si="28"/>
        <v>[]</v>
      </c>
      <c r="E186" s="14">
        <f t="shared" si="29"/>
        <v>82</v>
      </c>
      <c r="F186" s="14">
        <f t="shared" si="24"/>
        <v>0</v>
      </c>
      <c r="G186">
        <f t="shared" si="25"/>
        <v>10265</v>
      </c>
      <c r="H186" s="14">
        <v>0</v>
      </c>
      <c r="I186">
        <v>0</v>
      </c>
      <c r="J186" t="str">
        <f t="shared" si="26"/>
        <v/>
      </c>
      <c r="K186" s="14" t="str">
        <f t="shared" si="27"/>
        <v/>
      </c>
      <c r="L186" s="16" t="str">
        <f>_xlfn.IFNA(VLOOKUP(J186,物品对应表!B:C,2,FALSE),"")</f>
        <v/>
      </c>
      <c r="M186" s="16" t="str">
        <f>_xlfn.IFNA(VLOOKUP(K186,物品对应表!B:C,2,FALSE),"")</f>
        <v/>
      </c>
      <c r="N186" s="1" t="str">
        <f t="shared" si="30"/>
        <v/>
      </c>
      <c r="O186" s="16" t="str">
        <f t="shared" si="31"/>
        <v/>
      </c>
      <c r="P186" s="16" t="str">
        <f t="shared" si="32"/>
        <v/>
      </c>
      <c r="Q186" s="16" t="str">
        <f t="shared" si="33"/>
        <v/>
      </c>
      <c r="R186" s="16"/>
      <c r="S186" s="21"/>
      <c r="T186" s="21"/>
    </row>
    <row r="187" spans="1:20" x14ac:dyDescent="0.15">
      <c r="A187" s="14">
        <v>183</v>
      </c>
      <c r="B187" s="14">
        <f t="shared" si="34"/>
        <v>2</v>
      </c>
      <c r="C187" s="14">
        <f t="shared" si="36"/>
        <v>83</v>
      </c>
      <c r="D187" s="14" t="str">
        <f t="shared" si="28"/>
        <v>[]</v>
      </c>
      <c r="E187" s="14">
        <f t="shared" si="29"/>
        <v>83</v>
      </c>
      <c r="F187" s="14">
        <f t="shared" si="24"/>
        <v>0</v>
      </c>
      <c r="G187">
        <f t="shared" si="25"/>
        <v>10265</v>
      </c>
      <c r="H187" s="14">
        <v>0</v>
      </c>
      <c r="I187">
        <v>0</v>
      </c>
      <c r="J187" t="str">
        <f t="shared" si="26"/>
        <v/>
      </c>
      <c r="K187" s="14" t="str">
        <f t="shared" si="27"/>
        <v/>
      </c>
      <c r="L187" s="16" t="str">
        <f>_xlfn.IFNA(VLOOKUP(J187,物品对应表!B:C,2,FALSE),"")</f>
        <v/>
      </c>
      <c r="M187" s="16" t="str">
        <f>_xlfn.IFNA(VLOOKUP(K187,物品对应表!B:C,2,FALSE),"")</f>
        <v/>
      </c>
      <c r="N187" s="1" t="str">
        <f t="shared" si="30"/>
        <v/>
      </c>
      <c r="O187" s="16" t="str">
        <f t="shared" si="31"/>
        <v/>
      </c>
      <c r="P187" s="16" t="str">
        <f t="shared" si="32"/>
        <v/>
      </c>
      <c r="Q187" s="16" t="str">
        <f t="shared" si="33"/>
        <v/>
      </c>
      <c r="R187" s="16"/>
      <c r="S187" s="21"/>
      <c r="T187" s="21"/>
    </row>
    <row r="188" spans="1:20" x14ac:dyDescent="0.15">
      <c r="A188" s="14">
        <v>184</v>
      </c>
      <c r="B188" s="14">
        <f t="shared" si="34"/>
        <v>2</v>
      </c>
      <c r="C188" s="14">
        <f t="shared" si="36"/>
        <v>84</v>
      </c>
      <c r="D188" s="14" t="str">
        <f t="shared" si="28"/>
        <v>[]</v>
      </c>
      <c r="E188" s="14">
        <f t="shared" si="29"/>
        <v>84</v>
      </c>
      <c r="F188" s="14">
        <f t="shared" si="24"/>
        <v>0</v>
      </c>
      <c r="G188">
        <f t="shared" si="25"/>
        <v>10265</v>
      </c>
      <c r="H188" s="14">
        <v>0</v>
      </c>
      <c r="I188">
        <v>0</v>
      </c>
      <c r="J188" t="str">
        <f t="shared" si="26"/>
        <v/>
      </c>
      <c r="K188" s="14" t="str">
        <f t="shared" si="27"/>
        <v/>
      </c>
      <c r="L188" s="16" t="str">
        <f>_xlfn.IFNA(VLOOKUP(J188,物品对应表!B:C,2,FALSE),"")</f>
        <v/>
      </c>
      <c r="M188" s="16" t="str">
        <f>_xlfn.IFNA(VLOOKUP(K188,物品对应表!B:C,2,FALSE),"")</f>
        <v/>
      </c>
      <c r="N188" s="1" t="str">
        <f t="shared" si="30"/>
        <v/>
      </c>
      <c r="O188" s="16" t="str">
        <f t="shared" si="31"/>
        <v/>
      </c>
      <c r="P188" s="16" t="str">
        <f t="shared" si="32"/>
        <v/>
      </c>
      <c r="Q188" s="16" t="str">
        <f t="shared" si="33"/>
        <v/>
      </c>
      <c r="R188" s="16"/>
      <c r="S188" s="21"/>
      <c r="T188" s="21"/>
    </row>
    <row r="189" spans="1:20" x14ac:dyDescent="0.15">
      <c r="A189" s="14">
        <v>185</v>
      </c>
      <c r="B189" s="14">
        <f t="shared" si="34"/>
        <v>2</v>
      </c>
      <c r="C189" s="14">
        <f t="shared" si="36"/>
        <v>85</v>
      </c>
      <c r="D189" s="14" t="str">
        <f t="shared" si="28"/>
        <v>[]</v>
      </c>
      <c r="E189" s="14">
        <f t="shared" si="29"/>
        <v>85</v>
      </c>
      <c r="F189" s="14">
        <f t="shared" si="24"/>
        <v>0</v>
      </c>
      <c r="G189">
        <f t="shared" si="25"/>
        <v>10265</v>
      </c>
      <c r="H189" s="14">
        <v>0</v>
      </c>
      <c r="I189">
        <v>0</v>
      </c>
      <c r="J189" t="str">
        <f t="shared" si="26"/>
        <v/>
      </c>
      <c r="K189" s="14" t="str">
        <f t="shared" si="27"/>
        <v/>
      </c>
      <c r="L189" s="16" t="str">
        <f>_xlfn.IFNA(VLOOKUP(J189,物品对应表!B:C,2,FALSE),"")</f>
        <v/>
      </c>
      <c r="M189" s="16" t="str">
        <f>_xlfn.IFNA(VLOOKUP(K189,物品对应表!B:C,2,FALSE),"")</f>
        <v/>
      </c>
      <c r="N189" s="1" t="str">
        <f t="shared" si="30"/>
        <v/>
      </c>
      <c r="O189" s="16" t="str">
        <f t="shared" si="31"/>
        <v/>
      </c>
      <c r="P189" s="16" t="str">
        <f t="shared" si="32"/>
        <v/>
      </c>
      <c r="Q189" s="16" t="str">
        <f t="shared" si="33"/>
        <v/>
      </c>
      <c r="R189" s="16"/>
      <c r="S189" s="21"/>
      <c r="T189" s="21"/>
    </row>
    <row r="190" spans="1:20" x14ac:dyDescent="0.15">
      <c r="A190" s="14">
        <v>186</v>
      </c>
      <c r="B190" s="14">
        <f t="shared" si="34"/>
        <v>2</v>
      </c>
      <c r="C190" s="14">
        <f t="shared" si="36"/>
        <v>86</v>
      </c>
      <c r="D190" s="14" t="str">
        <f t="shared" si="28"/>
        <v>[]</v>
      </c>
      <c r="E190" s="14">
        <f t="shared" si="29"/>
        <v>86</v>
      </c>
      <c r="F190" s="14">
        <f t="shared" si="24"/>
        <v>0</v>
      </c>
      <c r="G190">
        <f t="shared" si="25"/>
        <v>10265</v>
      </c>
      <c r="H190" s="14">
        <v>0</v>
      </c>
      <c r="I190">
        <v>0</v>
      </c>
      <c r="J190" t="str">
        <f t="shared" si="26"/>
        <v/>
      </c>
      <c r="K190" s="14" t="str">
        <f t="shared" si="27"/>
        <v/>
      </c>
      <c r="L190" s="16" t="str">
        <f>_xlfn.IFNA(VLOOKUP(J190,物品对应表!B:C,2,FALSE),"")</f>
        <v/>
      </c>
      <c r="M190" s="16" t="str">
        <f>_xlfn.IFNA(VLOOKUP(K190,物品对应表!B:C,2,FALSE),"")</f>
        <v/>
      </c>
      <c r="N190" s="1" t="str">
        <f t="shared" si="30"/>
        <v/>
      </c>
      <c r="O190" s="16" t="str">
        <f t="shared" si="31"/>
        <v/>
      </c>
      <c r="P190" s="16" t="str">
        <f t="shared" si="32"/>
        <v/>
      </c>
      <c r="Q190" s="16" t="str">
        <f t="shared" si="33"/>
        <v/>
      </c>
      <c r="R190" s="16"/>
      <c r="S190" s="21"/>
      <c r="T190" s="21"/>
    </row>
    <row r="191" spans="1:20" x14ac:dyDescent="0.15">
      <c r="A191" s="14">
        <v>187</v>
      </c>
      <c r="B191" s="14">
        <f t="shared" si="34"/>
        <v>2</v>
      </c>
      <c r="C191" s="14">
        <f t="shared" si="36"/>
        <v>87</v>
      </c>
      <c r="D191" s="14" t="str">
        <f t="shared" si="28"/>
        <v>[]</v>
      </c>
      <c r="E191" s="14">
        <f t="shared" si="29"/>
        <v>87</v>
      </c>
      <c r="F191" s="14">
        <f t="shared" si="24"/>
        <v>0</v>
      </c>
      <c r="G191">
        <f t="shared" si="25"/>
        <v>10265</v>
      </c>
      <c r="H191" s="14">
        <v>0</v>
      </c>
      <c r="I191">
        <v>0</v>
      </c>
      <c r="J191" t="str">
        <f t="shared" si="26"/>
        <v/>
      </c>
      <c r="K191" s="14" t="str">
        <f t="shared" si="27"/>
        <v/>
      </c>
      <c r="L191" s="16" t="str">
        <f>_xlfn.IFNA(VLOOKUP(J191,物品对应表!B:C,2,FALSE),"")</f>
        <v/>
      </c>
      <c r="M191" s="16" t="str">
        <f>_xlfn.IFNA(VLOOKUP(K191,物品对应表!B:C,2,FALSE),"")</f>
        <v/>
      </c>
      <c r="N191" s="1" t="str">
        <f t="shared" si="30"/>
        <v/>
      </c>
      <c r="O191" s="16" t="str">
        <f t="shared" si="31"/>
        <v/>
      </c>
      <c r="P191" s="16" t="str">
        <f t="shared" si="32"/>
        <v/>
      </c>
      <c r="Q191" s="16" t="str">
        <f t="shared" si="33"/>
        <v/>
      </c>
      <c r="R191" s="16"/>
      <c r="S191" s="21"/>
      <c r="T191" s="21"/>
    </row>
    <row r="192" spans="1:20" x14ac:dyDescent="0.15">
      <c r="A192" s="14">
        <v>188</v>
      </c>
      <c r="B192" s="14">
        <f t="shared" si="34"/>
        <v>2</v>
      </c>
      <c r="C192" s="14">
        <f t="shared" si="36"/>
        <v>88</v>
      </c>
      <c r="D192" s="14" t="str">
        <f t="shared" si="28"/>
        <v>[]</v>
      </c>
      <c r="E192" s="14">
        <f t="shared" si="29"/>
        <v>88</v>
      </c>
      <c r="F192" s="14">
        <f t="shared" si="24"/>
        <v>0</v>
      </c>
      <c r="G192">
        <f t="shared" si="25"/>
        <v>10264.99999999998</v>
      </c>
      <c r="H192" s="14">
        <v>0</v>
      </c>
      <c r="I192">
        <v>0</v>
      </c>
      <c r="J192" t="str">
        <f t="shared" si="26"/>
        <v/>
      </c>
      <c r="K192" s="14" t="str">
        <f t="shared" si="27"/>
        <v/>
      </c>
      <c r="L192" s="16" t="str">
        <f>_xlfn.IFNA(VLOOKUP(J192,物品对应表!B:C,2,FALSE),"")</f>
        <v/>
      </c>
      <c r="M192" s="16" t="str">
        <f>_xlfn.IFNA(VLOOKUP(K192,物品对应表!B:C,2,FALSE),"")</f>
        <v/>
      </c>
      <c r="N192" s="1" t="str">
        <f t="shared" si="30"/>
        <v/>
      </c>
      <c r="O192" s="16" t="str">
        <f t="shared" si="31"/>
        <v/>
      </c>
      <c r="P192" s="16" t="str">
        <f t="shared" si="32"/>
        <v/>
      </c>
      <c r="Q192" s="16" t="str">
        <f t="shared" si="33"/>
        <v/>
      </c>
      <c r="R192" s="16"/>
      <c r="S192" s="21"/>
      <c r="T192" s="21"/>
    </row>
    <row r="193" spans="1:20" x14ac:dyDescent="0.15">
      <c r="A193" s="14">
        <v>189</v>
      </c>
      <c r="B193" s="14">
        <f t="shared" si="34"/>
        <v>2</v>
      </c>
      <c r="C193" s="14">
        <f t="shared" si="36"/>
        <v>89</v>
      </c>
      <c r="D193" s="14" t="str">
        <f t="shared" si="28"/>
        <v>[]</v>
      </c>
      <c r="E193" s="14">
        <f t="shared" si="29"/>
        <v>89</v>
      </c>
      <c r="F193" s="14">
        <f t="shared" si="24"/>
        <v>0</v>
      </c>
      <c r="G193">
        <f t="shared" si="25"/>
        <v>10265</v>
      </c>
      <c r="H193" s="14">
        <v>0</v>
      </c>
      <c r="I193">
        <v>0</v>
      </c>
      <c r="J193" t="str">
        <f t="shared" si="26"/>
        <v/>
      </c>
      <c r="K193" s="14" t="str">
        <f t="shared" si="27"/>
        <v/>
      </c>
      <c r="L193" s="16" t="str">
        <f>_xlfn.IFNA(VLOOKUP(J193,物品对应表!B:C,2,FALSE),"")</f>
        <v/>
      </c>
      <c r="M193" s="16" t="str">
        <f>_xlfn.IFNA(VLOOKUP(K193,物品对应表!B:C,2,FALSE),"")</f>
        <v/>
      </c>
      <c r="N193" s="1" t="str">
        <f t="shared" si="30"/>
        <v/>
      </c>
      <c r="O193" s="16" t="str">
        <f t="shared" si="31"/>
        <v/>
      </c>
      <c r="P193" s="16" t="str">
        <f t="shared" si="32"/>
        <v/>
      </c>
      <c r="Q193" s="16" t="str">
        <f t="shared" si="33"/>
        <v/>
      </c>
      <c r="R193" s="16"/>
      <c r="S193" s="21"/>
      <c r="T193" s="21"/>
    </row>
    <row r="194" spans="1:20" x14ac:dyDescent="0.15">
      <c r="A194" s="14">
        <v>190</v>
      </c>
      <c r="B194" s="14">
        <f t="shared" si="34"/>
        <v>2</v>
      </c>
      <c r="C194" s="14">
        <f t="shared" si="36"/>
        <v>90</v>
      </c>
      <c r="D194" s="14" t="str">
        <f t="shared" si="28"/>
        <v>[{"count":1,"iid":25081},{"count":1,"iid":25081}]</v>
      </c>
      <c r="E194" s="14">
        <f t="shared" si="29"/>
        <v>90</v>
      </c>
      <c r="F194" s="14">
        <f t="shared" si="24"/>
        <v>1</v>
      </c>
      <c r="G194">
        <f t="shared" si="25"/>
        <v>0</v>
      </c>
      <c r="H194" s="14">
        <v>0</v>
      </c>
      <c r="I194">
        <v>0</v>
      </c>
      <c r="J194" t="str">
        <f t="shared" si="26"/>
        <v>装备进阶材料8-1</v>
      </c>
      <c r="K194" s="14" t="str">
        <f t="shared" si="27"/>
        <v>装备进阶材料8-1</v>
      </c>
      <c r="L194" s="16">
        <f>_xlfn.IFNA(VLOOKUP(J194,物品对应表!B:C,2,FALSE),"")</f>
        <v>25081</v>
      </c>
      <c r="M194" s="16">
        <f>_xlfn.IFNA(VLOOKUP(K194,物品对应表!B:C,2,FALSE),"")</f>
        <v>25081</v>
      </c>
      <c r="N194" s="1">
        <f t="shared" si="30"/>
        <v>1</v>
      </c>
      <c r="O194" s="16">
        <f t="shared" si="31"/>
        <v>1</v>
      </c>
      <c r="P194" s="16" t="str">
        <f t="shared" si="32"/>
        <v>{"count":1,"iid":25081}</v>
      </c>
      <c r="Q194" s="16" t="str">
        <f t="shared" si="33"/>
        <v>{"count":1,"iid":25081}</v>
      </c>
      <c r="R194" s="16"/>
      <c r="S194" s="21"/>
      <c r="T194" s="21"/>
    </row>
    <row r="195" spans="1:20" x14ac:dyDescent="0.15">
      <c r="A195" s="14">
        <v>191</v>
      </c>
      <c r="B195" s="14">
        <f t="shared" si="34"/>
        <v>2</v>
      </c>
      <c r="C195" s="14">
        <f t="shared" si="36"/>
        <v>91</v>
      </c>
      <c r="D195" s="14" t="str">
        <f t="shared" si="28"/>
        <v>[]</v>
      </c>
      <c r="E195" s="14">
        <f t="shared" si="29"/>
        <v>91</v>
      </c>
      <c r="F195" s="14">
        <f t="shared" si="24"/>
        <v>0</v>
      </c>
      <c r="G195">
        <f t="shared" si="25"/>
        <v>22588</v>
      </c>
      <c r="H195" s="14">
        <v>0</v>
      </c>
      <c r="I195">
        <v>0</v>
      </c>
      <c r="J195" t="str">
        <f t="shared" si="26"/>
        <v/>
      </c>
      <c r="K195" s="14" t="str">
        <f t="shared" si="27"/>
        <v/>
      </c>
      <c r="L195" s="16" t="str">
        <f>_xlfn.IFNA(VLOOKUP(J195,物品对应表!B:C,2,FALSE),"")</f>
        <v/>
      </c>
      <c r="M195" s="16" t="str">
        <f>_xlfn.IFNA(VLOOKUP(K195,物品对应表!B:C,2,FALSE),"")</f>
        <v/>
      </c>
      <c r="N195" s="1" t="str">
        <f t="shared" si="30"/>
        <v/>
      </c>
      <c r="O195" s="16" t="str">
        <f t="shared" si="31"/>
        <v/>
      </c>
      <c r="P195" s="16" t="str">
        <f t="shared" si="32"/>
        <v/>
      </c>
      <c r="Q195" s="16" t="str">
        <f t="shared" si="33"/>
        <v/>
      </c>
      <c r="R195" s="16"/>
      <c r="S195" s="21"/>
      <c r="T195" s="21"/>
    </row>
    <row r="196" spans="1:20" x14ac:dyDescent="0.15">
      <c r="A196" s="14">
        <v>192</v>
      </c>
      <c r="B196" s="14">
        <f t="shared" si="34"/>
        <v>2</v>
      </c>
      <c r="C196" s="14">
        <f t="shared" si="36"/>
        <v>92</v>
      </c>
      <c r="D196" s="14" t="str">
        <f t="shared" si="28"/>
        <v>[]</v>
      </c>
      <c r="E196" s="14">
        <f t="shared" si="29"/>
        <v>92</v>
      </c>
      <c r="F196" s="14">
        <f t="shared" si="24"/>
        <v>0</v>
      </c>
      <c r="G196">
        <f t="shared" si="25"/>
        <v>22588</v>
      </c>
      <c r="H196" s="14">
        <v>0</v>
      </c>
      <c r="I196">
        <v>0</v>
      </c>
      <c r="J196" t="str">
        <f t="shared" si="26"/>
        <v/>
      </c>
      <c r="K196" s="14" t="str">
        <f t="shared" si="27"/>
        <v/>
      </c>
      <c r="L196" s="16" t="str">
        <f>_xlfn.IFNA(VLOOKUP(J196,物品对应表!B:C,2,FALSE),"")</f>
        <v/>
      </c>
      <c r="M196" s="16" t="str">
        <f>_xlfn.IFNA(VLOOKUP(K196,物品对应表!B:C,2,FALSE),"")</f>
        <v/>
      </c>
      <c r="N196" s="1" t="str">
        <f t="shared" si="30"/>
        <v/>
      </c>
      <c r="O196" s="16" t="str">
        <f t="shared" si="31"/>
        <v/>
      </c>
      <c r="P196" s="16" t="str">
        <f t="shared" si="32"/>
        <v/>
      </c>
      <c r="Q196" s="16" t="str">
        <f t="shared" si="33"/>
        <v/>
      </c>
      <c r="R196" s="16"/>
      <c r="S196" s="21"/>
      <c r="T196" s="21"/>
    </row>
    <row r="197" spans="1:20" x14ac:dyDescent="0.15">
      <c r="A197" s="14">
        <v>193</v>
      </c>
      <c r="B197" s="14">
        <f t="shared" si="34"/>
        <v>2</v>
      </c>
      <c r="C197" s="14">
        <f t="shared" si="36"/>
        <v>93</v>
      </c>
      <c r="D197" s="14" t="str">
        <f t="shared" si="28"/>
        <v>[]</v>
      </c>
      <c r="E197" s="14">
        <f t="shared" si="29"/>
        <v>93</v>
      </c>
      <c r="F197" s="14">
        <f t="shared" ref="F197:F260" si="37">_xlfn.IFNA(VLOOKUP(C197,W:X,2,FALSE),0)</f>
        <v>0</v>
      </c>
      <c r="G197">
        <f t="shared" ref="G197:G260" si="38">IF(F197=1,0,VLOOKUP(C197,S:T,2,FALSE))</f>
        <v>22587.99999999996</v>
      </c>
      <c r="H197" s="14">
        <v>0</v>
      </c>
      <c r="I197">
        <v>0</v>
      </c>
      <c r="J197" t="str">
        <f t="shared" ref="J197:J260" si="39">_xlfn.IFNA(VLOOKUP(C197,W:Z,3,FALSE),"")</f>
        <v/>
      </c>
      <c r="K197" s="14" t="str">
        <f t="shared" ref="K197:K260" si="40">_xlfn.IFNA(VLOOKUP(C197,W:Z,4,FALSE),"")</f>
        <v/>
      </c>
      <c r="L197" s="16" t="str">
        <f>_xlfn.IFNA(VLOOKUP(J197,物品对应表!B:C,2,FALSE),"")</f>
        <v/>
      </c>
      <c r="M197" s="16" t="str">
        <f>_xlfn.IFNA(VLOOKUP(K197,物品对应表!B:C,2,FALSE),"")</f>
        <v/>
      </c>
      <c r="N197" s="1" t="str">
        <f t="shared" si="30"/>
        <v/>
      </c>
      <c r="O197" s="16" t="str">
        <f t="shared" si="31"/>
        <v/>
      </c>
      <c r="P197" s="16" t="str">
        <f t="shared" si="32"/>
        <v/>
      </c>
      <c r="Q197" s="16" t="str">
        <f t="shared" si="33"/>
        <v/>
      </c>
      <c r="R197" s="16"/>
      <c r="S197" s="21"/>
      <c r="T197" s="21"/>
    </row>
    <row r="198" spans="1:20" x14ac:dyDescent="0.15">
      <c r="A198" s="14">
        <v>194</v>
      </c>
      <c r="B198" s="14">
        <f t="shared" si="34"/>
        <v>2</v>
      </c>
      <c r="C198" s="14">
        <f t="shared" si="36"/>
        <v>94</v>
      </c>
      <c r="D198" s="14" t="str">
        <f t="shared" ref="D198:D261" si="41">IF(P198="","[]","["&amp;P198&amp;","&amp;Q198&amp;"]")</f>
        <v>[]</v>
      </c>
      <c r="E198" s="14">
        <f t="shared" ref="E198:E261" si="42">C198</f>
        <v>94</v>
      </c>
      <c r="F198" s="14">
        <f t="shared" si="37"/>
        <v>0</v>
      </c>
      <c r="G198">
        <f t="shared" si="38"/>
        <v>22588</v>
      </c>
      <c r="H198" s="14">
        <v>0</v>
      </c>
      <c r="I198">
        <v>0</v>
      </c>
      <c r="J198" t="str">
        <f t="shared" si="39"/>
        <v/>
      </c>
      <c r="K198" s="14" t="str">
        <f t="shared" si="40"/>
        <v/>
      </c>
      <c r="L198" s="16" t="str">
        <f>_xlfn.IFNA(VLOOKUP(J198,物品对应表!B:C,2,FALSE),"")</f>
        <v/>
      </c>
      <c r="M198" s="16" t="str">
        <f>_xlfn.IFNA(VLOOKUP(K198,物品对应表!B:C,2,FALSE),"")</f>
        <v/>
      </c>
      <c r="N198" s="1" t="str">
        <f t="shared" ref="N198:N261" si="43">_xlfn.IFNA(VLOOKUP(C198,W:AB,5,FALSE),"")</f>
        <v/>
      </c>
      <c r="O198" s="16" t="str">
        <f t="shared" ref="O198:O261" si="44">_xlfn.IFNA(VLOOKUP(C198,W:AB,6,FALSE),"")</f>
        <v/>
      </c>
      <c r="P198" s="16" t="str">
        <f t="shared" ref="P198:P261" si="45">IF(J198&amp;K198="","","{"&amp;N$3&amp;N198&amp;","&amp;L$3&amp;L198&amp;"}")</f>
        <v/>
      </c>
      <c r="Q198" s="16" t="str">
        <f t="shared" ref="Q198:Q261" si="46">IF(K198&amp;L198="","","{"&amp;O$3&amp;O198&amp;","&amp;M$3&amp;M198&amp;"}")</f>
        <v/>
      </c>
      <c r="R198" s="16"/>
      <c r="S198" s="21"/>
      <c r="T198" s="21"/>
    </row>
    <row r="199" spans="1:20" x14ac:dyDescent="0.15">
      <c r="A199" s="14">
        <v>195</v>
      </c>
      <c r="B199" s="14">
        <f t="shared" ref="B199:B262" si="47">IF(C199=1,B198+1,B198)</f>
        <v>2</v>
      </c>
      <c r="C199" s="14">
        <f t="shared" si="36"/>
        <v>95</v>
      </c>
      <c r="D199" s="14" t="str">
        <f t="shared" si="41"/>
        <v>[]</v>
      </c>
      <c r="E199" s="14">
        <f t="shared" si="42"/>
        <v>95</v>
      </c>
      <c r="F199" s="14">
        <f t="shared" si="37"/>
        <v>0</v>
      </c>
      <c r="G199">
        <f t="shared" si="38"/>
        <v>22588</v>
      </c>
      <c r="H199" s="14">
        <v>0</v>
      </c>
      <c r="I199">
        <v>0</v>
      </c>
      <c r="J199" t="str">
        <f t="shared" si="39"/>
        <v/>
      </c>
      <c r="K199" s="14" t="str">
        <f t="shared" si="40"/>
        <v/>
      </c>
      <c r="L199" s="16" t="str">
        <f>_xlfn.IFNA(VLOOKUP(J199,物品对应表!B:C,2,FALSE),"")</f>
        <v/>
      </c>
      <c r="M199" s="16" t="str">
        <f>_xlfn.IFNA(VLOOKUP(K199,物品对应表!B:C,2,FALSE),"")</f>
        <v/>
      </c>
      <c r="N199" s="1" t="str">
        <f t="shared" si="43"/>
        <v/>
      </c>
      <c r="O199" s="16" t="str">
        <f t="shared" si="44"/>
        <v/>
      </c>
      <c r="P199" s="16" t="str">
        <f t="shared" si="45"/>
        <v/>
      </c>
      <c r="Q199" s="16" t="str">
        <f t="shared" si="46"/>
        <v/>
      </c>
      <c r="R199" s="16"/>
      <c r="S199" s="21"/>
      <c r="T199" s="21"/>
    </row>
    <row r="200" spans="1:20" x14ac:dyDescent="0.15">
      <c r="A200" s="14">
        <v>196</v>
      </c>
      <c r="B200" s="14">
        <f t="shared" si="47"/>
        <v>2</v>
      </c>
      <c r="C200" s="14">
        <f t="shared" si="36"/>
        <v>96</v>
      </c>
      <c r="D200" s="14" t="str">
        <f t="shared" si="41"/>
        <v>[]</v>
      </c>
      <c r="E200" s="14">
        <f t="shared" si="42"/>
        <v>96</v>
      </c>
      <c r="F200" s="14">
        <f t="shared" si="37"/>
        <v>0</v>
      </c>
      <c r="G200">
        <f t="shared" si="38"/>
        <v>22588</v>
      </c>
      <c r="H200" s="14">
        <v>0</v>
      </c>
      <c r="I200">
        <v>0</v>
      </c>
      <c r="J200" t="str">
        <f t="shared" si="39"/>
        <v/>
      </c>
      <c r="K200" s="14" t="str">
        <f t="shared" si="40"/>
        <v/>
      </c>
      <c r="L200" s="16" t="str">
        <f>_xlfn.IFNA(VLOOKUP(J200,物品对应表!B:C,2,FALSE),"")</f>
        <v/>
      </c>
      <c r="M200" s="16" t="str">
        <f>_xlfn.IFNA(VLOOKUP(K200,物品对应表!B:C,2,FALSE),"")</f>
        <v/>
      </c>
      <c r="N200" s="1" t="str">
        <f t="shared" si="43"/>
        <v/>
      </c>
      <c r="O200" s="16" t="str">
        <f t="shared" si="44"/>
        <v/>
      </c>
      <c r="P200" s="16" t="str">
        <f t="shared" si="45"/>
        <v/>
      </c>
      <c r="Q200" s="16" t="str">
        <f t="shared" si="46"/>
        <v/>
      </c>
      <c r="R200" s="16"/>
      <c r="S200" s="21"/>
      <c r="T200" s="21"/>
    </row>
    <row r="201" spans="1:20" x14ac:dyDescent="0.15">
      <c r="A201" s="14">
        <v>197</v>
      </c>
      <c r="B201" s="14">
        <f t="shared" si="47"/>
        <v>2</v>
      </c>
      <c r="C201" s="14">
        <f t="shared" si="36"/>
        <v>97</v>
      </c>
      <c r="D201" s="14" t="str">
        <f t="shared" si="41"/>
        <v>[]</v>
      </c>
      <c r="E201" s="14">
        <f t="shared" si="42"/>
        <v>97</v>
      </c>
      <c r="F201" s="14">
        <f t="shared" si="37"/>
        <v>0</v>
      </c>
      <c r="G201">
        <f t="shared" si="38"/>
        <v>22588.00000000004</v>
      </c>
      <c r="H201" s="14">
        <v>0</v>
      </c>
      <c r="I201">
        <v>0</v>
      </c>
      <c r="J201" t="str">
        <f t="shared" si="39"/>
        <v/>
      </c>
      <c r="K201" s="14" t="str">
        <f t="shared" si="40"/>
        <v/>
      </c>
      <c r="L201" s="16" t="str">
        <f>_xlfn.IFNA(VLOOKUP(J201,物品对应表!B:C,2,FALSE),"")</f>
        <v/>
      </c>
      <c r="M201" s="16" t="str">
        <f>_xlfn.IFNA(VLOOKUP(K201,物品对应表!B:C,2,FALSE),"")</f>
        <v/>
      </c>
      <c r="N201" s="1" t="str">
        <f t="shared" si="43"/>
        <v/>
      </c>
      <c r="O201" s="16" t="str">
        <f t="shared" si="44"/>
        <v/>
      </c>
      <c r="P201" s="16" t="str">
        <f t="shared" si="45"/>
        <v/>
      </c>
      <c r="Q201" s="16" t="str">
        <f t="shared" si="46"/>
        <v/>
      </c>
      <c r="R201" s="16"/>
      <c r="S201" s="21"/>
      <c r="T201" s="21"/>
    </row>
    <row r="202" spans="1:20" x14ac:dyDescent="0.15">
      <c r="A202" s="14">
        <v>198</v>
      </c>
      <c r="B202" s="14">
        <f t="shared" si="47"/>
        <v>2</v>
      </c>
      <c r="C202" s="14">
        <f t="shared" si="36"/>
        <v>98</v>
      </c>
      <c r="D202" s="14" t="str">
        <f t="shared" si="41"/>
        <v>[]</v>
      </c>
      <c r="E202" s="14">
        <f t="shared" si="42"/>
        <v>98</v>
      </c>
      <c r="F202" s="14">
        <f t="shared" si="37"/>
        <v>0</v>
      </c>
      <c r="G202">
        <f t="shared" si="38"/>
        <v>22588</v>
      </c>
      <c r="H202" s="14">
        <v>0</v>
      </c>
      <c r="I202">
        <v>0</v>
      </c>
      <c r="J202" t="str">
        <f t="shared" si="39"/>
        <v/>
      </c>
      <c r="K202" s="14" t="str">
        <f t="shared" si="40"/>
        <v/>
      </c>
      <c r="L202" s="16" t="str">
        <f>_xlfn.IFNA(VLOOKUP(J202,物品对应表!B:C,2,FALSE),"")</f>
        <v/>
      </c>
      <c r="M202" s="16" t="str">
        <f>_xlfn.IFNA(VLOOKUP(K202,物品对应表!B:C,2,FALSE),"")</f>
        <v/>
      </c>
      <c r="N202" s="1" t="str">
        <f t="shared" si="43"/>
        <v/>
      </c>
      <c r="O202" s="16" t="str">
        <f t="shared" si="44"/>
        <v/>
      </c>
      <c r="P202" s="16" t="str">
        <f t="shared" si="45"/>
        <v/>
      </c>
      <c r="Q202" s="16" t="str">
        <f t="shared" si="46"/>
        <v/>
      </c>
      <c r="R202" s="16"/>
      <c r="S202" s="21"/>
      <c r="T202" s="21"/>
    </row>
    <row r="203" spans="1:20" x14ac:dyDescent="0.15">
      <c r="A203" s="14">
        <v>199</v>
      </c>
      <c r="B203" s="14">
        <f t="shared" si="47"/>
        <v>2</v>
      </c>
      <c r="C203" s="14">
        <f t="shared" si="36"/>
        <v>99</v>
      </c>
      <c r="D203" s="14" t="str">
        <f t="shared" si="41"/>
        <v>[]</v>
      </c>
      <c r="E203" s="14">
        <f t="shared" si="42"/>
        <v>99</v>
      </c>
      <c r="F203" s="14">
        <f t="shared" si="37"/>
        <v>0</v>
      </c>
      <c r="G203">
        <f t="shared" si="38"/>
        <v>22588.000000000076</v>
      </c>
      <c r="H203" s="14">
        <v>0</v>
      </c>
      <c r="I203">
        <v>0</v>
      </c>
      <c r="J203" t="str">
        <f t="shared" si="39"/>
        <v/>
      </c>
      <c r="K203" s="14" t="str">
        <f t="shared" si="40"/>
        <v/>
      </c>
      <c r="L203" s="16" t="str">
        <f>_xlfn.IFNA(VLOOKUP(J203,物品对应表!B:C,2,FALSE),"")</f>
        <v/>
      </c>
      <c r="M203" s="16" t="str">
        <f>_xlfn.IFNA(VLOOKUP(K203,物品对应表!B:C,2,FALSE),"")</f>
        <v/>
      </c>
      <c r="N203" s="1" t="str">
        <f t="shared" si="43"/>
        <v/>
      </c>
      <c r="O203" s="16" t="str">
        <f t="shared" si="44"/>
        <v/>
      </c>
      <c r="P203" s="16" t="str">
        <f t="shared" si="45"/>
        <v/>
      </c>
      <c r="Q203" s="16" t="str">
        <f t="shared" si="46"/>
        <v/>
      </c>
      <c r="R203" s="16"/>
      <c r="S203" s="21"/>
      <c r="T203" s="21"/>
    </row>
    <row r="204" spans="1:20" x14ac:dyDescent="0.15">
      <c r="A204" s="14">
        <v>200</v>
      </c>
      <c r="B204" s="14">
        <f t="shared" si="47"/>
        <v>2</v>
      </c>
      <c r="C204" s="14">
        <f t="shared" ref="C204:C267" si="48">IF(C203=C$1,1,C203+1)</f>
        <v>100</v>
      </c>
      <c r="D204" s="14" t="str">
        <f t="shared" si="41"/>
        <v>[]</v>
      </c>
      <c r="E204" s="14">
        <f t="shared" si="42"/>
        <v>100</v>
      </c>
      <c r="F204" s="14">
        <f t="shared" si="37"/>
        <v>0</v>
      </c>
      <c r="G204">
        <f t="shared" si="38"/>
        <v>22588</v>
      </c>
      <c r="H204" s="14">
        <v>0</v>
      </c>
      <c r="I204">
        <v>0</v>
      </c>
      <c r="J204" t="str">
        <f t="shared" si="39"/>
        <v/>
      </c>
      <c r="K204" s="14" t="str">
        <f t="shared" si="40"/>
        <v/>
      </c>
      <c r="L204" s="16" t="str">
        <f>_xlfn.IFNA(VLOOKUP(J204,物品对应表!B:C,2,FALSE),"")</f>
        <v/>
      </c>
      <c r="M204" s="16" t="str">
        <f>_xlfn.IFNA(VLOOKUP(K204,物品对应表!B:C,2,FALSE),"")</f>
        <v/>
      </c>
      <c r="N204" s="1" t="str">
        <f t="shared" si="43"/>
        <v/>
      </c>
      <c r="O204" s="16" t="str">
        <f t="shared" si="44"/>
        <v/>
      </c>
      <c r="P204" s="16" t="str">
        <f t="shared" si="45"/>
        <v/>
      </c>
      <c r="Q204" s="16" t="str">
        <f t="shared" si="46"/>
        <v/>
      </c>
      <c r="R204" s="16"/>
      <c r="S204" s="21"/>
      <c r="T204" s="21"/>
    </row>
    <row r="205" spans="1:20" x14ac:dyDescent="0.15">
      <c r="A205" s="14">
        <v>201</v>
      </c>
      <c r="B205" s="14">
        <f t="shared" si="47"/>
        <v>3</v>
      </c>
      <c r="C205" s="14">
        <f t="shared" si="48"/>
        <v>1</v>
      </c>
      <c r="D205" s="14" t="str">
        <f t="shared" si="41"/>
        <v>[]</v>
      </c>
      <c r="E205" s="14">
        <f t="shared" si="42"/>
        <v>1</v>
      </c>
      <c r="F205" s="14">
        <f t="shared" si="37"/>
        <v>0</v>
      </c>
      <c r="G205">
        <f t="shared" si="38"/>
        <v>40</v>
      </c>
      <c r="H205" s="14">
        <v>0</v>
      </c>
      <c r="I205">
        <v>0</v>
      </c>
      <c r="J205" t="str">
        <f t="shared" si="39"/>
        <v/>
      </c>
      <c r="K205" s="14" t="str">
        <f t="shared" si="40"/>
        <v/>
      </c>
      <c r="L205" s="16" t="str">
        <f>_xlfn.IFNA(VLOOKUP(J205,物品对应表!B:C,2,FALSE),"")</f>
        <v/>
      </c>
      <c r="M205" s="16" t="str">
        <f>_xlfn.IFNA(VLOOKUP(K205,物品对应表!B:C,2,FALSE),"")</f>
        <v/>
      </c>
      <c r="N205" s="1" t="str">
        <f t="shared" si="43"/>
        <v/>
      </c>
      <c r="O205" s="16" t="str">
        <f t="shared" si="44"/>
        <v/>
      </c>
      <c r="P205" s="16" t="str">
        <f t="shared" si="45"/>
        <v/>
      </c>
      <c r="Q205" s="16" t="str">
        <f t="shared" si="46"/>
        <v/>
      </c>
      <c r="R205" s="16"/>
      <c r="S205" s="21"/>
      <c r="T205" s="21"/>
    </row>
    <row r="206" spans="1:20" x14ac:dyDescent="0.15">
      <c r="A206" s="14">
        <v>202</v>
      </c>
      <c r="B206" s="14">
        <f t="shared" si="47"/>
        <v>3</v>
      </c>
      <c r="C206" s="14">
        <f t="shared" si="48"/>
        <v>2</v>
      </c>
      <c r="D206" s="14" t="str">
        <f t="shared" si="41"/>
        <v>[]</v>
      </c>
      <c r="E206" s="14">
        <f t="shared" si="42"/>
        <v>2</v>
      </c>
      <c r="F206" s="14">
        <f t="shared" si="37"/>
        <v>0</v>
      </c>
      <c r="G206">
        <f t="shared" si="38"/>
        <v>40</v>
      </c>
      <c r="H206" s="14">
        <v>0</v>
      </c>
      <c r="I206">
        <v>0</v>
      </c>
      <c r="J206" t="str">
        <f t="shared" si="39"/>
        <v/>
      </c>
      <c r="K206" s="14" t="str">
        <f t="shared" si="40"/>
        <v/>
      </c>
      <c r="L206" s="16" t="str">
        <f>_xlfn.IFNA(VLOOKUP(J206,物品对应表!B:C,2,FALSE),"")</f>
        <v/>
      </c>
      <c r="M206" s="16" t="str">
        <f>_xlfn.IFNA(VLOOKUP(K206,物品对应表!B:C,2,FALSE),"")</f>
        <v/>
      </c>
      <c r="N206" s="1" t="str">
        <f t="shared" si="43"/>
        <v/>
      </c>
      <c r="O206" s="16" t="str">
        <f t="shared" si="44"/>
        <v/>
      </c>
      <c r="P206" s="16" t="str">
        <f t="shared" si="45"/>
        <v/>
      </c>
      <c r="Q206" s="16" t="str">
        <f t="shared" si="46"/>
        <v/>
      </c>
      <c r="R206" s="16"/>
      <c r="S206" s="21"/>
      <c r="T206" s="21"/>
    </row>
    <row r="207" spans="1:20" x14ac:dyDescent="0.15">
      <c r="A207" s="14">
        <v>203</v>
      </c>
      <c r="B207" s="14">
        <f t="shared" si="47"/>
        <v>3</v>
      </c>
      <c r="C207" s="14">
        <f t="shared" si="48"/>
        <v>3</v>
      </c>
      <c r="D207" s="14" t="str">
        <f t="shared" si="41"/>
        <v>[]</v>
      </c>
      <c r="E207" s="14">
        <f t="shared" si="42"/>
        <v>3</v>
      </c>
      <c r="F207" s="14">
        <f t="shared" si="37"/>
        <v>0</v>
      </c>
      <c r="G207">
        <f t="shared" si="38"/>
        <v>40</v>
      </c>
      <c r="H207" s="14">
        <v>0</v>
      </c>
      <c r="I207">
        <v>0</v>
      </c>
      <c r="J207" t="str">
        <f t="shared" si="39"/>
        <v/>
      </c>
      <c r="K207" s="14" t="str">
        <f t="shared" si="40"/>
        <v/>
      </c>
      <c r="L207" s="16" t="str">
        <f>_xlfn.IFNA(VLOOKUP(J207,物品对应表!B:C,2,FALSE),"")</f>
        <v/>
      </c>
      <c r="M207" s="16" t="str">
        <f>_xlfn.IFNA(VLOOKUP(K207,物品对应表!B:C,2,FALSE),"")</f>
        <v/>
      </c>
      <c r="N207" s="1" t="str">
        <f t="shared" si="43"/>
        <v/>
      </c>
      <c r="O207" s="16" t="str">
        <f t="shared" si="44"/>
        <v/>
      </c>
      <c r="P207" s="16" t="str">
        <f t="shared" si="45"/>
        <v/>
      </c>
      <c r="Q207" s="16" t="str">
        <f t="shared" si="46"/>
        <v/>
      </c>
      <c r="R207" s="16"/>
      <c r="S207" s="21"/>
      <c r="T207" s="21"/>
    </row>
    <row r="208" spans="1:20" x14ac:dyDescent="0.15">
      <c r="A208" s="14">
        <v>204</v>
      </c>
      <c r="B208" s="14">
        <f t="shared" si="47"/>
        <v>3</v>
      </c>
      <c r="C208" s="14">
        <f t="shared" si="48"/>
        <v>4</v>
      </c>
      <c r="D208" s="14" t="str">
        <f t="shared" si="41"/>
        <v>[]</v>
      </c>
      <c r="E208" s="14">
        <f t="shared" si="42"/>
        <v>4</v>
      </c>
      <c r="F208" s="14">
        <f t="shared" si="37"/>
        <v>0</v>
      </c>
      <c r="G208">
        <f t="shared" si="38"/>
        <v>40</v>
      </c>
      <c r="H208" s="14">
        <v>0</v>
      </c>
      <c r="I208">
        <v>0</v>
      </c>
      <c r="J208" t="str">
        <f t="shared" si="39"/>
        <v/>
      </c>
      <c r="K208" s="14" t="str">
        <f t="shared" si="40"/>
        <v/>
      </c>
      <c r="L208" s="16" t="str">
        <f>_xlfn.IFNA(VLOOKUP(J208,物品对应表!B:C,2,FALSE),"")</f>
        <v/>
      </c>
      <c r="M208" s="16" t="str">
        <f>_xlfn.IFNA(VLOOKUP(K208,物品对应表!B:C,2,FALSE),"")</f>
        <v/>
      </c>
      <c r="N208" s="1" t="str">
        <f t="shared" si="43"/>
        <v/>
      </c>
      <c r="O208" s="16" t="str">
        <f t="shared" si="44"/>
        <v/>
      </c>
      <c r="P208" s="16" t="str">
        <f t="shared" si="45"/>
        <v/>
      </c>
      <c r="Q208" s="16" t="str">
        <f t="shared" si="46"/>
        <v/>
      </c>
      <c r="R208" s="16"/>
      <c r="S208" s="21"/>
      <c r="T208" s="21"/>
    </row>
    <row r="209" spans="1:20" x14ac:dyDescent="0.15">
      <c r="A209" s="14">
        <v>205</v>
      </c>
      <c r="B209" s="14">
        <f t="shared" si="47"/>
        <v>3</v>
      </c>
      <c r="C209" s="14">
        <f t="shared" si="48"/>
        <v>5</v>
      </c>
      <c r="D209" s="14" t="str">
        <f t="shared" si="41"/>
        <v>[]</v>
      </c>
      <c r="E209" s="14">
        <f t="shared" si="42"/>
        <v>5</v>
      </c>
      <c r="F209" s="14">
        <f t="shared" si="37"/>
        <v>0</v>
      </c>
      <c r="G209">
        <f t="shared" si="38"/>
        <v>40</v>
      </c>
      <c r="H209" s="14">
        <v>0</v>
      </c>
      <c r="I209">
        <v>0</v>
      </c>
      <c r="J209" t="str">
        <f t="shared" si="39"/>
        <v/>
      </c>
      <c r="K209" s="14" t="str">
        <f t="shared" si="40"/>
        <v/>
      </c>
      <c r="L209" s="16" t="str">
        <f>_xlfn.IFNA(VLOOKUP(J209,物品对应表!B:C,2,FALSE),"")</f>
        <v/>
      </c>
      <c r="M209" s="16" t="str">
        <f>_xlfn.IFNA(VLOOKUP(K209,物品对应表!B:C,2,FALSE),"")</f>
        <v/>
      </c>
      <c r="N209" s="1" t="str">
        <f t="shared" si="43"/>
        <v/>
      </c>
      <c r="O209" s="16" t="str">
        <f t="shared" si="44"/>
        <v/>
      </c>
      <c r="P209" s="16" t="str">
        <f t="shared" si="45"/>
        <v/>
      </c>
      <c r="Q209" s="16" t="str">
        <f t="shared" si="46"/>
        <v/>
      </c>
      <c r="R209" s="16"/>
      <c r="S209" s="21"/>
      <c r="T209" s="21"/>
    </row>
    <row r="210" spans="1:20" x14ac:dyDescent="0.15">
      <c r="A210" s="14">
        <v>206</v>
      </c>
      <c r="B210" s="14">
        <f t="shared" si="47"/>
        <v>3</v>
      </c>
      <c r="C210" s="14">
        <f t="shared" si="48"/>
        <v>6</v>
      </c>
      <c r="D210" s="14" t="str">
        <f t="shared" si="41"/>
        <v>[]</v>
      </c>
      <c r="E210" s="14">
        <f t="shared" si="42"/>
        <v>6</v>
      </c>
      <c r="F210" s="14">
        <f t="shared" si="37"/>
        <v>0</v>
      </c>
      <c r="G210">
        <f t="shared" si="38"/>
        <v>40</v>
      </c>
      <c r="H210" s="14">
        <v>0</v>
      </c>
      <c r="I210">
        <v>0</v>
      </c>
      <c r="J210" t="str">
        <f t="shared" si="39"/>
        <v/>
      </c>
      <c r="K210" s="14" t="str">
        <f t="shared" si="40"/>
        <v/>
      </c>
      <c r="L210" s="16" t="str">
        <f>_xlfn.IFNA(VLOOKUP(J210,物品对应表!B:C,2,FALSE),"")</f>
        <v/>
      </c>
      <c r="M210" s="16" t="str">
        <f>_xlfn.IFNA(VLOOKUP(K210,物品对应表!B:C,2,FALSE),"")</f>
        <v/>
      </c>
      <c r="N210" s="1" t="str">
        <f t="shared" si="43"/>
        <v/>
      </c>
      <c r="O210" s="16" t="str">
        <f t="shared" si="44"/>
        <v/>
      </c>
      <c r="P210" s="16" t="str">
        <f t="shared" si="45"/>
        <v/>
      </c>
      <c r="Q210" s="16" t="str">
        <f t="shared" si="46"/>
        <v/>
      </c>
      <c r="R210" s="16"/>
      <c r="S210" s="21"/>
      <c r="T210" s="21"/>
    </row>
    <row r="211" spans="1:20" x14ac:dyDescent="0.15">
      <c r="A211" s="14">
        <v>207</v>
      </c>
      <c r="B211" s="14">
        <f t="shared" si="47"/>
        <v>3</v>
      </c>
      <c r="C211" s="14">
        <f t="shared" si="48"/>
        <v>7</v>
      </c>
      <c r="D211" s="14" t="str">
        <f t="shared" si="41"/>
        <v>[]</v>
      </c>
      <c r="E211" s="14">
        <f t="shared" si="42"/>
        <v>7</v>
      </c>
      <c r="F211" s="14">
        <f t="shared" si="37"/>
        <v>0</v>
      </c>
      <c r="G211">
        <f t="shared" si="38"/>
        <v>40</v>
      </c>
      <c r="H211" s="14">
        <v>0</v>
      </c>
      <c r="I211">
        <v>0</v>
      </c>
      <c r="J211" t="str">
        <f t="shared" si="39"/>
        <v/>
      </c>
      <c r="K211" s="14" t="str">
        <f t="shared" si="40"/>
        <v/>
      </c>
      <c r="L211" s="16" t="str">
        <f>_xlfn.IFNA(VLOOKUP(J211,物品对应表!B:C,2,FALSE),"")</f>
        <v/>
      </c>
      <c r="M211" s="16" t="str">
        <f>_xlfn.IFNA(VLOOKUP(K211,物品对应表!B:C,2,FALSE),"")</f>
        <v/>
      </c>
      <c r="N211" s="1" t="str">
        <f t="shared" si="43"/>
        <v/>
      </c>
      <c r="O211" s="16" t="str">
        <f t="shared" si="44"/>
        <v/>
      </c>
      <c r="P211" s="16" t="str">
        <f t="shared" si="45"/>
        <v/>
      </c>
      <c r="Q211" s="16" t="str">
        <f t="shared" si="46"/>
        <v/>
      </c>
      <c r="R211" s="16"/>
      <c r="S211" s="21"/>
      <c r="T211" s="21"/>
    </row>
    <row r="212" spans="1:20" x14ac:dyDescent="0.15">
      <c r="A212" s="14">
        <v>208</v>
      </c>
      <c r="B212" s="14">
        <f t="shared" si="47"/>
        <v>3</v>
      </c>
      <c r="C212" s="14">
        <f t="shared" si="48"/>
        <v>8</v>
      </c>
      <c r="D212" s="14" t="str">
        <f t="shared" si="41"/>
        <v>[]</v>
      </c>
      <c r="E212" s="14">
        <f t="shared" si="42"/>
        <v>8</v>
      </c>
      <c r="F212" s="14">
        <f t="shared" si="37"/>
        <v>0</v>
      </c>
      <c r="G212">
        <f t="shared" si="38"/>
        <v>40</v>
      </c>
      <c r="H212" s="14">
        <v>0</v>
      </c>
      <c r="I212">
        <v>0</v>
      </c>
      <c r="J212" t="str">
        <f t="shared" si="39"/>
        <v/>
      </c>
      <c r="K212" s="14" t="str">
        <f t="shared" si="40"/>
        <v/>
      </c>
      <c r="L212" s="16" t="str">
        <f>_xlfn.IFNA(VLOOKUP(J212,物品对应表!B:C,2,FALSE),"")</f>
        <v/>
      </c>
      <c r="M212" s="16" t="str">
        <f>_xlfn.IFNA(VLOOKUP(K212,物品对应表!B:C,2,FALSE),"")</f>
        <v/>
      </c>
      <c r="N212" s="1" t="str">
        <f t="shared" si="43"/>
        <v/>
      </c>
      <c r="O212" s="16" t="str">
        <f t="shared" si="44"/>
        <v/>
      </c>
      <c r="P212" s="16" t="str">
        <f t="shared" si="45"/>
        <v/>
      </c>
      <c r="Q212" s="16" t="str">
        <f t="shared" si="46"/>
        <v/>
      </c>
      <c r="R212" s="16"/>
      <c r="S212" s="21"/>
      <c r="T212" s="21"/>
    </row>
    <row r="213" spans="1:20" x14ac:dyDescent="0.15">
      <c r="A213" s="14">
        <v>209</v>
      </c>
      <c r="B213" s="14">
        <f t="shared" si="47"/>
        <v>3</v>
      </c>
      <c r="C213" s="14">
        <f t="shared" si="48"/>
        <v>9</v>
      </c>
      <c r="D213" s="14" t="str">
        <f t="shared" si="41"/>
        <v>[]</v>
      </c>
      <c r="E213" s="14">
        <f t="shared" si="42"/>
        <v>9</v>
      </c>
      <c r="F213" s="14">
        <f t="shared" si="37"/>
        <v>0</v>
      </c>
      <c r="G213">
        <f t="shared" si="38"/>
        <v>40</v>
      </c>
      <c r="H213" s="14">
        <v>0</v>
      </c>
      <c r="I213">
        <v>0</v>
      </c>
      <c r="J213" t="str">
        <f t="shared" si="39"/>
        <v/>
      </c>
      <c r="K213" s="14" t="str">
        <f t="shared" si="40"/>
        <v/>
      </c>
      <c r="L213" s="16" t="str">
        <f>_xlfn.IFNA(VLOOKUP(J213,物品对应表!B:C,2,FALSE),"")</f>
        <v/>
      </c>
      <c r="M213" s="16" t="str">
        <f>_xlfn.IFNA(VLOOKUP(K213,物品对应表!B:C,2,FALSE),"")</f>
        <v/>
      </c>
      <c r="N213" s="1" t="str">
        <f t="shared" si="43"/>
        <v/>
      </c>
      <c r="O213" s="16" t="str">
        <f t="shared" si="44"/>
        <v/>
      </c>
      <c r="P213" s="16" t="str">
        <f t="shared" si="45"/>
        <v/>
      </c>
      <c r="Q213" s="16" t="str">
        <f t="shared" si="46"/>
        <v/>
      </c>
      <c r="R213" s="16"/>
      <c r="S213" s="21"/>
      <c r="T213" s="21"/>
    </row>
    <row r="214" spans="1:20" x14ac:dyDescent="0.15">
      <c r="A214" s="14">
        <v>210</v>
      </c>
      <c r="B214" s="14">
        <f t="shared" si="47"/>
        <v>3</v>
      </c>
      <c r="C214" s="14">
        <f t="shared" si="48"/>
        <v>10</v>
      </c>
      <c r="D214" s="14" t="str">
        <f t="shared" si="41"/>
        <v>[{"count":1,"iid":25011},{"count":1,"iid":25012}]</v>
      </c>
      <c r="E214" s="14">
        <f t="shared" si="42"/>
        <v>10</v>
      </c>
      <c r="F214" s="14">
        <f t="shared" si="37"/>
        <v>1</v>
      </c>
      <c r="G214">
        <f t="shared" si="38"/>
        <v>0</v>
      </c>
      <c r="H214" s="14">
        <v>0</v>
      </c>
      <c r="I214">
        <v>0</v>
      </c>
      <c r="J214" t="str">
        <f t="shared" si="39"/>
        <v>装备进阶材料1-1</v>
      </c>
      <c r="K214" s="14" t="str">
        <f t="shared" si="40"/>
        <v>装备进阶材料1-2</v>
      </c>
      <c r="L214" s="16">
        <f>_xlfn.IFNA(VLOOKUP(J214,物品对应表!B:C,2,FALSE),"")</f>
        <v>25011</v>
      </c>
      <c r="M214" s="16">
        <f>_xlfn.IFNA(VLOOKUP(K214,物品对应表!B:C,2,FALSE),"")</f>
        <v>25012</v>
      </c>
      <c r="N214" s="1">
        <f t="shared" si="43"/>
        <v>1</v>
      </c>
      <c r="O214" s="16">
        <f t="shared" si="44"/>
        <v>1</v>
      </c>
      <c r="P214" s="16" t="str">
        <f t="shared" si="45"/>
        <v>{"count":1,"iid":25011}</v>
      </c>
      <c r="Q214" s="16" t="str">
        <f t="shared" si="46"/>
        <v>{"count":1,"iid":25012}</v>
      </c>
      <c r="R214" s="16"/>
      <c r="S214" s="21"/>
      <c r="T214" s="21"/>
    </row>
    <row r="215" spans="1:20" x14ac:dyDescent="0.15">
      <c r="A215" s="14">
        <v>211</v>
      </c>
      <c r="B215" s="14">
        <f t="shared" si="47"/>
        <v>3</v>
      </c>
      <c r="C215" s="14">
        <f t="shared" si="48"/>
        <v>11</v>
      </c>
      <c r="D215" s="14" t="str">
        <f t="shared" si="41"/>
        <v>[]</v>
      </c>
      <c r="E215" s="14">
        <f t="shared" si="42"/>
        <v>11</v>
      </c>
      <c r="F215" s="14">
        <f t="shared" si="37"/>
        <v>0</v>
      </c>
      <c r="G215">
        <f t="shared" si="38"/>
        <v>40</v>
      </c>
      <c r="H215" s="14">
        <v>0</v>
      </c>
      <c r="I215">
        <v>0</v>
      </c>
      <c r="J215" t="str">
        <f t="shared" si="39"/>
        <v/>
      </c>
      <c r="K215" s="14" t="str">
        <f t="shared" si="40"/>
        <v/>
      </c>
      <c r="L215" s="16" t="str">
        <f>_xlfn.IFNA(VLOOKUP(J215,物品对应表!B:C,2,FALSE),"")</f>
        <v/>
      </c>
      <c r="M215" s="16" t="str">
        <f>_xlfn.IFNA(VLOOKUP(K215,物品对应表!B:C,2,FALSE),"")</f>
        <v/>
      </c>
      <c r="N215" s="1" t="str">
        <f t="shared" si="43"/>
        <v/>
      </c>
      <c r="O215" s="16" t="str">
        <f t="shared" si="44"/>
        <v/>
      </c>
      <c r="P215" s="16" t="str">
        <f t="shared" si="45"/>
        <v/>
      </c>
      <c r="Q215" s="16" t="str">
        <f t="shared" si="46"/>
        <v/>
      </c>
      <c r="R215" s="16"/>
      <c r="S215" s="21"/>
      <c r="T215" s="21"/>
    </row>
    <row r="216" spans="1:20" x14ac:dyDescent="0.15">
      <c r="A216" s="14">
        <v>212</v>
      </c>
      <c r="B216" s="14">
        <f t="shared" si="47"/>
        <v>3</v>
      </c>
      <c r="C216" s="14">
        <f t="shared" si="48"/>
        <v>12</v>
      </c>
      <c r="D216" s="14" t="str">
        <f t="shared" si="41"/>
        <v>[]</v>
      </c>
      <c r="E216" s="14">
        <f t="shared" si="42"/>
        <v>12</v>
      </c>
      <c r="F216" s="14">
        <f t="shared" si="37"/>
        <v>0</v>
      </c>
      <c r="G216">
        <f t="shared" si="38"/>
        <v>40</v>
      </c>
      <c r="H216" s="14">
        <v>0</v>
      </c>
      <c r="I216">
        <v>0</v>
      </c>
      <c r="J216" t="str">
        <f t="shared" si="39"/>
        <v/>
      </c>
      <c r="K216" s="14" t="str">
        <f t="shared" si="40"/>
        <v/>
      </c>
      <c r="L216" s="16" t="str">
        <f>_xlfn.IFNA(VLOOKUP(J216,物品对应表!B:C,2,FALSE),"")</f>
        <v/>
      </c>
      <c r="M216" s="16" t="str">
        <f>_xlfn.IFNA(VLOOKUP(K216,物品对应表!B:C,2,FALSE),"")</f>
        <v/>
      </c>
      <c r="N216" s="1" t="str">
        <f t="shared" si="43"/>
        <v/>
      </c>
      <c r="O216" s="16" t="str">
        <f t="shared" si="44"/>
        <v/>
      </c>
      <c r="P216" s="16" t="str">
        <f t="shared" si="45"/>
        <v/>
      </c>
      <c r="Q216" s="16" t="str">
        <f t="shared" si="46"/>
        <v/>
      </c>
      <c r="R216" s="16"/>
      <c r="S216" s="21"/>
      <c r="T216" s="21"/>
    </row>
    <row r="217" spans="1:20" x14ac:dyDescent="0.15">
      <c r="A217" s="14">
        <v>213</v>
      </c>
      <c r="B217" s="14">
        <f t="shared" si="47"/>
        <v>3</v>
      </c>
      <c r="C217" s="14">
        <f t="shared" si="48"/>
        <v>13</v>
      </c>
      <c r="D217" s="14" t="str">
        <f t="shared" si="41"/>
        <v>[]</v>
      </c>
      <c r="E217" s="14">
        <f t="shared" si="42"/>
        <v>13</v>
      </c>
      <c r="F217" s="14">
        <f t="shared" si="37"/>
        <v>0</v>
      </c>
      <c r="G217">
        <f t="shared" si="38"/>
        <v>40</v>
      </c>
      <c r="H217" s="14">
        <v>0</v>
      </c>
      <c r="I217">
        <v>0</v>
      </c>
      <c r="J217" t="str">
        <f t="shared" si="39"/>
        <v/>
      </c>
      <c r="K217" s="14" t="str">
        <f t="shared" si="40"/>
        <v/>
      </c>
      <c r="L217" s="16" t="str">
        <f>_xlfn.IFNA(VLOOKUP(J217,物品对应表!B:C,2,FALSE),"")</f>
        <v/>
      </c>
      <c r="M217" s="16" t="str">
        <f>_xlfn.IFNA(VLOOKUP(K217,物品对应表!B:C,2,FALSE),"")</f>
        <v/>
      </c>
      <c r="N217" s="1" t="str">
        <f t="shared" si="43"/>
        <v/>
      </c>
      <c r="O217" s="16" t="str">
        <f t="shared" si="44"/>
        <v/>
      </c>
      <c r="P217" s="16" t="str">
        <f t="shared" si="45"/>
        <v/>
      </c>
      <c r="Q217" s="16" t="str">
        <f t="shared" si="46"/>
        <v/>
      </c>
      <c r="R217" s="16"/>
      <c r="S217" s="21"/>
      <c r="T217" s="21"/>
    </row>
    <row r="218" spans="1:20" x14ac:dyDescent="0.15">
      <c r="A218" s="14">
        <v>214</v>
      </c>
      <c r="B218" s="14">
        <f t="shared" si="47"/>
        <v>3</v>
      </c>
      <c r="C218" s="14">
        <f t="shared" si="48"/>
        <v>14</v>
      </c>
      <c r="D218" s="14" t="str">
        <f t="shared" si="41"/>
        <v>[]</v>
      </c>
      <c r="E218" s="14">
        <f t="shared" si="42"/>
        <v>14</v>
      </c>
      <c r="F218" s="14">
        <f t="shared" si="37"/>
        <v>0</v>
      </c>
      <c r="G218">
        <f t="shared" si="38"/>
        <v>40</v>
      </c>
      <c r="H218" s="14">
        <v>0</v>
      </c>
      <c r="I218">
        <v>0</v>
      </c>
      <c r="J218" t="str">
        <f t="shared" si="39"/>
        <v/>
      </c>
      <c r="K218" s="14" t="str">
        <f t="shared" si="40"/>
        <v/>
      </c>
      <c r="L218" s="16" t="str">
        <f>_xlfn.IFNA(VLOOKUP(J218,物品对应表!B:C,2,FALSE),"")</f>
        <v/>
      </c>
      <c r="M218" s="16" t="str">
        <f>_xlfn.IFNA(VLOOKUP(K218,物品对应表!B:C,2,FALSE),"")</f>
        <v/>
      </c>
      <c r="N218" s="1" t="str">
        <f t="shared" si="43"/>
        <v/>
      </c>
      <c r="O218" s="16" t="str">
        <f t="shared" si="44"/>
        <v/>
      </c>
      <c r="P218" s="16" t="str">
        <f t="shared" si="45"/>
        <v/>
      </c>
      <c r="Q218" s="16" t="str">
        <f t="shared" si="46"/>
        <v/>
      </c>
      <c r="R218" s="16"/>
      <c r="S218" s="21"/>
      <c r="T218" s="21"/>
    </row>
    <row r="219" spans="1:20" x14ac:dyDescent="0.15">
      <c r="A219" s="14">
        <v>215</v>
      </c>
      <c r="B219" s="14">
        <f t="shared" si="47"/>
        <v>3</v>
      </c>
      <c r="C219" s="14">
        <f t="shared" si="48"/>
        <v>15</v>
      </c>
      <c r="D219" s="14" t="str">
        <f t="shared" si="41"/>
        <v>[]</v>
      </c>
      <c r="E219" s="14">
        <f t="shared" si="42"/>
        <v>15</v>
      </c>
      <c r="F219" s="14">
        <f t="shared" si="37"/>
        <v>0</v>
      </c>
      <c r="G219">
        <f t="shared" si="38"/>
        <v>40</v>
      </c>
      <c r="H219" s="14">
        <v>0</v>
      </c>
      <c r="I219">
        <v>0</v>
      </c>
      <c r="J219" t="str">
        <f t="shared" si="39"/>
        <v/>
      </c>
      <c r="K219" s="14" t="str">
        <f t="shared" si="40"/>
        <v/>
      </c>
      <c r="L219" s="16" t="str">
        <f>_xlfn.IFNA(VLOOKUP(J219,物品对应表!B:C,2,FALSE),"")</f>
        <v/>
      </c>
      <c r="M219" s="16" t="str">
        <f>_xlfn.IFNA(VLOOKUP(K219,物品对应表!B:C,2,FALSE),"")</f>
        <v/>
      </c>
      <c r="N219" s="1" t="str">
        <f t="shared" si="43"/>
        <v/>
      </c>
      <c r="O219" s="16" t="str">
        <f t="shared" si="44"/>
        <v/>
      </c>
      <c r="P219" s="16" t="str">
        <f t="shared" si="45"/>
        <v/>
      </c>
      <c r="Q219" s="16" t="str">
        <f t="shared" si="46"/>
        <v/>
      </c>
      <c r="R219" s="16"/>
      <c r="S219" s="21"/>
      <c r="T219" s="21"/>
    </row>
    <row r="220" spans="1:20" x14ac:dyDescent="0.15">
      <c r="A220" s="14">
        <v>216</v>
      </c>
      <c r="B220" s="14">
        <f t="shared" si="47"/>
        <v>3</v>
      </c>
      <c r="C220" s="14">
        <f t="shared" si="48"/>
        <v>16</v>
      </c>
      <c r="D220" s="14" t="str">
        <f t="shared" si="41"/>
        <v>[]</v>
      </c>
      <c r="E220" s="14">
        <f t="shared" si="42"/>
        <v>16</v>
      </c>
      <c r="F220" s="14">
        <f t="shared" si="37"/>
        <v>0</v>
      </c>
      <c r="G220">
        <f t="shared" si="38"/>
        <v>40</v>
      </c>
      <c r="H220" s="14">
        <v>0</v>
      </c>
      <c r="I220">
        <v>0</v>
      </c>
      <c r="J220" t="str">
        <f t="shared" si="39"/>
        <v/>
      </c>
      <c r="K220" s="14" t="str">
        <f t="shared" si="40"/>
        <v/>
      </c>
      <c r="L220" s="16" t="str">
        <f>_xlfn.IFNA(VLOOKUP(J220,物品对应表!B:C,2,FALSE),"")</f>
        <v/>
      </c>
      <c r="M220" s="16" t="str">
        <f>_xlfn.IFNA(VLOOKUP(K220,物品对应表!B:C,2,FALSE),"")</f>
        <v/>
      </c>
      <c r="N220" s="1" t="str">
        <f t="shared" si="43"/>
        <v/>
      </c>
      <c r="O220" s="16" t="str">
        <f t="shared" si="44"/>
        <v/>
      </c>
      <c r="P220" s="16" t="str">
        <f t="shared" si="45"/>
        <v/>
      </c>
      <c r="Q220" s="16" t="str">
        <f t="shared" si="46"/>
        <v/>
      </c>
      <c r="R220" s="16"/>
      <c r="S220" s="21"/>
      <c r="T220" s="21"/>
    </row>
    <row r="221" spans="1:20" x14ac:dyDescent="0.15">
      <c r="A221" s="14">
        <v>217</v>
      </c>
      <c r="B221" s="14">
        <f t="shared" si="47"/>
        <v>3</v>
      </c>
      <c r="C221" s="14">
        <f t="shared" si="48"/>
        <v>17</v>
      </c>
      <c r="D221" s="14" t="str">
        <f t="shared" si="41"/>
        <v>[]</v>
      </c>
      <c r="E221" s="14">
        <f t="shared" si="42"/>
        <v>17</v>
      </c>
      <c r="F221" s="14">
        <f t="shared" si="37"/>
        <v>0</v>
      </c>
      <c r="G221">
        <f t="shared" si="38"/>
        <v>40</v>
      </c>
      <c r="H221" s="14">
        <v>0</v>
      </c>
      <c r="I221">
        <v>0</v>
      </c>
      <c r="J221" t="str">
        <f t="shared" si="39"/>
        <v/>
      </c>
      <c r="K221" s="14" t="str">
        <f t="shared" si="40"/>
        <v/>
      </c>
      <c r="L221" s="16" t="str">
        <f>_xlfn.IFNA(VLOOKUP(J221,物品对应表!B:C,2,FALSE),"")</f>
        <v/>
      </c>
      <c r="M221" s="16" t="str">
        <f>_xlfn.IFNA(VLOOKUP(K221,物品对应表!B:C,2,FALSE),"")</f>
        <v/>
      </c>
      <c r="N221" s="1" t="str">
        <f t="shared" si="43"/>
        <v/>
      </c>
      <c r="O221" s="16" t="str">
        <f t="shared" si="44"/>
        <v/>
      </c>
      <c r="P221" s="16" t="str">
        <f t="shared" si="45"/>
        <v/>
      </c>
      <c r="Q221" s="16" t="str">
        <f t="shared" si="46"/>
        <v/>
      </c>
      <c r="R221" s="16"/>
      <c r="S221" s="21"/>
      <c r="T221" s="21"/>
    </row>
    <row r="222" spans="1:20" x14ac:dyDescent="0.15">
      <c r="A222" s="14">
        <v>218</v>
      </c>
      <c r="B222" s="14">
        <f t="shared" si="47"/>
        <v>3</v>
      </c>
      <c r="C222" s="14">
        <f t="shared" si="48"/>
        <v>18</v>
      </c>
      <c r="D222" s="14" t="str">
        <f t="shared" si="41"/>
        <v>[]</v>
      </c>
      <c r="E222" s="14">
        <f t="shared" si="42"/>
        <v>18</v>
      </c>
      <c r="F222" s="14">
        <f t="shared" si="37"/>
        <v>0</v>
      </c>
      <c r="G222">
        <f t="shared" si="38"/>
        <v>40</v>
      </c>
      <c r="H222" s="14">
        <v>0</v>
      </c>
      <c r="I222">
        <v>0</v>
      </c>
      <c r="J222" t="str">
        <f t="shared" si="39"/>
        <v/>
      </c>
      <c r="K222" s="14" t="str">
        <f t="shared" si="40"/>
        <v/>
      </c>
      <c r="L222" s="16" t="str">
        <f>_xlfn.IFNA(VLOOKUP(J222,物品对应表!B:C,2,FALSE),"")</f>
        <v/>
      </c>
      <c r="M222" s="16" t="str">
        <f>_xlfn.IFNA(VLOOKUP(K222,物品对应表!B:C,2,FALSE),"")</f>
        <v/>
      </c>
      <c r="N222" s="1" t="str">
        <f t="shared" si="43"/>
        <v/>
      </c>
      <c r="O222" s="16" t="str">
        <f t="shared" si="44"/>
        <v/>
      </c>
      <c r="P222" s="16" t="str">
        <f t="shared" si="45"/>
        <v/>
      </c>
      <c r="Q222" s="16" t="str">
        <f t="shared" si="46"/>
        <v/>
      </c>
      <c r="R222" s="16"/>
      <c r="S222" s="21"/>
      <c r="T222" s="21"/>
    </row>
    <row r="223" spans="1:20" x14ac:dyDescent="0.15">
      <c r="A223" s="14">
        <v>219</v>
      </c>
      <c r="B223" s="14">
        <f t="shared" si="47"/>
        <v>3</v>
      </c>
      <c r="C223" s="14">
        <f t="shared" si="48"/>
        <v>19</v>
      </c>
      <c r="D223" s="14" t="str">
        <f t="shared" si="41"/>
        <v>[]</v>
      </c>
      <c r="E223" s="14">
        <f t="shared" si="42"/>
        <v>19</v>
      </c>
      <c r="F223" s="14">
        <f t="shared" si="37"/>
        <v>0</v>
      </c>
      <c r="G223">
        <f t="shared" si="38"/>
        <v>40</v>
      </c>
      <c r="H223" s="14">
        <v>0</v>
      </c>
      <c r="I223">
        <v>0</v>
      </c>
      <c r="J223" t="str">
        <f t="shared" si="39"/>
        <v/>
      </c>
      <c r="K223" s="14" t="str">
        <f t="shared" si="40"/>
        <v/>
      </c>
      <c r="L223" s="16" t="str">
        <f>_xlfn.IFNA(VLOOKUP(J223,物品对应表!B:C,2,FALSE),"")</f>
        <v/>
      </c>
      <c r="M223" s="16" t="str">
        <f>_xlfn.IFNA(VLOOKUP(K223,物品对应表!B:C,2,FALSE),"")</f>
        <v/>
      </c>
      <c r="N223" s="1" t="str">
        <f t="shared" si="43"/>
        <v/>
      </c>
      <c r="O223" s="16" t="str">
        <f t="shared" si="44"/>
        <v/>
      </c>
      <c r="P223" s="16" t="str">
        <f t="shared" si="45"/>
        <v/>
      </c>
      <c r="Q223" s="16" t="str">
        <f t="shared" si="46"/>
        <v/>
      </c>
      <c r="R223" s="16"/>
      <c r="S223" s="21"/>
      <c r="T223" s="21"/>
    </row>
    <row r="224" spans="1:20" x14ac:dyDescent="0.15">
      <c r="A224" s="14">
        <v>220</v>
      </c>
      <c r="B224" s="14">
        <f t="shared" si="47"/>
        <v>3</v>
      </c>
      <c r="C224" s="14">
        <f t="shared" si="48"/>
        <v>20</v>
      </c>
      <c r="D224" s="14" t="str">
        <f t="shared" si="41"/>
        <v>[{"count":1,"iid":25021},{"count":1,"iid":25022}]</v>
      </c>
      <c r="E224" s="14">
        <f t="shared" si="42"/>
        <v>20</v>
      </c>
      <c r="F224" s="14">
        <f t="shared" si="37"/>
        <v>1</v>
      </c>
      <c r="G224">
        <f t="shared" si="38"/>
        <v>0</v>
      </c>
      <c r="H224" s="14">
        <v>0</v>
      </c>
      <c r="I224">
        <v>0</v>
      </c>
      <c r="J224" t="str">
        <f t="shared" si="39"/>
        <v>装备进阶材料2-1</v>
      </c>
      <c r="K224" s="14" t="str">
        <f t="shared" si="40"/>
        <v>装备进阶材料2-2</v>
      </c>
      <c r="L224" s="16">
        <f>_xlfn.IFNA(VLOOKUP(J224,物品对应表!B:C,2,FALSE),"")</f>
        <v>25021</v>
      </c>
      <c r="M224" s="16">
        <f>_xlfn.IFNA(VLOOKUP(K224,物品对应表!B:C,2,FALSE),"")</f>
        <v>25022</v>
      </c>
      <c r="N224" s="1">
        <f t="shared" si="43"/>
        <v>1</v>
      </c>
      <c r="O224" s="16">
        <f t="shared" si="44"/>
        <v>1</v>
      </c>
      <c r="P224" s="16" t="str">
        <f t="shared" si="45"/>
        <v>{"count":1,"iid":25021}</v>
      </c>
      <c r="Q224" s="16" t="str">
        <f t="shared" si="46"/>
        <v>{"count":1,"iid":25022}</v>
      </c>
      <c r="R224" s="16"/>
      <c r="S224" s="21"/>
      <c r="T224" s="21"/>
    </row>
    <row r="225" spans="1:20" x14ac:dyDescent="0.15">
      <c r="A225" s="14">
        <v>221</v>
      </c>
      <c r="B225" s="14">
        <f t="shared" si="47"/>
        <v>3</v>
      </c>
      <c r="C225" s="14">
        <f t="shared" si="48"/>
        <v>21</v>
      </c>
      <c r="D225" s="14" t="str">
        <f t="shared" si="41"/>
        <v>[]</v>
      </c>
      <c r="E225" s="14">
        <f t="shared" si="42"/>
        <v>21</v>
      </c>
      <c r="F225" s="14">
        <f t="shared" si="37"/>
        <v>0</v>
      </c>
      <c r="G225">
        <f t="shared" si="38"/>
        <v>80</v>
      </c>
      <c r="H225" s="14">
        <v>0</v>
      </c>
      <c r="I225">
        <v>0</v>
      </c>
      <c r="J225" t="str">
        <f t="shared" si="39"/>
        <v/>
      </c>
      <c r="K225" s="14" t="str">
        <f t="shared" si="40"/>
        <v/>
      </c>
      <c r="L225" s="16" t="str">
        <f>_xlfn.IFNA(VLOOKUP(J225,物品对应表!B:C,2,FALSE),"")</f>
        <v/>
      </c>
      <c r="M225" s="16" t="str">
        <f>_xlfn.IFNA(VLOOKUP(K225,物品对应表!B:C,2,FALSE),"")</f>
        <v/>
      </c>
      <c r="N225" s="1" t="str">
        <f t="shared" si="43"/>
        <v/>
      </c>
      <c r="O225" s="16" t="str">
        <f t="shared" si="44"/>
        <v/>
      </c>
      <c r="P225" s="16" t="str">
        <f t="shared" si="45"/>
        <v/>
      </c>
      <c r="Q225" s="16" t="str">
        <f t="shared" si="46"/>
        <v/>
      </c>
      <c r="R225" s="16"/>
      <c r="S225" s="21"/>
      <c r="T225" s="21"/>
    </row>
    <row r="226" spans="1:20" x14ac:dyDescent="0.15">
      <c r="A226" s="14">
        <v>222</v>
      </c>
      <c r="B226" s="14">
        <f t="shared" si="47"/>
        <v>3</v>
      </c>
      <c r="C226" s="14">
        <f t="shared" si="48"/>
        <v>22</v>
      </c>
      <c r="D226" s="14" t="str">
        <f t="shared" si="41"/>
        <v>[]</v>
      </c>
      <c r="E226" s="14">
        <f t="shared" si="42"/>
        <v>22</v>
      </c>
      <c r="F226" s="14">
        <f t="shared" si="37"/>
        <v>0</v>
      </c>
      <c r="G226">
        <f t="shared" si="38"/>
        <v>80</v>
      </c>
      <c r="H226" s="14">
        <v>0</v>
      </c>
      <c r="I226">
        <v>0</v>
      </c>
      <c r="J226" t="str">
        <f t="shared" si="39"/>
        <v/>
      </c>
      <c r="K226" s="14" t="str">
        <f t="shared" si="40"/>
        <v/>
      </c>
      <c r="L226" s="16" t="str">
        <f>_xlfn.IFNA(VLOOKUP(J226,物品对应表!B:C,2,FALSE),"")</f>
        <v/>
      </c>
      <c r="M226" s="16" t="str">
        <f>_xlfn.IFNA(VLOOKUP(K226,物品对应表!B:C,2,FALSE),"")</f>
        <v/>
      </c>
      <c r="N226" s="1" t="str">
        <f t="shared" si="43"/>
        <v/>
      </c>
      <c r="O226" s="16" t="str">
        <f t="shared" si="44"/>
        <v/>
      </c>
      <c r="P226" s="16" t="str">
        <f t="shared" si="45"/>
        <v/>
      </c>
      <c r="Q226" s="16" t="str">
        <f t="shared" si="46"/>
        <v/>
      </c>
      <c r="R226" s="16"/>
      <c r="S226" s="21"/>
      <c r="T226" s="21"/>
    </row>
    <row r="227" spans="1:20" x14ac:dyDescent="0.15">
      <c r="A227" s="14">
        <v>223</v>
      </c>
      <c r="B227" s="14">
        <f t="shared" si="47"/>
        <v>3</v>
      </c>
      <c r="C227" s="14">
        <f t="shared" si="48"/>
        <v>23</v>
      </c>
      <c r="D227" s="14" t="str">
        <f t="shared" si="41"/>
        <v>[]</v>
      </c>
      <c r="E227" s="14">
        <f t="shared" si="42"/>
        <v>23</v>
      </c>
      <c r="F227" s="14">
        <f t="shared" si="37"/>
        <v>0</v>
      </c>
      <c r="G227">
        <f t="shared" si="38"/>
        <v>80</v>
      </c>
      <c r="H227" s="14">
        <v>0</v>
      </c>
      <c r="I227">
        <v>0</v>
      </c>
      <c r="J227" t="str">
        <f t="shared" si="39"/>
        <v/>
      </c>
      <c r="K227" s="14" t="str">
        <f t="shared" si="40"/>
        <v/>
      </c>
      <c r="L227" s="16" t="str">
        <f>_xlfn.IFNA(VLOOKUP(J227,物品对应表!B:C,2,FALSE),"")</f>
        <v/>
      </c>
      <c r="M227" s="16" t="str">
        <f>_xlfn.IFNA(VLOOKUP(K227,物品对应表!B:C,2,FALSE),"")</f>
        <v/>
      </c>
      <c r="N227" s="1" t="str">
        <f t="shared" si="43"/>
        <v/>
      </c>
      <c r="O227" s="16" t="str">
        <f t="shared" si="44"/>
        <v/>
      </c>
      <c r="P227" s="16" t="str">
        <f t="shared" si="45"/>
        <v/>
      </c>
      <c r="Q227" s="16" t="str">
        <f t="shared" si="46"/>
        <v/>
      </c>
      <c r="R227" s="16"/>
      <c r="S227" s="21"/>
      <c r="T227" s="21"/>
    </row>
    <row r="228" spans="1:20" x14ac:dyDescent="0.15">
      <c r="A228" s="14">
        <v>224</v>
      </c>
      <c r="B228" s="14">
        <f t="shared" si="47"/>
        <v>3</v>
      </c>
      <c r="C228" s="14">
        <f t="shared" si="48"/>
        <v>24</v>
      </c>
      <c r="D228" s="14" t="str">
        <f t="shared" si="41"/>
        <v>[]</v>
      </c>
      <c r="E228" s="14">
        <f t="shared" si="42"/>
        <v>24</v>
      </c>
      <c r="F228" s="14">
        <f t="shared" si="37"/>
        <v>0</v>
      </c>
      <c r="G228">
        <f t="shared" si="38"/>
        <v>80</v>
      </c>
      <c r="H228" s="14">
        <v>0</v>
      </c>
      <c r="I228">
        <v>0</v>
      </c>
      <c r="J228" t="str">
        <f t="shared" si="39"/>
        <v/>
      </c>
      <c r="K228" s="14" t="str">
        <f t="shared" si="40"/>
        <v/>
      </c>
      <c r="L228" s="16" t="str">
        <f>_xlfn.IFNA(VLOOKUP(J228,物品对应表!B:C,2,FALSE),"")</f>
        <v/>
      </c>
      <c r="M228" s="16" t="str">
        <f>_xlfn.IFNA(VLOOKUP(K228,物品对应表!B:C,2,FALSE),"")</f>
        <v/>
      </c>
      <c r="N228" s="1" t="str">
        <f t="shared" si="43"/>
        <v/>
      </c>
      <c r="O228" s="16" t="str">
        <f t="shared" si="44"/>
        <v/>
      </c>
      <c r="P228" s="16" t="str">
        <f t="shared" si="45"/>
        <v/>
      </c>
      <c r="Q228" s="16" t="str">
        <f t="shared" si="46"/>
        <v/>
      </c>
      <c r="R228" s="16"/>
      <c r="S228" s="21"/>
      <c r="T228" s="21"/>
    </row>
    <row r="229" spans="1:20" x14ac:dyDescent="0.15">
      <c r="A229" s="14">
        <v>225</v>
      </c>
      <c r="B229" s="14">
        <f t="shared" si="47"/>
        <v>3</v>
      </c>
      <c r="C229" s="14">
        <f t="shared" si="48"/>
        <v>25</v>
      </c>
      <c r="D229" s="14" t="str">
        <f t="shared" si="41"/>
        <v>[]</v>
      </c>
      <c r="E229" s="14">
        <f t="shared" si="42"/>
        <v>25</v>
      </c>
      <c r="F229" s="14">
        <f t="shared" si="37"/>
        <v>0</v>
      </c>
      <c r="G229">
        <f t="shared" si="38"/>
        <v>80</v>
      </c>
      <c r="H229" s="14">
        <v>0</v>
      </c>
      <c r="I229">
        <v>0</v>
      </c>
      <c r="J229" t="str">
        <f t="shared" si="39"/>
        <v/>
      </c>
      <c r="K229" s="14" t="str">
        <f t="shared" si="40"/>
        <v/>
      </c>
      <c r="L229" s="16" t="str">
        <f>_xlfn.IFNA(VLOOKUP(J229,物品对应表!B:C,2,FALSE),"")</f>
        <v/>
      </c>
      <c r="M229" s="16" t="str">
        <f>_xlfn.IFNA(VLOOKUP(K229,物品对应表!B:C,2,FALSE),"")</f>
        <v/>
      </c>
      <c r="N229" s="1" t="str">
        <f t="shared" si="43"/>
        <v/>
      </c>
      <c r="O229" s="16" t="str">
        <f t="shared" si="44"/>
        <v/>
      </c>
      <c r="P229" s="16" t="str">
        <f t="shared" si="45"/>
        <v/>
      </c>
      <c r="Q229" s="16" t="str">
        <f t="shared" si="46"/>
        <v/>
      </c>
      <c r="R229" s="16"/>
      <c r="S229" s="21"/>
      <c r="T229" s="21"/>
    </row>
    <row r="230" spans="1:20" x14ac:dyDescent="0.15">
      <c r="A230" s="14">
        <v>226</v>
      </c>
      <c r="B230" s="14">
        <f t="shared" si="47"/>
        <v>3</v>
      </c>
      <c r="C230" s="14">
        <f t="shared" si="48"/>
        <v>26</v>
      </c>
      <c r="D230" s="14" t="str">
        <f t="shared" si="41"/>
        <v>[]</v>
      </c>
      <c r="E230" s="14">
        <f t="shared" si="42"/>
        <v>26</v>
      </c>
      <c r="F230" s="14">
        <f t="shared" si="37"/>
        <v>0</v>
      </c>
      <c r="G230">
        <f t="shared" si="38"/>
        <v>80</v>
      </c>
      <c r="H230" s="14">
        <v>0</v>
      </c>
      <c r="I230">
        <v>0</v>
      </c>
      <c r="J230" t="str">
        <f t="shared" si="39"/>
        <v/>
      </c>
      <c r="K230" s="14" t="str">
        <f t="shared" si="40"/>
        <v/>
      </c>
      <c r="L230" s="16" t="str">
        <f>_xlfn.IFNA(VLOOKUP(J230,物品对应表!B:C,2,FALSE),"")</f>
        <v/>
      </c>
      <c r="M230" s="16" t="str">
        <f>_xlfn.IFNA(VLOOKUP(K230,物品对应表!B:C,2,FALSE),"")</f>
        <v/>
      </c>
      <c r="N230" s="1" t="str">
        <f t="shared" si="43"/>
        <v/>
      </c>
      <c r="O230" s="16" t="str">
        <f t="shared" si="44"/>
        <v/>
      </c>
      <c r="P230" s="16" t="str">
        <f t="shared" si="45"/>
        <v/>
      </c>
      <c r="Q230" s="16" t="str">
        <f t="shared" si="46"/>
        <v/>
      </c>
      <c r="R230" s="16"/>
      <c r="S230" s="21"/>
      <c r="T230" s="21"/>
    </row>
    <row r="231" spans="1:20" x14ac:dyDescent="0.15">
      <c r="A231" s="14">
        <v>227</v>
      </c>
      <c r="B231" s="14">
        <f t="shared" si="47"/>
        <v>3</v>
      </c>
      <c r="C231" s="14">
        <f t="shared" si="48"/>
        <v>27</v>
      </c>
      <c r="D231" s="14" t="str">
        <f t="shared" si="41"/>
        <v>[]</v>
      </c>
      <c r="E231" s="14">
        <f t="shared" si="42"/>
        <v>27</v>
      </c>
      <c r="F231" s="14">
        <f t="shared" si="37"/>
        <v>0</v>
      </c>
      <c r="G231">
        <f t="shared" si="38"/>
        <v>80</v>
      </c>
      <c r="H231" s="14">
        <v>0</v>
      </c>
      <c r="I231">
        <v>0</v>
      </c>
      <c r="J231" t="str">
        <f t="shared" si="39"/>
        <v/>
      </c>
      <c r="K231" s="14" t="str">
        <f t="shared" si="40"/>
        <v/>
      </c>
      <c r="L231" s="16" t="str">
        <f>_xlfn.IFNA(VLOOKUP(J231,物品对应表!B:C,2,FALSE),"")</f>
        <v/>
      </c>
      <c r="M231" s="16" t="str">
        <f>_xlfn.IFNA(VLOOKUP(K231,物品对应表!B:C,2,FALSE),"")</f>
        <v/>
      </c>
      <c r="N231" s="1" t="str">
        <f t="shared" si="43"/>
        <v/>
      </c>
      <c r="O231" s="16" t="str">
        <f t="shared" si="44"/>
        <v/>
      </c>
      <c r="P231" s="16" t="str">
        <f t="shared" si="45"/>
        <v/>
      </c>
      <c r="Q231" s="16" t="str">
        <f t="shared" si="46"/>
        <v/>
      </c>
      <c r="R231" s="16"/>
      <c r="S231" s="21"/>
      <c r="T231" s="21"/>
    </row>
    <row r="232" spans="1:20" x14ac:dyDescent="0.15">
      <c r="A232" s="14">
        <v>228</v>
      </c>
      <c r="B232" s="14">
        <f t="shared" si="47"/>
        <v>3</v>
      </c>
      <c r="C232" s="14">
        <f t="shared" si="48"/>
        <v>28</v>
      </c>
      <c r="D232" s="14" t="str">
        <f t="shared" si="41"/>
        <v>[]</v>
      </c>
      <c r="E232" s="14">
        <f t="shared" si="42"/>
        <v>28</v>
      </c>
      <c r="F232" s="14">
        <f t="shared" si="37"/>
        <v>0</v>
      </c>
      <c r="G232">
        <f t="shared" si="38"/>
        <v>80</v>
      </c>
      <c r="H232" s="14">
        <v>0</v>
      </c>
      <c r="I232">
        <v>0</v>
      </c>
      <c r="J232" t="str">
        <f t="shared" si="39"/>
        <v/>
      </c>
      <c r="K232" s="14" t="str">
        <f t="shared" si="40"/>
        <v/>
      </c>
      <c r="L232" s="16" t="str">
        <f>_xlfn.IFNA(VLOOKUP(J232,物品对应表!B:C,2,FALSE),"")</f>
        <v/>
      </c>
      <c r="M232" s="16" t="str">
        <f>_xlfn.IFNA(VLOOKUP(K232,物品对应表!B:C,2,FALSE),"")</f>
        <v/>
      </c>
      <c r="N232" s="1" t="str">
        <f t="shared" si="43"/>
        <v/>
      </c>
      <c r="O232" s="16" t="str">
        <f t="shared" si="44"/>
        <v/>
      </c>
      <c r="P232" s="16" t="str">
        <f t="shared" si="45"/>
        <v/>
      </c>
      <c r="Q232" s="16" t="str">
        <f t="shared" si="46"/>
        <v/>
      </c>
      <c r="R232" s="16"/>
      <c r="S232" s="21"/>
      <c r="T232" s="21"/>
    </row>
    <row r="233" spans="1:20" x14ac:dyDescent="0.15">
      <c r="A233" s="14">
        <v>229</v>
      </c>
      <c r="B233" s="14">
        <f t="shared" si="47"/>
        <v>3</v>
      </c>
      <c r="C233" s="14">
        <f t="shared" si="48"/>
        <v>29</v>
      </c>
      <c r="D233" s="14" t="str">
        <f t="shared" si="41"/>
        <v>[]</v>
      </c>
      <c r="E233" s="14">
        <f t="shared" si="42"/>
        <v>29</v>
      </c>
      <c r="F233" s="14">
        <f t="shared" si="37"/>
        <v>0</v>
      </c>
      <c r="G233">
        <f t="shared" si="38"/>
        <v>80</v>
      </c>
      <c r="H233" s="14">
        <v>0</v>
      </c>
      <c r="I233">
        <v>0</v>
      </c>
      <c r="J233" t="str">
        <f t="shared" si="39"/>
        <v/>
      </c>
      <c r="K233" s="14" t="str">
        <f t="shared" si="40"/>
        <v/>
      </c>
      <c r="L233" s="16" t="str">
        <f>_xlfn.IFNA(VLOOKUP(J233,物品对应表!B:C,2,FALSE),"")</f>
        <v/>
      </c>
      <c r="M233" s="16" t="str">
        <f>_xlfn.IFNA(VLOOKUP(K233,物品对应表!B:C,2,FALSE),"")</f>
        <v/>
      </c>
      <c r="N233" s="1" t="str">
        <f t="shared" si="43"/>
        <v/>
      </c>
      <c r="O233" s="16" t="str">
        <f t="shared" si="44"/>
        <v/>
      </c>
      <c r="P233" s="16" t="str">
        <f t="shared" si="45"/>
        <v/>
      </c>
      <c r="Q233" s="16" t="str">
        <f t="shared" si="46"/>
        <v/>
      </c>
      <c r="R233" s="16"/>
      <c r="S233" s="21"/>
      <c r="T233" s="21"/>
    </row>
    <row r="234" spans="1:20" x14ac:dyDescent="0.15">
      <c r="A234" s="14">
        <v>230</v>
      </c>
      <c r="B234" s="14">
        <f t="shared" si="47"/>
        <v>3</v>
      </c>
      <c r="C234" s="14">
        <f t="shared" si="48"/>
        <v>30</v>
      </c>
      <c r="D234" s="14" t="str">
        <f t="shared" si="41"/>
        <v>[{"count":1,"iid":25031},{"count":1,"iid":25032}]</v>
      </c>
      <c r="E234" s="14">
        <f t="shared" si="42"/>
        <v>30</v>
      </c>
      <c r="F234" s="14">
        <f t="shared" si="37"/>
        <v>1</v>
      </c>
      <c r="G234">
        <f t="shared" si="38"/>
        <v>0</v>
      </c>
      <c r="H234" s="14">
        <v>0</v>
      </c>
      <c r="I234">
        <v>0</v>
      </c>
      <c r="J234" t="str">
        <f t="shared" si="39"/>
        <v>装备进阶材料3-1</v>
      </c>
      <c r="K234" s="14" t="str">
        <f t="shared" si="40"/>
        <v>装备进阶材料3-2</v>
      </c>
      <c r="L234" s="16">
        <f>_xlfn.IFNA(VLOOKUP(J234,物品对应表!B:C,2,FALSE),"")</f>
        <v>25031</v>
      </c>
      <c r="M234" s="16">
        <f>_xlfn.IFNA(VLOOKUP(K234,物品对应表!B:C,2,FALSE),"")</f>
        <v>25032</v>
      </c>
      <c r="N234" s="1">
        <f t="shared" si="43"/>
        <v>1</v>
      </c>
      <c r="O234" s="16">
        <f t="shared" si="44"/>
        <v>1</v>
      </c>
      <c r="P234" s="16" t="str">
        <f t="shared" si="45"/>
        <v>{"count":1,"iid":25031}</v>
      </c>
      <c r="Q234" s="16" t="str">
        <f t="shared" si="46"/>
        <v>{"count":1,"iid":25032}</v>
      </c>
      <c r="R234" s="16"/>
      <c r="S234" s="21"/>
      <c r="T234" s="21"/>
    </row>
    <row r="235" spans="1:20" x14ac:dyDescent="0.15">
      <c r="A235" s="14">
        <v>231</v>
      </c>
      <c r="B235" s="14">
        <f t="shared" si="47"/>
        <v>3</v>
      </c>
      <c r="C235" s="14">
        <f t="shared" si="48"/>
        <v>31</v>
      </c>
      <c r="D235" s="14" t="str">
        <f t="shared" si="41"/>
        <v>[]</v>
      </c>
      <c r="E235" s="14">
        <f t="shared" si="42"/>
        <v>31</v>
      </c>
      <c r="F235" s="14">
        <f t="shared" si="37"/>
        <v>0</v>
      </c>
      <c r="G235">
        <f t="shared" si="38"/>
        <v>192</v>
      </c>
      <c r="H235" s="14">
        <v>0</v>
      </c>
      <c r="I235">
        <v>0</v>
      </c>
      <c r="J235" t="str">
        <f t="shared" si="39"/>
        <v/>
      </c>
      <c r="K235" s="14" t="str">
        <f t="shared" si="40"/>
        <v/>
      </c>
      <c r="L235" s="16" t="str">
        <f>_xlfn.IFNA(VLOOKUP(J235,物品对应表!B:C,2,FALSE),"")</f>
        <v/>
      </c>
      <c r="M235" s="16" t="str">
        <f>_xlfn.IFNA(VLOOKUP(K235,物品对应表!B:C,2,FALSE),"")</f>
        <v/>
      </c>
      <c r="N235" s="1" t="str">
        <f t="shared" si="43"/>
        <v/>
      </c>
      <c r="O235" s="16" t="str">
        <f t="shared" si="44"/>
        <v/>
      </c>
      <c r="P235" s="16" t="str">
        <f t="shared" si="45"/>
        <v/>
      </c>
      <c r="Q235" s="16" t="str">
        <f t="shared" si="46"/>
        <v/>
      </c>
      <c r="R235" s="16"/>
      <c r="S235" s="21"/>
      <c r="T235" s="21"/>
    </row>
    <row r="236" spans="1:20" x14ac:dyDescent="0.15">
      <c r="A236" s="14">
        <v>232</v>
      </c>
      <c r="B236" s="14">
        <f t="shared" si="47"/>
        <v>3</v>
      </c>
      <c r="C236" s="14">
        <f t="shared" si="48"/>
        <v>32</v>
      </c>
      <c r="D236" s="14" t="str">
        <f t="shared" si="41"/>
        <v>[]</v>
      </c>
      <c r="E236" s="14">
        <f t="shared" si="42"/>
        <v>32</v>
      </c>
      <c r="F236" s="14">
        <f t="shared" si="37"/>
        <v>0</v>
      </c>
      <c r="G236">
        <f t="shared" si="38"/>
        <v>191.99999999999969</v>
      </c>
      <c r="H236" s="14">
        <v>0</v>
      </c>
      <c r="I236">
        <v>0</v>
      </c>
      <c r="J236" t="str">
        <f t="shared" si="39"/>
        <v/>
      </c>
      <c r="K236" s="14" t="str">
        <f t="shared" si="40"/>
        <v/>
      </c>
      <c r="L236" s="16" t="str">
        <f>_xlfn.IFNA(VLOOKUP(J236,物品对应表!B:C,2,FALSE),"")</f>
        <v/>
      </c>
      <c r="M236" s="16" t="str">
        <f>_xlfn.IFNA(VLOOKUP(K236,物品对应表!B:C,2,FALSE),"")</f>
        <v/>
      </c>
      <c r="N236" s="1" t="str">
        <f t="shared" si="43"/>
        <v/>
      </c>
      <c r="O236" s="16" t="str">
        <f t="shared" si="44"/>
        <v/>
      </c>
      <c r="P236" s="16" t="str">
        <f t="shared" si="45"/>
        <v/>
      </c>
      <c r="Q236" s="16" t="str">
        <f t="shared" si="46"/>
        <v/>
      </c>
      <c r="R236" s="16"/>
      <c r="S236" s="21"/>
      <c r="T236" s="21"/>
    </row>
    <row r="237" spans="1:20" x14ac:dyDescent="0.15">
      <c r="A237" s="14">
        <v>233</v>
      </c>
      <c r="B237" s="14">
        <f t="shared" si="47"/>
        <v>3</v>
      </c>
      <c r="C237" s="14">
        <f t="shared" si="48"/>
        <v>33</v>
      </c>
      <c r="D237" s="14" t="str">
        <f t="shared" si="41"/>
        <v>[]</v>
      </c>
      <c r="E237" s="14">
        <f t="shared" si="42"/>
        <v>33</v>
      </c>
      <c r="F237" s="14">
        <f t="shared" si="37"/>
        <v>0</v>
      </c>
      <c r="G237">
        <f t="shared" si="38"/>
        <v>192</v>
      </c>
      <c r="H237" s="14">
        <v>0</v>
      </c>
      <c r="I237">
        <v>0</v>
      </c>
      <c r="J237" t="str">
        <f t="shared" si="39"/>
        <v/>
      </c>
      <c r="K237" s="14" t="str">
        <f t="shared" si="40"/>
        <v/>
      </c>
      <c r="L237" s="16" t="str">
        <f>_xlfn.IFNA(VLOOKUP(J237,物品对应表!B:C,2,FALSE),"")</f>
        <v/>
      </c>
      <c r="M237" s="16" t="str">
        <f>_xlfn.IFNA(VLOOKUP(K237,物品对应表!B:C,2,FALSE),"")</f>
        <v/>
      </c>
      <c r="N237" s="1" t="str">
        <f t="shared" si="43"/>
        <v/>
      </c>
      <c r="O237" s="16" t="str">
        <f t="shared" si="44"/>
        <v/>
      </c>
      <c r="P237" s="16" t="str">
        <f t="shared" si="45"/>
        <v/>
      </c>
      <c r="Q237" s="16" t="str">
        <f t="shared" si="46"/>
        <v/>
      </c>
      <c r="R237" s="16"/>
      <c r="S237" s="21"/>
      <c r="T237" s="21"/>
    </row>
    <row r="238" spans="1:20" x14ac:dyDescent="0.15">
      <c r="A238" s="14">
        <v>234</v>
      </c>
      <c r="B238" s="14">
        <f t="shared" si="47"/>
        <v>3</v>
      </c>
      <c r="C238" s="14">
        <f t="shared" si="48"/>
        <v>34</v>
      </c>
      <c r="D238" s="14" t="str">
        <f t="shared" si="41"/>
        <v>[]</v>
      </c>
      <c r="E238" s="14">
        <f t="shared" si="42"/>
        <v>34</v>
      </c>
      <c r="F238" s="14">
        <f t="shared" si="37"/>
        <v>0</v>
      </c>
      <c r="G238">
        <f t="shared" si="38"/>
        <v>191.99999999999969</v>
      </c>
      <c r="H238" s="14">
        <v>0</v>
      </c>
      <c r="I238">
        <v>0</v>
      </c>
      <c r="J238" t="str">
        <f t="shared" si="39"/>
        <v/>
      </c>
      <c r="K238" s="14" t="str">
        <f t="shared" si="40"/>
        <v/>
      </c>
      <c r="L238" s="16" t="str">
        <f>_xlfn.IFNA(VLOOKUP(J238,物品对应表!B:C,2,FALSE),"")</f>
        <v/>
      </c>
      <c r="M238" s="16" t="str">
        <f>_xlfn.IFNA(VLOOKUP(K238,物品对应表!B:C,2,FALSE),"")</f>
        <v/>
      </c>
      <c r="N238" s="1" t="str">
        <f t="shared" si="43"/>
        <v/>
      </c>
      <c r="O238" s="16" t="str">
        <f t="shared" si="44"/>
        <v/>
      </c>
      <c r="P238" s="16" t="str">
        <f t="shared" si="45"/>
        <v/>
      </c>
      <c r="Q238" s="16" t="str">
        <f t="shared" si="46"/>
        <v/>
      </c>
      <c r="R238" s="16"/>
      <c r="S238" s="21"/>
      <c r="T238" s="21"/>
    </row>
    <row r="239" spans="1:20" x14ac:dyDescent="0.15">
      <c r="A239" s="14">
        <v>235</v>
      </c>
      <c r="B239" s="14">
        <f t="shared" si="47"/>
        <v>3</v>
      </c>
      <c r="C239" s="14">
        <f t="shared" si="48"/>
        <v>35</v>
      </c>
      <c r="D239" s="14" t="str">
        <f t="shared" si="41"/>
        <v>[]</v>
      </c>
      <c r="E239" s="14">
        <f t="shared" si="42"/>
        <v>35</v>
      </c>
      <c r="F239" s="14">
        <f t="shared" si="37"/>
        <v>0</v>
      </c>
      <c r="G239">
        <f t="shared" si="38"/>
        <v>192</v>
      </c>
      <c r="H239" s="14">
        <v>0</v>
      </c>
      <c r="I239">
        <v>0</v>
      </c>
      <c r="J239" t="str">
        <f t="shared" si="39"/>
        <v/>
      </c>
      <c r="K239" s="14" t="str">
        <f t="shared" si="40"/>
        <v/>
      </c>
      <c r="L239" s="16" t="str">
        <f>_xlfn.IFNA(VLOOKUP(J239,物品对应表!B:C,2,FALSE),"")</f>
        <v/>
      </c>
      <c r="M239" s="16" t="str">
        <f>_xlfn.IFNA(VLOOKUP(K239,物品对应表!B:C,2,FALSE),"")</f>
        <v/>
      </c>
      <c r="N239" s="1" t="str">
        <f t="shared" si="43"/>
        <v/>
      </c>
      <c r="O239" s="16" t="str">
        <f t="shared" si="44"/>
        <v/>
      </c>
      <c r="P239" s="16" t="str">
        <f t="shared" si="45"/>
        <v/>
      </c>
      <c r="Q239" s="16" t="str">
        <f t="shared" si="46"/>
        <v/>
      </c>
      <c r="R239" s="16"/>
      <c r="S239" s="21"/>
      <c r="T239" s="21"/>
    </row>
    <row r="240" spans="1:20" x14ac:dyDescent="0.15">
      <c r="A240" s="14">
        <v>236</v>
      </c>
      <c r="B240" s="14">
        <f t="shared" si="47"/>
        <v>3</v>
      </c>
      <c r="C240" s="14">
        <f t="shared" si="48"/>
        <v>36</v>
      </c>
      <c r="D240" s="14" t="str">
        <f t="shared" si="41"/>
        <v>[]</v>
      </c>
      <c r="E240" s="14">
        <f t="shared" si="42"/>
        <v>36</v>
      </c>
      <c r="F240" s="14">
        <f t="shared" si="37"/>
        <v>0</v>
      </c>
      <c r="G240">
        <f t="shared" si="38"/>
        <v>192</v>
      </c>
      <c r="H240" s="14">
        <v>0</v>
      </c>
      <c r="I240">
        <v>0</v>
      </c>
      <c r="J240" t="str">
        <f t="shared" si="39"/>
        <v/>
      </c>
      <c r="K240" s="14" t="str">
        <f t="shared" si="40"/>
        <v/>
      </c>
      <c r="L240" s="16" t="str">
        <f>_xlfn.IFNA(VLOOKUP(J240,物品对应表!B:C,2,FALSE),"")</f>
        <v/>
      </c>
      <c r="M240" s="16" t="str">
        <f>_xlfn.IFNA(VLOOKUP(K240,物品对应表!B:C,2,FALSE),"")</f>
        <v/>
      </c>
      <c r="N240" s="1" t="str">
        <f t="shared" si="43"/>
        <v/>
      </c>
      <c r="O240" s="16" t="str">
        <f t="shared" si="44"/>
        <v/>
      </c>
      <c r="P240" s="16" t="str">
        <f t="shared" si="45"/>
        <v/>
      </c>
      <c r="Q240" s="16" t="str">
        <f t="shared" si="46"/>
        <v/>
      </c>
      <c r="R240" s="16"/>
      <c r="S240" s="21"/>
      <c r="T240" s="21"/>
    </row>
    <row r="241" spans="1:20" x14ac:dyDescent="0.15">
      <c r="A241" s="14">
        <v>237</v>
      </c>
      <c r="B241" s="14">
        <f t="shared" si="47"/>
        <v>3</v>
      </c>
      <c r="C241" s="14">
        <f t="shared" si="48"/>
        <v>37</v>
      </c>
      <c r="D241" s="14" t="str">
        <f t="shared" si="41"/>
        <v>[]</v>
      </c>
      <c r="E241" s="14">
        <f t="shared" si="42"/>
        <v>37</v>
      </c>
      <c r="F241" s="14">
        <f t="shared" si="37"/>
        <v>0</v>
      </c>
      <c r="G241">
        <f t="shared" si="38"/>
        <v>192</v>
      </c>
      <c r="H241" s="14">
        <v>0</v>
      </c>
      <c r="I241">
        <v>0</v>
      </c>
      <c r="J241" t="str">
        <f t="shared" si="39"/>
        <v/>
      </c>
      <c r="K241" s="14" t="str">
        <f t="shared" si="40"/>
        <v/>
      </c>
      <c r="L241" s="16" t="str">
        <f>_xlfn.IFNA(VLOOKUP(J241,物品对应表!B:C,2,FALSE),"")</f>
        <v/>
      </c>
      <c r="M241" s="16" t="str">
        <f>_xlfn.IFNA(VLOOKUP(K241,物品对应表!B:C,2,FALSE),"")</f>
        <v/>
      </c>
      <c r="N241" s="1" t="str">
        <f t="shared" si="43"/>
        <v/>
      </c>
      <c r="O241" s="16" t="str">
        <f t="shared" si="44"/>
        <v/>
      </c>
      <c r="P241" s="16" t="str">
        <f t="shared" si="45"/>
        <v/>
      </c>
      <c r="Q241" s="16" t="str">
        <f t="shared" si="46"/>
        <v/>
      </c>
      <c r="R241" s="16"/>
      <c r="S241" s="21"/>
      <c r="T241" s="21"/>
    </row>
    <row r="242" spans="1:20" x14ac:dyDescent="0.15">
      <c r="A242" s="14">
        <v>238</v>
      </c>
      <c r="B242" s="14">
        <f t="shared" si="47"/>
        <v>3</v>
      </c>
      <c r="C242" s="14">
        <f t="shared" si="48"/>
        <v>38</v>
      </c>
      <c r="D242" s="14" t="str">
        <f t="shared" si="41"/>
        <v>[]</v>
      </c>
      <c r="E242" s="14">
        <f t="shared" si="42"/>
        <v>38</v>
      </c>
      <c r="F242" s="14">
        <f t="shared" si="37"/>
        <v>0</v>
      </c>
      <c r="G242">
        <f t="shared" si="38"/>
        <v>191.9999999999994</v>
      </c>
      <c r="H242" s="14">
        <v>0</v>
      </c>
      <c r="I242">
        <v>0</v>
      </c>
      <c r="J242" t="str">
        <f t="shared" si="39"/>
        <v/>
      </c>
      <c r="K242" s="14" t="str">
        <f t="shared" si="40"/>
        <v/>
      </c>
      <c r="L242" s="16" t="str">
        <f>_xlfn.IFNA(VLOOKUP(J242,物品对应表!B:C,2,FALSE),"")</f>
        <v/>
      </c>
      <c r="M242" s="16" t="str">
        <f>_xlfn.IFNA(VLOOKUP(K242,物品对应表!B:C,2,FALSE),"")</f>
        <v/>
      </c>
      <c r="N242" s="1" t="str">
        <f t="shared" si="43"/>
        <v/>
      </c>
      <c r="O242" s="16" t="str">
        <f t="shared" si="44"/>
        <v/>
      </c>
      <c r="P242" s="16" t="str">
        <f t="shared" si="45"/>
        <v/>
      </c>
      <c r="Q242" s="16" t="str">
        <f t="shared" si="46"/>
        <v/>
      </c>
      <c r="R242" s="16"/>
      <c r="S242" s="21"/>
      <c r="T242" s="21"/>
    </row>
    <row r="243" spans="1:20" x14ac:dyDescent="0.15">
      <c r="A243" s="14">
        <v>239</v>
      </c>
      <c r="B243" s="14">
        <f t="shared" si="47"/>
        <v>3</v>
      </c>
      <c r="C243" s="14">
        <f t="shared" si="48"/>
        <v>39</v>
      </c>
      <c r="D243" s="14" t="str">
        <f t="shared" si="41"/>
        <v>[]</v>
      </c>
      <c r="E243" s="14">
        <f t="shared" si="42"/>
        <v>39</v>
      </c>
      <c r="F243" s="14">
        <f t="shared" si="37"/>
        <v>0</v>
      </c>
      <c r="G243">
        <f t="shared" si="38"/>
        <v>192</v>
      </c>
      <c r="H243" s="14">
        <v>0</v>
      </c>
      <c r="I243">
        <v>0</v>
      </c>
      <c r="J243" t="str">
        <f t="shared" si="39"/>
        <v/>
      </c>
      <c r="K243" s="14" t="str">
        <f t="shared" si="40"/>
        <v/>
      </c>
      <c r="L243" s="16" t="str">
        <f>_xlfn.IFNA(VLOOKUP(J243,物品对应表!B:C,2,FALSE),"")</f>
        <v/>
      </c>
      <c r="M243" s="16" t="str">
        <f>_xlfn.IFNA(VLOOKUP(K243,物品对应表!B:C,2,FALSE),"")</f>
        <v/>
      </c>
      <c r="N243" s="1" t="str">
        <f t="shared" si="43"/>
        <v/>
      </c>
      <c r="O243" s="16" t="str">
        <f t="shared" si="44"/>
        <v/>
      </c>
      <c r="P243" s="16" t="str">
        <f t="shared" si="45"/>
        <v/>
      </c>
      <c r="Q243" s="16" t="str">
        <f t="shared" si="46"/>
        <v/>
      </c>
      <c r="R243" s="16"/>
      <c r="S243" s="21"/>
      <c r="T243" s="21"/>
    </row>
    <row r="244" spans="1:20" x14ac:dyDescent="0.15">
      <c r="A244" s="14">
        <v>240</v>
      </c>
      <c r="B244" s="14">
        <f t="shared" si="47"/>
        <v>3</v>
      </c>
      <c r="C244" s="14">
        <f t="shared" si="48"/>
        <v>40</v>
      </c>
      <c r="D244" s="14" t="str">
        <f t="shared" si="41"/>
        <v>[{"count":1,"iid":25041},{"count":1,"iid":25042}]</v>
      </c>
      <c r="E244" s="14">
        <f t="shared" si="42"/>
        <v>40</v>
      </c>
      <c r="F244" s="14">
        <f t="shared" si="37"/>
        <v>1</v>
      </c>
      <c r="G244">
        <f t="shared" si="38"/>
        <v>0</v>
      </c>
      <c r="H244" s="14">
        <v>0</v>
      </c>
      <c r="I244">
        <v>0</v>
      </c>
      <c r="J244" t="str">
        <f t="shared" si="39"/>
        <v>装备进阶材料4-1</v>
      </c>
      <c r="K244" s="14" t="str">
        <f t="shared" si="40"/>
        <v>装备进阶材料4-2</v>
      </c>
      <c r="L244" s="16">
        <f>_xlfn.IFNA(VLOOKUP(J244,物品对应表!B:C,2,FALSE),"")</f>
        <v>25041</v>
      </c>
      <c r="M244" s="16">
        <f>_xlfn.IFNA(VLOOKUP(K244,物品对应表!B:C,2,FALSE),"")</f>
        <v>25042</v>
      </c>
      <c r="N244" s="1">
        <f t="shared" si="43"/>
        <v>1</v>
      </c>
      <c r="O244" s="16">
        <f t="shared" si="44"/>
        <v>1</v>
      </c>
      <c r="P244" s="16" t="str">
        <f t="shared" si="45"/>
        <v>{"count":1,"iid":25041}</v>
      </c>
      <c r="Q244" s="16" t="str">
        <f t="shared" si="46"/>
        <v>{"count":1,"iid":25042}</v>
      </c>
      <c r="R244" s="16"/>
      <c r="S244" s="21"/>
      <c r="T244" s="21"/>
    </row>
    <row r="245" spans="1:20" x14ac:dyDescent="0.15">
      <c r="A245" s="14">
        <v>241</v>
      </c>
      <c r="B245" s="14">
        <f t="shared" si="47"/>
        <v>3</v>
      </c>
      <c r="C245" s="14">
        <f t="shared" si="48"/>
        <v>41</v>
      </c>
      <c r="D245" s="14" t="str">
        <f t="shared" si="41"/>
        <v>[]</v>
      </c>
      <c r="E245" s="14">
        <f t="shared" si="42"/>
        <v>41</v>
      </c>
      <c r="F245" s="14">
        <f t="shared" si="37"/>
        <v>0</v>
      </c>
      <c r="G245">
        <f t="shared" si="38"/>
        <v>416</v>
      </c>
      <c r="H245" s="14">
        <v>0</v>
      </c>
      <c r="I245">
        <v>0</v>
      </c>
      <c r="J245" t="str">
        <f t="shared" si="39"/>
        <v/>
      </c>
      <c r="K245" s="14" t="str">
        <f t="shared" si="40"/>
        <v/>
      </c>
      <c r="L245" s="16" t="str">
        <f>_xlfn.IFNA(VLOOKUP(J245,物品对应表!B:C,2,FALSE),"")</f>
        <v/>
      </c>
      <c r="M245" s="16" t="str">
        <f>_xlfn.IFNA(VLOOKUP(K245,物品对应表!B:C,2,FALSE),"")</f>
        <v/>
      </c>
      <c r="N245" s="1" t="str">
        <f t="shared" si="43"/>
        <v/>
      </c>
      <c r="O245" s="16" t="str">
        <f t="shared" si="44"/>
        <v/>
      </c>
      <c r="P245" s="16" t="str">
        <f t="shared" si="45"/>
        <v/>
      </c>
      <c r="Q245" s="16" t="str">
        <f t="shared" si="46"/>
        <v/>
      </c>
      <c r="R245" s="16"/>
      <c r="S245" s="21"/>
      <c r="T245" s="21"/>
    </row>
    <row r="246" spans="1:20" x14ac:dyDescent="0.15">
      <c r="A246" s="14">
        <v>242</v>
      </c>
      <c r="B246" s="14">
        <f t="shared" si="47"/>
        <v>3</v>
      </c>
      <c r="C246" s="14">
        <f t="shared" si="48"/>
        <v>42</v>
      </c>
      <c r="D246" s="14" t="str">
        <f t="shared" si="41"/>
        <v>[]</v>
      </c>
      <c r="E246" s="14">
        <f t="shared" si="42"/>
        <v>42</v>
      </c>
      <c r="F246" s="14">
        <f t="shared" si="37"/>
        <v>0</v>
      </c>
      <c r="G246">
        <f t="shared" si="38"/>
        <v>416.00000000000063</v>
      </c>
      <c r="H246" s="14">
        <v>0</v>
      </c>
      <c r="I246">
        <v>0</v>
      </c>
      <c r="J246" t="str">
        <f t="shared" si="39"/>
        <v/>
      </c>
      <c r="K246" s="14" t="str">
        <f t="shared" si="40"/>
        <v/>
      </c>
      <c r="L246" s="16" t="str">
        <f>_xlfn.IFNA(VLOOKUP(J246,物品对应表!B:C,2,FALSE),"")</f>
        <v/>
      </c>
      <c r="M246" s="16" t="str">
        <f>_xlfn.IFNA(VLOOKUP(K246,物品对应表!B:C,2,FALSE),"")</f>
        <v/>
      </c>
      <c r="N246" s="1" t="str">
        <f t="shared" si="43"/>
        <v/>
      </c>
      <c r="O246" s="16" t="str">
        <f t="shared" si="44"/>
        <v/>
      </c>
      <c r="P246" s="16" t="str">
        <f t="shared" si="45"/>
        <v/>
      </c>
      <c r="Q246" s="16" t="str">
        <f t="shared" si="46"/>
        <v/>
      </c>
      <c r="R246" s="16"/>
      <c r="S246" s="21"/>
      <c r="T246" s="21"/>
    </row>
    <row r="247" spans="1:20" x14ac:dyDescent="0.15">
      <c r="A247" s="14">
        <v>243</v>
      </c>
      <c r="B247" s="14">
        <f t="shared" si="47"/>
        <v>3</v>
      </c>
      <c r="C247" s="14">
        <f t="shared" si="48"/>
        <v>43</v>
      </c>
      <c r="D247" s="14" t="str">
        <f t="shared" si="41"/>
        <v>[]</v>
      </c>
      <c r="E247" s="14">
        <f t="shared" si="42"/>
        <v>43</v>
      </c>
      <c r="F247" s="14">
        <f t="shared" si="37"/>
        <v>0</v>
      </c>
      <c r="G247">
        <f t="shared" si="38"/>
        <v>416</v>
      </c>
      <c r="H247" s="14">
        <v>0</v>
      </c>
      <c r="I247">
        <v>0</v>
      </c>
      <c r="J247" t="str">
        <f t="shared" si="39"/>
        <v/>
      </c>
      <c r="K247" s="14" t="str">
        <f t="shared" si="40"/>
        <v/>
      </c>
      <c r="L247" s="16" t="str">
        <f>_xlfn.IFNA(VLOOKUP(J247,物品对应表!B:C,2,FALSE),"")</f>
        <v/>
      </c>
      <c r="M247" s="16" t="str">
        <f>_xlfn.IFNA(VLOOKUP(K247,物品对应表!B:C,2,FALSE),"")</f>
        <v/>
      </c>
      <c r="N247" s="1" t="str">
        <f t="shared" si="43"/>
        <v/>
      </c>
      <c r="O247" s="16" t="str">
        <f t="shared" si="44"/>
        <v/>
      </c>
      <c r="P247" s="16" t="str">
        <f t="shared" si="45"/>
        <v/>
      </c>
      <c r="Q247" s="16" t="str">
        <f t="shared" si="46"/>
        <v/>
      </c>
      <c r="R247" s="16"/>
      <c r="S247" s="21"/>
      <c r="T247" s="21"/>
    </row>
    <row r="248" spans="1:20" x14ac:dyDescent="0.15">
      <c r="A248" s="14">
        <v>244</v>
      </c>
      <c r="B248" s="14">
        <f t="shared" si="47"/>
        <v>3</v>
      </c>
      <c r="C248" s="14">
        <f t="shared" si="48"/>
        <v>44</v>
      </c>
      <c r="D248" s="14" t="str">
        <f t="shared" si="41"/>
        <v>[]</v>
      </c>
      <c r="E248" s="14">
        <f t="shared" si="42"/>
        <v>44</v>
      </c>
      <c r="F248" s="14">
        <f t="shared" si="37"/>
        <v>0</v>
      </c>
      <c r="G248">
        <f t="shared" si="38"/>
        <v>416.00000000000063</v>
      </c>
      <c r="H248" s="14">
        <v>0</v>
      </c>
      <c r="I248">
        <v>0</v>
      </c>
      <c r="J248" t="str">
        <f t="shared" si="39"/>
        <v/>
      </c>
      <c r="K248" s="14" t="str">
        <f t="shared" si="40"/>
        <v/>
      </c>
      <c r="L248" s="16" t="str">
        <f>_xlfn.IFNA(VLOOKUP(J248,物品对应表!B:C,2,FALSE),"")</f>
        <v/>
      </c>
      <c r="M248" s="16" t="str">
        <f>_xlfn.IFNA(VLOOKUP(K248,物品对应表!B:C,2,FALSE),"")</f>
        <v/>
      </c>
      <c r="N248" s="1" t="str">
        <f t="shared" si="43"/>
        <v/>
      </c>
      <c r="O248" s="16" t="str">
        <f t="shared" si="44"/>
        <v/>
      </c>
      <c r="P248" s="16" t="str">
        <f t="shared" si="45"/>
        <v/>
      </c>
      <c r="Q248" s="16" t="str">
        <f t="shared" si="46"/>
        <v/>
      </c>
      <c r="R248" s="16"/>
      <c r="S248" s="21"/>
      <c r="T248" s="21"/>
    </row>
    <row r="249" spans="1:20" x14ac:dyDescent="0.15">
      <c r="A249" s="14">
        <v>245</v>
      </c>
      <c r="B249" s="14">
        <f t="shared" si="47"/>
        <v>3</v>
      </c>
      <c r="C249" s="14">
        <f t="shared" si="48"/>
        <v>45</v>
      </c>
      <c r="D249" s="14" t="str">
        <f t="shared" si="41"/>
        <v>[]</v>
      </c>
      <c r="E249" s="14">
        <f t="shared" si="42"/>
        <v>45</v>
      </c>
      <c r="F249" s="14">
        <f t="shared" si="37"/>
        <v>0</v>
      </c>
      <c r="G249">
        <f t="shared" si="38"/>
        <v>416</v>
      </c>
      <c r="H249" s="14">
        <v>0</v>
      </c>
      <c r="I249">
        <v>0</v>
      </c>
      <c r="J249" t="str">
        <f t="shared" si="39"/>
        <v/>
      </c>
      <c r="K249" s="14" t="str">
        <f t="shared" si="40"/>
        <v/>
      </c>
      <c r="L249" s="16" t="str">
        <f>_xlfn.IFNA(VLOOKUP(J249,物品对应表!B:C,2,FALSE),"")</f>
        <v/>
      </c>
      <c r="M249" s="16" t="str">
        <f>_xlfn.IFNA(VLOOKUP(K249,物品对应表!B:C,2,FALSE),"")</f>
        <v/>
      </c>
      <c r="N249" s="1" t="str">
        <f t="shared" si="43"/>
        <v/>
      </c>
      <c r="O249" s="16" t="str">
        <f t="shared" si="44"/>
        <v/>
      </c>
      <c r="P249" s="16" t="str">
        <f t="shared" si="45"/>
        <v/>
      </c>
      <c r="Q249" s="16" t="str">
        <f t="shared" si="46"/>
        <v/>
      </c>
      <c r="R249" s="16"/>
      <c r="S249" s="21"/>
      <c r="T249" s="21"/>
    </row>
    <row r="250" spans="1:20" x14ac:dyDescent="0.15">
      <c r="A250" s="14">
        <v>246</v>
      </c>
      <c r="B250" s="14">
        <f t="shared" si="47"/>
        <v>3</v>
      </c>
      <c r="C250" s="14">
        <f t="shared" si="48"/>
        <v>46</v>
      </c>
      <c r="D250" s="14" t="str">
        <f t="shared" si="41"/>
        <v>[]</v>
      </c>
      <c r="E250" s="14">
        <f t="shared" si="42"/>
        <v>46</v>
      </c>
      <c r="F250" s="14">
        <f t="shared" si="37"/>
        <v>0</v>
      </c>
      <c r="G250">
        <f t="shared" si="38"/>
        <v>416</v>
      </c>
      <c r="H250" s="14">
        <v>0</v>
      </c>
      <c r="I250">
        <v>0</v>
      </c>
      <c r="J250" t="str">
        <f t="shared" si="39"/>
        <v/>
      </c>
      <c r="K250" s="14" t="str">
        <f t="shared" si="40"/>
        <v/>
      </c>
      <c r="L250" s="16" t="str">
        <f>_xlfn.IFNA(VLOOKUP(J250,物品对应表!B:C,2,FALSE),"")</f>
        <v/>
      </c>
      <c r="M250" s="16" t="str">
        <f>_xlfn.IFNA(VLOOKUP(K250,物品对应表!B:C,2,FALSE),"")</f>
        <v/>
      </c>
      <c r="N250" s="1" t="str">
        <f t="shared" si="43"/>
        <v/>
      </c>
      <c r="O250" s="16" t="str">
        <f t="shared" si="44"/>
        <v/>
      </c>
      <c r="P250" s="16" t="str">
        <f t="shared" si="45"/>
        <v/>
      </c>
      <c r="Q250" s="16" t="str">
        <f t="shared" si="46"/>
        <v/>
      </c>
      <c r="R250" s="16"/>
      <c r="S250" s="21"/>
      <c r="T250" s="21"/>
    </row>
    <row r="251" spans="1:20" x14ac:dyDescent="0.15">
      <c r="A251" s="14">
        <v>247</v>
      </c>
      <c r="B251" s="14">
        <f t="shared" si="47"/>
        <v>3</v>
      </c>
      <c r="C251" s="14">
        <f t="shared" si="48"/>
        <v>47</v>
      </c>
      <c r="D251" s="14" t="str">
        <f t="shared" si="41"/>
        <v>[]</v>
      </c>
      <c r="E251" s="14">
        <f t="shared" si="42"/>
        <v>47</v>
      </c>
      <c r="F251" s="14">
        <f t="shared" si="37"/>
        <v>0</v>
      </c>
      <c r="G251">
        <f t="shared" si="38"/>
        <v>416</v>
      </c>
      <c r="H251" s="14">
        <v>0</v>
      </c>
      <c r="I251">
        <v>0</v>
      </c>
      <c r="J251" t="str">
        <f t="shared" si="39"/>
        <v/>
      </c>
      <c r="K251" s="14" t="str">
        <f t="shared" si="40"/>
        <v/>
      </c>
      <c r="L251" s="16" t="str">
        <f>_xlfn.IFNA(VLOOKUP(J251,物品对应表!B:C,2,FALSE),"")</f>
        <v/>
      </c>
      <c r="M251" s="16" t="str">
        <f>_xlfn.IFNA(VLOOKUP(K251,物品对应表!B:C,2,FALSE),"")</f>
        <v/>
      </c>
      <c r="N251" s="1" t="str">
        <f t="shared" si="43"/>
        <v/>
      </c>
      <c r="O251" s="16" t="str">
        <f t="shared" si="44"/>
        <v/>
      </c>
      <c r="P251" s="16" t="str">
        <f t="shared" si="45"/>
        <v/>
      </c>
      <c r="Q251" s="16" t="str">
        <f t="shared" si="46"/>
        <v/>
      </c>
      <c r="R251" s="16"/>
      <c r="S251" s="21"/>
      <c r="T251" s="21"/>
    </row>
    <row r="252" spans="1:20" x14ac:dyDescent="0.15">
      <c r="A252" s="14">
        <v>248</v>
      </c>
      <c r="B252" s="14">
        <f t="shared" si="47"/>
        <v>3</v>
      </c>
      <c r="C252" s="14">
        <f t="shared" si="48"/>
        <v>48</v>
      </c>
      <c r="D252" s="14" t="str">
        <f t="shared" si="41"/>
        <v>[]</v>
      </c>
      <c r="E252" s="14">
        <f t="shared" si="42"/>
        <v>48</v>
      </c>
      <c r="F252" s="14">
        <f t="shared" si="37"/>
        <v>0</v>
      </c>
      <c r="G252">
        <f t="shared" si="38"/>
        <v>416.00000000000119</v>
      </c>
      <c r="H252" s="14">
        <v>0</v>
      </c>
      <c r="I252">
        <v>0</v>
      </c>
      <c r="J252" t="str">
        <f t="shared" si="39"/>
        <v/>
      </c>
      <c r="K252" s="14" t="str">
        <f t="shared" si="40"/>
        <v/>
      </c>
      <c r="L252" s="16" t="str">
        <f>_xlfn.IFNA(VLOOKUP(J252,物品对应表!B:C,2,FALSE),"")</f>
        <v/>
      </c>
      <c r="M252" s="16" t="str">
        <f>_xlfn.IFNA(VLOOKUP(K252,物品对应表!B:C,2,FALSE),"")</f>
        <v/>
      </c>
      <c r="N252" s="1" t="str">
        <f t="shared" si="43"/>
        <v/>
      </c>
      <c r="O252" s="16" t="str">
        <f t="shared" si="44"/>
        <v/>
      </c>
      <c r="P252" s="16" t="str">
        <f t="shared" si="45"/>
        <v/>
      </c>
      <c r="Q252" s="16" t="str">
        <f t="shared" si="46"/>
        <v/>
      </c>
      <c r="R252" s="16"/>
      <c r="S252" s="21"/>
      <c r="T252" s="21"/>
    </row>
    <row r="253" spans="1:20" x14ac:dyDescent="0.15">
      <c r="A253" s="14">
        <v>249</v>
      </c>
      <c r="B253" s="14">
        <f t="shared" si="47"/>
        <v>3</v>
      </c>
      <c r="C253" s="14">
        <f t="shared" si="48"/>
        <v>49</v>
      </c>
      <c r="D253" s="14" t="str">
        <f t="shared" si="41"/>
        <v>[]</v>
      </c>
      <c r="E253" s="14">
        <f t="shared" si="42"/>
        <v>49</v>
      </c>
      <c r="F253" s="14">
        <f t="shared" si="37"/>
        <v>0</v>
      </c>
      <c r="G253">
        <f t="shared" si="38"/>
        <v>416</v>
      </c>
      <c r="H253" s="14">
        <v>0</v>
      </c>
      <c r="I253">
        <v>0</v>
      </c>
      <c r="J253" t="str">
        <f t="shared" si="39"/>
        <v/>
      </c>
      <c r="K253" s="14" t="str">
        <f t="shared" si="40"/>
        <v/>
      </c>
      <c r="L253" s="16" t="str">
        <f>_xlfn.IFNA(VLOOKUP(J253,物品对应表!B:C,2,FALSE),"")</f>
        <v/>
      </c>
      <c r="M253" s="16" t="str">
        <f>_xlfn.IFNA(VLOOKUP(K253,物品对应表!B:C,2,FALSE),"")</f>
        <v/>
      </c>
      <c r="N253" s="1" t="str">
        <f t="shared" si="43"/>
        <v/>
      </c>
      <c r="O253" s="16" t="str">
        <f t="shared" si="44"/>
        <v/>
      </c>
      <c r="P253" s="16" t="str">
        <f t="shared" si="45"/>
        <v/>
      </c>
      <c r="Q253" s="16" t="str">
        <f t="shared" si="46"/>
        <v/>
      </c>
      <c r="R253" s="16"/>
      <c r="S253" s="21"/>
      <c r="T253" s="21"/>
    </row>
    <row r="254" spans="1:20" x14ac:dyDescent="0.15">
      <c r="A254" s="14">
        <v>250</v>
      </c>
      <c r="B254" s="14">
        <f t="shared" si="47"/>
        <v>3</v>
      </c>
      <c r="C254" s="14">
        <f t="shared" si="48"/>
        <v>50</v>
      </c>
      <c r="D254" s="14" t="str">
        <f t="shared" si="41"/>
        <v>[{"count":1,"iid":25051},{"count":1,"iid":25052}]</v>
      </c>
      <c r="E254" s="14">
        <f t="shared" si="42"/>
        <v>50</v>
      </c>
      <c r="F254" s="14">
        <f t="shared" si="37"/>
        <v>1</v>
      </c>
      <c r="G254">
        <f t="shared" si="38"/>
        <v>0</v>
      </c>
      <c r="H254" s="14">
        <v>0</v>
      </c>
      <c r="I254">
        <v>0</v>
      </c>
      <c r="J254" t="str">
        <f t="shared" si="39"/>
        <v>装备进阶材料5-1</v>
      </c>
      <c r="K254" s="14" t="str">
        <f t="shared" si="40"/>
        <v>装备进阶材料5-2</v>
      </c>
      <c r="L254" s="16">
        <f>_xlfn.IFNA(VLOOKUP(J254,物品对应表!B:C,2,FALSE),"")</f>
        <v>25051</v>
      </c>
      <c r="M254" s="16">
        <f>_xlfn.IFNA(VLOOKUP(K254,物品对应表!B:C,2,FALSE),"")</f>
        <v>25052</v>
      </c>
      <c r="N254" s="1">
        <f t="shared" si="43"/>
        <v>1</v>
      </c>
      <c r="O254" s="16">
        <f t="shared" si="44"/>
        <v>1</v>
      </c>
      <c r="P254" s="16" t="str">
        <f t="shared" si="45"/>
        <v>{"count":1,"iid":25051}</v>
      </c>
      <c r="Q254" s="16" t="str">
        <f t="shared" si="46"/>
        <v>{"count":1,"iid":25052}</v>
      </c>
      <c r="R254" s="16"/>
      <c r="S254" s="21"/>
      <c r="T254" s="21"/>
    </row>
    <row r="255" spans="1:20" x14ac:dyDescent="0.15">
      <c r="A255" s="14">
        <v>251</v>
      </c>
      <c r="B255" s="14">
        <f t="shared" si="47"/>
        <v>3</v>
      </c>
      <c r="C255" s="14">
        <f t="shared" si="48"/>
        <v>51</v>
      </c>
      <c r="D255" s="14" t="str">
        <f t="shared" si="41"/>
        <v>[]</v>
      </c>
      <c r="E255" s="14">
        <f t="shared" si="42"/>
        <v>51</v>
      </c>
      <c r="F255" s="14">
        <f t="shared" si="37"/>
        <v>0</v>
      </c>
      <c r="G255">
        <f t="shared" si="38"/>
        <v>898</v>
      </c>
      <c r="H255" s="14">
        <v>0</v>
      </c>
      <c r="I255">
        <v>0</v>
      </c>
      <c r="J255" t="str">
        <f t="shared" si="39"/>
        <v/>
      </c>
      <c r="K255" s="14" t="str">
        <f t="shared" si="40"/>
        <v/>
      </c>
      <c r="L255" s="16" t="str">
        <f>_xlfn.IFNA(VLOOKUP(J255,物品对应表!B:C,2,FALSE),"")</f>
        <v/>
      </c>
      <c r="M255" s="16" t="str">
        <f>_xlfn.IFNA(VLOOKUP(K255,物品对应表!B:C,2,FALSE),"")</f>
        <v/>
      </c>
      <c r="N255" s="1" t="str">
        <f t="shared" si="43"/>
        <v/>
      </c>
      <c r="O255" s="16" t="str">
        <f t="shared" si="44"/>
        <v/>
      </c>
      <c r="P255" s="16" t="str">
        <f t="shared" si="45"/>
        <v/>
      </c>
      <c r="Q255" s="16" t="str">
        <f t="shared" si="46"/>
        <v/>
      </c>
      <c r="R255" s="16"/>
      <c r="S255" s="21"/>
      <c r="T255" s="21"/>
    </row>
    <row r="256" spans="1:20" x14ac:dyDescent="0.15">
      <c r="A256" s="14">
        <v>252</v>
      </c>
      <c r="B256" s="14">
        <f t="shared" si="47"/>
        <v>3</v>
      </c>
      <c r="C256" s="14">
        <f t="shared" si="48"/>
        <v>52</v>
      </c>
      <c r="D256" s="14" t="str">
        <f t="shared" si="41"/>
        <v>[]</v>
      </c>
      <c r="E256" s="14">
        <f t="shared" si="42"/>
        <v>52</v>
      </c>
      <c r="F256" s="14">
        <f t="shared" si="37"/>
        <v>0</v>
      </c>
      <c r="G256">
        <f t="shared" si="38"/>
        <v>897.99999999999875</v>
      </c>
      <c r="H256" s="14">
        <v>0</v>
      </c>
      <c r="I256">
        <v>0</v>
      </c>
      <c r="J256" t="str">
        <f t="shared" si="39"/>
        <v/>
      </c>
      <c r="K256" s="14" t="str">
        <f t="shared" si="40"/>
        <v/>
      </c>
      <c r="L256" s="16" t="str">
        <f>_xlfn.IFNA(VLOOKUP(J256,物品对应表!B:C,2,FALSE),"")</f>
        <v/>
      </c>
      <c r="M256" s="16" t="str">
        <f>_xlfn.IFNA(VLOOKUP(K256,物品对应表!B:C,2,FALSE),"")</f>
        <v/>
      </c>
      <c r="N256" s="1" t="str">
        <f t="shared" si="43"/>
        <v/>
      </c>
      <c r="O256" s="16" t="str">
        <f t="shared" si="44"/>
        <v/>
      </c>
      <c r="P256" s="16" t="str">
        <f t="shared" si="45"/>
        <v/>
      </c>
      <c r="Q256" s="16" t="str">
        <f t="shared" si="46"/>
        <v/>
      </c>
      <c r="R256" s="16"/>
      <c r="S256" s="21"/>
      <c r="T256" s="21"/>
    </row>
    <row r="257" spans="1:20" x14ac:dyDescent="0.15">
      <c r="A257" s="14">
        <v>253</v>
      </c>
      <c r="B257" s="14">
        <f t="shared" si="47"/>
        <v>3</v>
      </c>
      <c r="C257" s="14">
        <f t="shared" si="48"/>
        <v>53</v>
      </c>
      <c r="D257" s="14" t="str">
        <f t="shared" si="41"/>
        <v>[]</v>
      </c>
      <c r="E257" s="14">
        <f t="shared" si="42"/>
        <v>53</v>
      </c>
      <c r="F257" s="14">
        <f t="shared" si="37"/>
        <v>0</v>
      </c>
      <c r="G257">
        <f t="shared" si="38"/>
        <v>898.00000000000125</v>
      </c>
      <c r="H257" s="14">
        <v>0</v>
      </c>
      <c r="I257">
        <v>0</v>
      </c>
      <c r="J257" t="str">
        <f t="shared" si="39"/>
        <v/>
      </c>
      <c r="K257" s="14" t="str">
        <f t="shared" si="40"/>
        <v/>
      </c>
      <c r="L257" s="16" t="str">
        <f>_xlfn.IFNA(VLOOKUP(J257,物品对应表!B:C,2,FALSE),"")</f>
        <v/>
      </c>
      <c r="M257" s="16" t="str">
        <f>_xlfn.IFNA(VLOOKUP(K257,物品对应表!B:C,2,FALSE),"")</f>
        <v/>
      </c>
      <c r="N257" s="1" t="str">
        <f t="shared" si="43"/>
        <v/>
      </c>
      <c r="O257" s="16" t="str">
        <f t="shared" si="44"/>
        <v/>
      </c>
      <c r="P257" s="16" t="str">
        <f t="shared" si="45"/>
        <v/>
      </c>
      <c r="Q257" s="16" t="str">
        <f t="shared" si="46"/>
        <v/>
      </c>
      <c r="R257" s="16"/>
      <c r="S257" s="21"/>
      <c r="T257" s="21"/>
    </row>
    <row r="258" spans="1:20" x14ac:dyDescent="0.15">
      <c r="A258" s="14">
        <v>254</v>
      </c>
      <c r="B258" s="14">
        <f t="shared" si="47"/>
        <v>3</v>
      </c>
      <c r="C258" s="14">
        <f t="shared" si="48"/>
        <v>54</v>
      </c>
      <c r="D258" s="14" t="str">
        <f t="shared" si="41"/>
        <v>[]</v>
      </c>
      <c r="E258" s="14">
        <f t="shared" si="42"/>
        <v>54</v>
      </c>
      <c r="F258" s="14">
        <f t="shared" si="37"/>
        <v>0</v>
      </c>
      <c r="G258">
        <f t="shared" si="38"/>
        <v>897.99999999999875</v>
      </c>
      <c r="H258" s="14">
        <v>0</v>
      </c>
      <c r="I258">
        <v>0</v>
      </c>
      <c r="J258" t="str">
        <f t="shared" si="39"/>
        <v/>
      </c>
      <c r="K258" s="14" t="str">
        <f t="shared" si="40"/>
        <v/>
      </c>
      <c r="L258" s="16" t="str">
        <f>_xlfn.IFNA(VLOOKUP(J258,物品对应表!B:C,2,FALSE),"")</f>
        <v/>
      </c>
      <c r="M258" s="16" t="str">
        <f>_xlfn.IFNA(VLOOKUP(K258,物品对应表!B:C,2,FALSE),"")</f>
        <v/>
      </c>
      <c r="N258" s="1" t="str">
        <f t="shared" si="43"/>
        <v/>
      </c>
      <c r="O258" s="16" t="str">
        <f t="shared" si="44"/>
        <v/>
      </c>
      <c r="P258" s="16" t="str">
        <f t="shared" si="45"/>
        <v/>
      </c>
      <c r="Q258" s="16" t="str">
        <f t="shared" si="46"/>
        <v/>
      </c>
      <c r="R258" s="16"/>
      <c r="S258" s="21"/>
      <c r="T258" s="21"/>
    </row>
    <row r="259" spans="1:20" x14ac:dyDescent="0.15">
      <c r="A259" s="14">
        <v>255</v>
      </c>
      <c r="B259" s="14">
        <f t="shared" si="47"/>
        <v>3</v>
      </c>
      <c r="C259" s="14">
        <f t="shared" si="48"/>
        <v>55</v>
      </c>
      <c r="D259" s="14" t="str">
        <f t="shared" si="41"/>
        <v>[]</v>
      </c>
      <c r="E259" s="14">
        <f t="shared" si="42"/>
        <v>55</v>
      </c>
      <c r="F259" s="14">
        <f t="shared" si="37"/>
        <v>0</v>
      </c>
      <c r="G259">
        <f t="shared" si="38"/>
        <v>898</v>
      </c>
      <c r="H259" s="14">
        <v>0</v>
      </c>
      <c r="I259">
        <v>0</v>
      </c>
      <c r="J259" t="str">
        <f t="shared" si="39"/>
        <v/>
      </c>
      <c r="K259" s="14" t="str">
        <f t="shared" si="40"/>
        <v/>
      </c>
      <c r="L259" s="16" t="str">
        <f>_xlfn.IFNA(VLOOKUP(J259,物品对应表!B:C,2,FALSE),"")</f>
        <v/>
      </c>
      <c r="M259" s="16" t="str">
        <f>_xlfn.IFNA(VLOOKUP(K259,物品对应表!B:C,2,FALSE),"")</f>
        <v/>
      </c>
      <c r="N259" s="1" t="str">
        <f t="shared" si="43"/>
        <v/>
      </c>
      <c r="O259" s="16" t="str">
        <f t="shared" si="44"/>
        <v/>
      </c>
      <c r="P259" s="16" t="str">
        <f t="shared" si="45"/>
        <v/>
      </c>
      <c r="Q259" s="16" t="str">
        <f t="shared" si="46"/>
        <v/>
      </c>
      <c r="R259" s="16"/>
      <c r="S259" s="21"/>
      <c r="T259" s="21"/>
    </row>
    <row r="260" spans="1:20" x14ac:dyDescent="0.15">
      <c r="A260" s="14">
        <v>256</v>
      </c>
      <c r="B260" s="14">
        <f t="shared" si="47"/>
        <v>3</v>
      </c>
      <c r="C260" s="14">
        <f t="shared" si="48"/>
        <v>56</v>
      </c>
      <c r="D260" s="14" t="str">
        <f t="shared" si="41"/>
        <v>[]</v>
      </c>
      <c r="E260" s="14">
        <f t="shared" si="42"/>
        <v>56</v>
      </c>
      <c r="F260" s="14">
        <f t="shared" si="37"/>
        <v>0</v>
      </c>
      <c r="G260">
        <f t="shared" si="38"/>
        <v>898</v>
      </c>
      <c r="H260" s="14">
        <v>0</v>
      </c>
      <c r="I260">
        <v>0</v>
      </c>
      <c r="J260" t="str">
        <f t="shared" si="39"/>
        <v/>
      </c>
      <c r="K260" s="14" t="str">
        <f t="shared" si="40"/>
        <v/>
      </c>
      <c r="L260" s="16" t="str">
        <f>_xlfn.IFNA(VLOOKUP(J260,物品对应表!B:C,2,FALSE),"")</f>
        <v/>
      </c>
      <c r="M260" s="16" t="str">
        <f>_xlfn.IFNA(VLOOKUP(K260,物品对应表!B:C,2,FALSE),"")</f>
        <v/>
      </c>
      <c r="N260" s="1" t="str">
        <f t="shared" si="43"/>
        <v/>
      </c>
      <c r="O260" s="16" t="str">
        <f t="shared" si="44"/>
        <v/>
      </c>
      <c r="P260" s="16" t="str">
        <f t="shared" si="45"/>
        <v/>
      </c>
      <c r="Q260" s="16" t="str">
        <f t="shared" si="46"/>
        <v/>
      </c>
      <c r="R260" s="16"/>
      <c r="S260" s="21"/>
      <c r="T260" s="21"/>
    </row>
    <row r="261" spans="1:20" x14ac:dyDescent="0.15">
      <c r="A261" s="14">
        <v>257</v>
      </c>
      <c r="B261" s="14">
        <f t="shared" si="47"/>
        <v>3</v>
      </c>
      <c r="C261" s="14">
        <f t="shared" si="48"/>
        <v>57</v>
      </c>
      <c r="D261" s="14" t="str">
        <f t="shared" si="41"/>
        <v>[]</v>
      </c>
      <c r="E261" s="14">
        <f t="shared" si="42"/>
        <v>57</v>
      </c>
      <c r="F261" s="14">
        <f t="shared" ref="F261:F324" si="49">_xlfn.IFNA(VLOOKUP(C261,W:X,2,FALSE),0)</f>
        <v>0</v>
      </c>
      <c r="G261">
        <f t="shared" ref="G261:G324" si="50">IF(F261=1,0,VLOOKUP(C261,S:T,2,FALSE))</f>
        <v>898</v>
      </c>
      <c r="H261" s="14">
        <v>0</v>
      </c>
      <c r="I261">
        <v>0</v>
      </c>
      <c r="J261" t="str">
        <f t="shared" ref="J261:J324" si="51">_xlfn.IFNA(VLOOKUP(C261,W:Z,3,FALSE),"")</f>
        <v/>
      </c>
      <c r="K261" s="14" t="str">
        <f t="shared" ref="K261:K324" si="52">_xlfn.IFNA(VLOOKUP(C261,W:Z,4,FALSE),"")</f>
        <v/>
      </c>
      <c r="L261" s="16" t="str">
        <f>_xlfn.IFNA(VLOOKUP(J261,物品对应表!B:C,2,FALSE),"")</f>
        <v/>
      </c>
      <c r="M261" s="16" t="str">
        <f>_xlfn.IFNA(VLOOKUP(K261,物品对应表!B:C,2,FALSE),"")</f>
        <v/>
      </c>
      <c r="N261" s="1" t="str">
        <f t="shared" si="43"/>
        <v/>
      </c>
      <c r="O261" s="16" t="str">
        <f t="shared" si="44"/>
        <v/>
      </c>
      <c r="P261" s="16" t="str">
        <f t="shared" si="45"/>
        <v/>
      </c>
      <c r="Q261" s="16" t="str">
        <f t="shared" si="46"/>
        <v/>
      </c>
      <c r="R261" s="16"/>
      <c r="S261" s="21"/>
      <c r="T261" s="21"/>
    </row>
    <row r="262" spans="1:20" x14ac:dyDescent="0.15">
      <c r="A262" s="14">
        <v>258</v>
      </c>
      <c r="B262" s="14">
        <f t="shared" si="47"/>
        <v>3</v>
      </c>
      <c r="C262" s="14">
        <f t="shared" si="48"/>
        <v>58</v>
      </c>
      <c r="D262" s="14" t="str">
        <f t="shared" ref="D262:D325" si="53">IF(P262="","[]","["&amp;P262&amp;","&amp;Q262&amp;"]")</f>
        <v>[]</v>
      </c>
      <c r="E262" s="14">
        <f t="shared" ref="E262:E325" si="54">C262</f>
        <v>58</v>
      </c>
      <c r="F262" s="14">
        <f t="shared" si="49"/>
        <v>0</v>
      </c>
      <c r="G262">
        <f t="shared" si="50"/>
        <v>897.99999999999761</v>
      </c>
      <c r="H262" s="14">
        <v>0</v>
      </c>
      <c r="I262">
        <v>0</v>
      </c>
      <c r="J262" t="str">
        <f t="shared" si="51"/>
        <v/>
      </c>
      <c r="K262" s="14" t="str">
        <f t="shared" si="52"/>
        <v/>
      </c>
      <c r="L262" s="16" t="str">
        <f>_xlfn.IFNA(VLOOKUP(J262,物品对应表!B:C,2,FALSE),"")</f>
        <v/>
      </c>
      <c r="M262" s="16" t="str">
        <f>_xlfn.IFNA(VLOOKUP(K262,物品对应表!B:C,2,FALSE),"")</f>
        <v/>
      </c>
      <c r="N262" s="1" t="str">
        <f t="shared" ref="N262:N325" si="55">_xlfn.IFNA(VLOOKUP(C262,W:AB,5,FALSE),"")</f>
        <v/>
      </c>
      <c r="O262" s="16" t="str">
        <f t="shared" ref="O262:O325" si="56">_xlfn.IFNA(VLOOKUP(C262,W:AB,6,FALSE),"")</f>
        <v/>
      </c>
      <c r="P262" s="16" t="str">
        <f t="shared" ref="P262:P325" si="57">IF(J262&amp;K262="","","{"&amp;N$3&amp;N262&amp;","&amp;L$3&amp;L262&amp;"}")</f>
        <v/>
      </c>
      <c r="Q262" s="16" t="str">
        <f t="shared" ref="Q262:Q325" si="58">IF(K262&amp;L262="","","{"&amp;O$3&amp;O262&amp;","&amp;M$3&amp;M262&amp;"}")</f>
        <v/>
      </c>
      <c r="R262" s="16"/>
      <c r="S262" s="21"/>
      <c r="T262" s="21"/>
    </row>
    <row r="263" spans="1:20" x14ac:dyDescent="0.15">
      <c r="A263" s="14">
        <v>259</v>
      </c>
      <c r="B263" s="14">
        <f t="shared" ref="B263:B326" si="59">IF(C263=1,B262+1,B262)</f>
        <v>3</v>
      </c>
      <c r="C263" s="14">
        <f t="shared" si="48"/>
        <v>59</v>
      </c>
      <c r="D263" s="14" t="str">
        <f t="shared" si="53"/>
        <v>[]</v>
      </c>
      <c r="E263" s="14">
        <f t="shared" si="54"/>
        <v>59</v>
      </c>
      <c r="F263" s="14">
        <f t="shared" si="49"/>
        <v>0</v>
      </c>
      <c r="G263">
        <f t="shared" si="50"/>
        <v>898</v>
      </c>
      <c r="H263" s="14">
        <v>0</v>
      </c>
      <c r="I263">
        <v>0</v>
      </c>
      <c r="J263" t="str">
        <f t="shared" si="51"/>
        <v/>
      </c>
      <c r="K263" s="14" t="str">
        <f t="shared" si="52"/>
        <v/>
      </c>
      <c r="L263" s="16" t="str">
        <f>_xlfn.IFNA(VLOOKUP(J263,物品对应表!B:C,2,FALSE),"")</f>
        <v/>
      </c>
      <c r="M263" s="16" t="str">
        <f>_xlfn.IFNA(VLOOKUP(K263,物品对应表!B:C,2,FALSE),"")</f>
        <v/>
      </c>
      <c r="N263" s="1" t="str">
        <f t="shared" si="55"/>
        <v/>
      </c>
      <c r="O263" s="16" t="str">
        <f t="shared" si="56"/>
        <v/>
      </c>
      <c r="P263" s="16" t="str">
        <f t="shared" si="57"/>
        <v/>
      </c>
      <c r="Q263" s="16" t="str">
        <f t="shared" si="58"/>
        <v/>
      </c>
      <c r="R263" s="16"/>
      <c r="S263" s="21"/>
      <c r="T263" s="21"/>
    </row>
    <row r="264" spans="1:20" x14ac:dyDescent="0.15">
      <c r="A264" s="14">
        <v>260</v>
      </c>
      <c r="B264" s="14">
        <f t="shared" si="59"/>
        <v>3</v>
      </c>
      <c r="C264" s="14">
        <f t="shared" si="48"/>
        <v>60</v>
      </c>
      <c r="D264" s="14" t="str">
        <f t="shared" si="53"/>
        <v>[{"count":1,"iid":25061},{"count":1,"iid":25062}]</v>
      </c>
      <c r="E264" s="14">
        <f t="shared" si="54"/>
        <v>60</v>
      </c>
      <c r="F264" s="14">
        <f t="shared" si="49"/>
        <v>1</v>
      </c>
      <c r="G264">
        <f t="shared" si="50"/>
        <v>0</v>
      </c>
      <c r="H264" s="14">
        <v>0</v>
      </c>
      <c r="I264">
        <v>0</v>
      </c>
      <c r="J264" t="str">
        <f t="shared" si="51"/>
        <v>装备进阶材料6-1</v>
      </c>
      <c r="K264" s="14" t="str">
        <f t="shared" si="52"/>
        <v>装备进阶材料6-2</v>
      </c>
      <c r="L264" s="16">
        <f>_xlfn.IFNA(VLOOKUP(J264,物品对应表!B:C,2,FALSE),"")</f>
        <v>25061</v>
      </c>
      <c r="M264" s="16">
        <f>_xlfn.IFNA(VLOOKUP(K264,物品对应表!B:C,2,FALSE),"")</f>
        <v>25062</v>
      </c>
      <c r="N264" s="1">
        <f t="shared" si="55"/>
        <v>1</v>
      </c>
      <c r="O264" s="16">
        <f t="shared" si="56"/>
        <v>1</v>
      </c>
      <c r="P264" s="16" t="str">
        <f t="shared" si="57"/>
        <v>{"count":1,"iid":25061}</v>
      </c>
      <c r="Q264" s="16" t="str">
        <f t="shared" si="58"/>
        <v>{"count":1,"iid":25062}</v>
      </c>
      <c r="R264" s="16"/>
      <c r="S264" s="21"/>
      <c r="T264" s="21"/>
    </row>
    <row r="265" spans="1:20" x14ac:dyDescent="0.15">
      <c r="A265" s="14">
        <v>261</v>
      </c>
      <c r="B265" s="14">
        <f t="shared" si="59"/>
        <v>3</v>
      </c>
      <c r="C265" s="14">
        <f t="shared" si="48"/>
        <v>61</v>
      </c>
      <c r="D265" s="14" t="str">
        <f t="shared" si="53"/>
        <v>[]</v>
      </c>
      <c r="E265" s="14">
        <f t="shared" si="54"/>
        <v>61</v>
      </c>
      <c r="F265" s="14">
        <f t="shared" si="49"/>
        <v>0</v>
      </c>
      <c r="G265">
        <f t="shared" si="50"/>
        <v>1924</v>
      </c>
      <c r="H265" s="14">
        <v>0</v>
      </c>
      <c r="I265">
        <v>0</v>
      </c>
      <c r="J265" t="str">
        <f t="shared" si="51"/>
        <v/>
      </c>
      <c r="K265" s="14" t="str">
        <f t="shared" si="52"/>
        <v/>
      </c>
      <c r="L265" s="16" t="str">
        <f>_xlfn.IFNA(VLOOKUP(J265,物品对应表!B:C,2,FALSE),"")</f>
        <v/>
      </c>
      <c r="M265" s="16" t="str">
        <f>_xlfn.IFNA(VLOOKUP(K265,物品对应表!B:C,2,FALSE),"")</f>
        <v/>
      </c>
      <c r="N265" s="1" t="str">
        <f t="shared" si="55"/>
        <v/>
      </c>
      <c r="O265" s="16" t="str">
        <f t="shared" si="56"/>
        <v/>
      </c>
      <c r="P265" s="16" t="str">
        <f t="shared" si="57"/>
        <v/>
      </c>
      <c r="Q265" s="16" t="str">
        <f t="shared" si="58"/>
        <v/>
      </c>
      <c r="R265" s="16"/>
      <c r="S265" s="21"/>
      <c r="T265" s="21"/>
    </row>
    <row r="266" spans="1:20" x14ac:dyDescent="0.15">
      <c r="A266" s="14">
        <v>262</v>
      </c>
      <c r="B266" s="14">
        <f t="shared" si="59"/>
        <v>3</v>
      </c>
      <c r="C266" s="14">
        <f t="shared" si="48"/>
        <v>62</v>
      </c>
      <c r="D266" s="14" t="str">
        <f t="shared" si="53"/>
        <v>[]</v>
      </c>
      <c r="E266" s="14">
        <f t="shared" si="54"/>
        <v>62</v>
      </c>
      <c r="F266" s="14">
        <f t="shared" si="49"/>
        <v>0</v>
      </c>
      <c r="G266">
        <f t="shared" si="50"/>
        <v>1924</v>
      </c>
      <c r="H266" s="14">
        <v>0</v>
      </c>
      <c r="I266">
        <v>0</v>
      </c>
      <c r="J266" t="str">
        <f t="shared" si="51"/>
        <v/>
      </c>
      <c r="K266" s="14" t="str">
        <f t="shared" si="52"/>
        <v/>
      </c>
      <c r="L266" s="16" t="str">
        <f>_xlfn.IFNA(VLOOKUP(J266,物品对应表!B:C,2,FALSE),"")</f>
        <v/>
      </c>
      <c r="M266" s="16" t="str">
        <f>_xlfn.IFNA(VLOOKUP(K266,物品对应表!B:C,2,FALSE),"")</f>
        <v/>
      </c>
      <c r="N266" s="1" t="str">
        <f t="shared" si="55"/>
        <v/>
      </c>
      <c r="O266" s="16" t="str">
        <f t="shared" si="56"/>
        <v/>
      </c>
      <c r="P266" s="16" t="str">
        <f t="shared" si="57"/>
        <v/>
      </c>
      <c r="Q266" s="16" t="str">
        <f t="shared" si="58"/>
        <v/>
      </c>
      <c r="R266" s="16"/>
      <c r="S266" s="21"/>
      <c r="T266" s="21"/>
    </row>
    <row r="267" spans="1:20" x14ac:dyDescent="0.15">
      <c r="A267" s="14">
        <v>263</v>
      </c>
      <c r="B267" s="14">
        <f t="shared" si="59"/>
        <v>3</v>
      </c>
      <c r="C267" s="14">
        <f t="shared" si="48"/>
        <v>63</v>
      </c>
      <c r="D267" s="14" t="str">
        <f t="shared" si="53"/>
        <v>[]</v>
      </c>
      <c r="E267" s="14">
        <f t="shared" si="54"/>
        <v>63</v>
      </c>
      <c r="F267" s="14">
        <f t="shared" si="49"/>
        <v>0</v>
      </c>
      <c r="G267">
        <f t="shared" si="50"/>
        <v>1924.0000000000025</v>
      </c>
      <c r="H267" s="14">
        <v>0</v>
      </c>
      <c r="I267">
        <v>0</v>
      </c>
      <c r="J267" t="str">
        <f t="shared" si="51"/>
        <v/>
      </c>
      <c r="K267" s="14" t="str">
        <f t="shared" si="52"/>
        <v/>
      </c>
      <c r="L267" s="16" t="str">
        <f>_xlfn.IFNA(VLOOKUP(J267,物品对应表!B:C,2,FALSE),"")</f>
        <v/>
      </c>
      <c r="M267" s="16" t="str">
        <f>_xlfn.IFNA(VLOOKUP(K267,物品对应表!B:C,2,FALSE),"")</f>
        <v/>
      </c>
      <c r="N267" s="1" t="str">
        <f t="shared" si="55"/>
        <v/>
      </c>
      <c r="O267" s="16" t="str">
        <f t="shared" si="56"/>
        <v/>
      </c>
      <c r="P267" s="16" t="str">
        <f t="shared" si="57"/>
        <v/>
      </c>
      <c r="Q267" s="16" t="str">
        <f t="shared" si="58"/>
        <v/>
      </c>
      <c r="R267" s="16"/>
      <c r="S267" s="21"/>
      <c r="T267" s="21"/>
    </row>
    <row r="268" spans="1:20" x14ac:dyDescent="0.15">
      <c r="A268" s="14">
        <v>264</v>
      </c>
      <c r="B268" s="14">
        <f t="shared" si="59"/>
        <v>3</v>
      </c>
      <c r="C268" s="14">
        <f t="shared" ref="C268:C331" si="60">IF(C267=C$1,1,C267+1)</f>
        <v>64</v>
      </c>
      <c r="D268" s="14" t="str">
        <f t="shared" si="53"/>
        <v>[]</v>
      </c>
      <c r="E268" s="14">
        <f t="shared" si="54"/>
        <v>64</v>
      </c>
      <c r="F268" s="14">
        <f t="shared" si="49"/>
        <v>0</v>
      </c>
      <c r="G268">
        <f t="shared" si="50"/>
        <v>1924</v>
      </c>
      <c r="H268" s="14">
        <v>0</v>
      </c>
      <c r="I268">
        <v>0</v>
      </c>
      <c r="J268" t="str">
        <f t="shared" si="51"/>
        <v/>
      </c>
      <c r="K268" s="14" t="str">
        <f t="shared" si="52"/>
        <v/>
      </c>
      <c r="L268" s="16" t="str">
        <f>_xlfn.IFNA(VLOOKUP(J268,物品对应表!B:C,2,FALSE),"")</f>
        <v/>
      </c>
      <c r="M268" s="16" t="str">
        <f>_xlfn.IFNA(VLOOKUP(K268,物品对应表!B:C,2,FALSE),"")</f>
        <v/>
      </c>
      <c r="N268" s="1" t="str">
        <f t="shared" si="55"/>
        <v/>
      </c>
      <c r="O268" s="16" t="str">
        <f t="shared" si="56"/>
        <v/>
      </c>
      <c r="P268" s="16" t="str">
        <f t="shared" si="57"/>
        <v/>
      </c>
      <c r="Q268" s="16" t="str">
        <f t="shared" si="58"/>
        <v/>
      </c>
      <c r="R268" s="16"/>
      <c r="S268" s="21"/>
      <c r="T268" s="21"/>
    </row>
    <row r="269" spans="1:20" x14ac:dyDescent="0.15">
      <c r="A269" s="14">
        <v>265</v>
      </c>
      <c r="B269" s="14">
        <f t="shared" si="59"/>
        <v>3</v>
      </c>
      <c r="C269" s="14">
        <f t="shared" si="60"/>
        <v>65</v>
      </c>
      <c r="D269" s="14" t="str">
        <f t="shared" si="53"/>
        <v>[]</v>
      </c>
      <c r="E269" s="14">
        <f t="shared" si="54"/>
        <v>65</v>
      </c>
      <c r="F269" s="14">
        <f t="shared" si="49"/>
        <v>0</v>
      </c>
      <c r="G269">
        <f t="shared" si="50"/>
        <v>1924</v>
      </c>
      <c r="H269" s="14">
        <v>0</v>
      </c>
      <c r="I269">
        <v>0</v>
      </c>
      <c r="J269" t="str">
        <f t="shared" si="51"/>
        <v/>
      </c>
      <c r="K269" s="14" t="str">
        <f t="shared" si="52"/>
        <v/>
      </c>
      <c r="L269" s="16" t="str">
        <f>_xlfn.IFNA(VLOOKUP(J269,物品对应表!B:C,2,FALSE),"")</f>
        <v/>
      </c>
      <c r="M269" s="16" t="str">
        <f>_xlfn.IFNA(VLOOKUP(K269,物品对应表!B:C,2,FALSE),"")</f>
        <v/>
      </c>
      <c r="N269" s="1" t="str">
        <f t="shared" si="55"/>
        <v/>
      </c>
      <c r="O269" s="16" t="str">
        <f t="shared" si="56"/>
        <v/>
      </c>
      <c r="P269" s="16" t="str">
        <f t="shared" si="57"/>
        <v/>
      </c>
      <c r="Q269" s="16" t="str">
        <f t="shared" si="58"/>
        <v/>
      </c>
      <c r="R269" s="16"/>
      <c r="S269" s="21"/>
      <c r="T269" s="21"/>
    </row>
    <row r="270" spans="1:20" x14ac:dyDescent="0.15">
      <c r="A270" s="14">
        <v>266</v>
      </c>
      <c r="B270" s="14">
        <f t="shared" si="59"/>
        <v>3</v>
      </c>
      <c r="C270" s="14">
        <f t="shared" si="60"/>
        <v>66</v>
      </c>
      <c r="D270" s="14" t="str">
        <f t="shared" si="53"/>
        <v>[]</v>
      </c>
      <c r="E270" s="14">
        <f t="shared" si="54"/>
        <v>66</v>
      </c>
      <c r="F270" s="14">
        <f t="shared" si="49"/>
        <v>0</v>
      </c>
      <c r="G270">
        <f t="shared" si="50"/>
        <v>1924</v>
      </c>
      <c r="H270" s="14">
        <v>0</v>
      </c>
      <c r="I270">
        <v>0</v>
      </c>
      <c r="J270" t="str">
        <f t="shared" si="51"/>
        <v/>
      </c>
      <c r="K270" s="14" t="str">
        <f t="shared" si="52"/>
        <v/>
      </c>
      <c r="L270" s="16" t="str">
        <f>_xlfn.IFNA(VLOOKUP(J270,物品对应表!B:C,2,FALSE),"")</f>
        <v/>
      </c>
      <c r="M270" s="16" t="str">
        <f>_xlfn.IFNA(VLOOKUP(K270,物品对应表!B:C,2,FALSE),"")</f>
        <v/>
      </c>
      <c r="N270" s="1" t="str">
        <f t="shared" si="55"/>
        <v/>
      </c>
      <c r="O270" s="16" t="str">
        <f t="shared" si="56"/>
        <v/>
      </c>
      <c r="P270" s="16" t="str">
        <f t="shared" si="57"/>
        <v/>
      </c>
      <c r="Q270" s="16" t="str">
        <f t="shared" si="58"/>
        <v/>
      </c>
      <c r="R270" s="16"/>
      <c r="S270" s="21"/>
      <c r="T270" s="21"/>
    </row>
    <row r="271" spans="1:20" x14ac:dyDescent="0.15">
      <c r="A271" s="14">
        <v>267</v>
      </c>
      <c r="B271" s="14">
        <f t="shared" si="59"/>
        <v>3</v>
      </c>
      <c r="C271" s="14">
        <f t="shared" si="60"/>
        <v>67</v>
      </c>
      <c r="D271" s="14" t="str">
        <f t="shared" si="53"/>
        <v>[]</v>
      </c>
      <c r="E271" s="14">
        <f t="shared" si="54"/>
        <v>67</v>
      </c>
      <c r="F271" s="14">
        <f t="shared" si="49"/>
        <v>0</v>
      </c>
      <c r="G271">
        <f t="shared" si="50"/>
        <v>1924</v>
      </c>
      <c r="H271" s="14">
        <v>0</v>
      </c>
      <c r="I271">
        <v>0</v>
      </c>
      <c r="J271" t="str">
        <f t="shared" si="51"/>
        <v/>
      </c>
      <c r="K271" s="14" t="str">
        <f t="shared" si="52"/>
        <v/>
      </c>
      <c r="L271" s="16" t="str">
        <f>_xlfn.IFNA(VLOOKUP(J271,物品对应表!B:C,2,FALSE),"")</f>
        <v/>
      </c>
      <c r="M271" s="16" t="str">
        <f>_xlfn.IFNA(VLOOKUP(K271,物品对应表!B:C,2,FALSE),"")</f>
        <v/>
      </c>
      <c r="N271" s="1" t="str">
        <f t="shared" si="55"/>
        <v/>
      </c>
      <c r="O271" s="16" t="str">
        <f t="shared" si="56"/>
        <v/>
      </c>
      <c r="P271" s="16" t="str">
        <f t="shared" si="57"/>
        <v/>
      </c>
      <c r="Q271" s="16" t="str">
        <f t="shared" si="58"/>
        <v/>
      </c>
      <c r="R271" s="16"/>
      <c r="S271" s="21"/>
      <c r="T271" s="21"/>
    </row>
    <row r="272" spans="1:20" x14ac:dyDescent="0.15">
      <c r="A272" s="14">
        <v>268</v>
      </c>
      <c r="B272" s="14">
        <f t="shared" si="59"/>
        <v>3</v>
      </c>
      <c r="C272" s="14">
        <f t="shared" si="60"/>
        <v>68</v>
      </c>
      <c r="D272" s="14" t="str">
        <f t="shared" si="53"/>
        <v>[]</v>
      </c>
      <c r="E272" s="14">
        <f t="shared" si="54"/>
        <v>68</v>
      </c>
      <c r="F272" s="14">
        <f t="shared" si="49"/>
        <v>0</v>
      </c>
      <c r="G272">
        <f t="shared" si="50"/>
        <v>1924.0000000000048</v>
      </c>
      <c r="H272" s="14">
        <v>0</v>
      </c>
      <c r="I272">
        <v>0</v>
      </c>
      <c r="J272" t="str">
        <f t="shared" si="51"/>
        <v/>
      </c>
      <c r="K272" s="14" t="str">
        <f t="shared" si="52"/>
        <v/>
      </c>
      <c r="L272" s="16" t="str">
        <f>_xlfn.IFNA(VLOOKUP(J272,物品对应表!B:C,2,FALSE),"")</f>
        <v/>
      </c>
      <c r="M272" s="16" t="str">
        <f>_xlfn.IFNA(VLOOKUP(K272,物品对应表!B:C,2,FALSE),"")</f>
        <v/>
      </c>
      <c r="N272" s="1" t="str">
        <f t="shared" si="55"/>
        <v/>
      </c>
      <c r="O272" s="16" t="str">
        <f t="shared" si="56"/>
        <v/>
      </c>
      <c r="P272" s="16" t="str">
        <f t="shared" si="57"/>
        <v/>
      </c>
      <c r="Q272" s="16" t="str">
        <f t="shared" si="58"/>
        <v/>
      </c>
      <c r="R272" s="16"/>
      <c r="S272" s="21"/>
      <c r="T272" s="21"/>
    </row>
    <row r="273" spans="1:20" x14ac:dyDescent="0.15">
      <c r="A273" s="14">
        <v>269</v>
      </c>
      <c r="B273" s="14">
        <f t="shared" si="59"/>
        <v>3</v>
      </c>
      <c r="C273" s="14">
        <f t="shared" si="60"/>
        <v>69</v>
      </c>
      <c r="D273" s="14" t="str">
        <f t="shared" si="53"/>
        <v>[]</v>
      </c>
      <c r="E273" s="14">
        <f t="shared" si="54"/>
        <v>69</v>
      </c>
      <c r="F273" s="14">
        <f t="shared" si="49"/>
        <v>0</v>
      </c>
      <c r="G273">
        <f t="shared" si="50"/>
        <v>1924</v>
      </c>
      <c r="H273" s="14">
        <v>0</v>
      </c>
      <c r="I273">
        <v>0</v>
      </c>
      <c r="J273" t="str">
        <f t="shared" si="51"/>
        <v/>
      </c>
      <c r="K273" s="14" t="str">
        <f t="shared" si="52"/>
        <v/>
      </c>
      <c r="L273" s="16" t="str">
        <f>_xlfn.IFNA(VLOOKUP(J273,物品对应表!B:C,2,FALSE),"")</f>
        <v/>
      </c>
      <c r="M273" s="16" t="str">
        <f>_xlfn.IFNA(VLOOKUP(K273,物品对应表!B:C,2,FALSE),"")</f>
        <v/>
      </c>
      <c r="N273" s="1" t="str">
        <f t="shared" si="55"/>
        <v/>
      </c>
      <c r="O273" s="16" t="str">
        <f t="shared" si="56"/>
        <v/>
      </c>
      <c r="P273" s="16" t="str">
        <f t="shared" si="57"/>
        <v/>
      </c>
      <c r="Q273" s="16" t="str">
        <f t="shared" si="58"/>
        <v/>
      </c>
      <c r="R273" s="16"/>
      <c r="S273" s="21"/>
      <c r="T273" s="21"/>
    </row>
    <row r="274" spans="1:20" x14ac:dyDescent="0.15">
      <c r="A274" s="14">
        <v>270</v>
      </c>
      <c r="B274" s="14">
        <f t="shared" si="59"/>
        <v>3</v>
      </c>
      <c r="C274" s="14">
        <f t="shared" si="60"/>
        <v>70</v>
      </c>
      <c r="D274" s="14" t="str">
        <f t="shared" si="53"/>
        <v>[{"count":1,"iid":25071},{"count":1,"iid":25072}]</v>
      </c>
      <c r="E274" s="14">
        <f t="shared" si="54"/>
        <v>70</v>
      </c>
      <c r="F274" s="14">
        <f t="shared" si="49"/>
        <v>1</v>
      </c>
      <c r="G274">
        <f t="shared" si="50"/>
        <v>0</v>
      </c>
      <c r="H274" s="14">
        <v>0</v>
      </c>
      <c r="I274">
        <v>0</v>
      </c>
      <c r="J274" t="str">
        <f t="shared" si="51"/>
        <v>装备进阶材料7-1</v>
      </c>
      <c r="K274" s="14" t="str">
        <f t="shared" si="52"/>
        <v>装备进阶材料7-2</v>
      </c>
      <c r="L274" s="16">
        <f>_xlfn.IFNA(VLOOKUP(J274,物品对应表!B:C,2,FALSE),"")</f>
        <v>25071</v>
      </c>
      <c r="M274" s="16">
        <f>_xlfn.IFNA(VLOOKUP(K274,物品对应表!B:C,2,FALSE),"")</f>
        <v>25072</v>
      </c>
      <c r="N274" s="1">
        <f t="shared" si="55"/>
        <v>1</v>
      </c>
      <c r="O274" s="16">
        <f t="shared" si="56"/>
        <v>1</v>
      </c>
      <c r="P274" s="16" t="str">
        <f t="shared" si="57"/>
        <v>{"count":1,"iid":25071}</v>
      </c>
      <c r="Q274" s="16" t="str">
        <f t="shared" si="58"/>
        <v>{"count":1,"iid":25072}</v>
      </c>
      <c r="R274" s="16"/>
      <c r="S274" s="21"/>
      <c r="T274" s="21"/>
    </row>
    <row r="275" spans="1:20" x14ac:dyDescent="0.15">
      <c r="A275" s="14">
        <v>271</v>
      </c>
      <c r="B275" s="14">
        <f t="shared" si="59"/>
        <v>3</v>
      </c>
      <c r="C275" s="14">
        <f t="shared" si="60"/>
        <v>71</v>
      </c>
      <c r="D275" s="14" t="str">
        <f t="shared" si="53"/>
        <v>[]</v>
      </c>
      <c r="E275" s="14">
        <f t="shared" si="54"/>
        <v>71</v>
      </c>
      <c r="F275" s="14">
        <f t="shared" si="49"/>
        <v>0</v>
      </c>
      <c r="G275">
        <f t="shared" si="50"/>
        <v>4618</v>
      </c>
      <c r="H275" s="14">
        <v>0</v>
      </c>
      <c r="I275">
        <v>0</v>
      </c>
      <c r="J275" t="str">
        <f t="shared" si="51"/>
        <v/>
      </c>
      <c r="K275" s="14" t="str">
        <f t="shared" si="52"/>
        <v/>
      </c>
      <c r="L275" s="16" t="str">
        <f>_xlfn.IFNA(VLOOKUP(J275,物品对应表!B:C,2,FALSE),"")</f>
        <v/>
      </c>
      <c r="M275" s="16" t="str">
        <f>_xlfn.IFNA(VLOOKUP(K275,物品对应表!B:C,2,FALSE),"")</f>
        <v/>
      </c>
      <c r="N275" s="1" t="str">
        <f t="shared" si="55"/>
        <v/>
      </c>
      <c r="O275" s="16" t="str">
        <f t="shared" si="56"/>
        <v/>
      </c>
      <c r="P275" s="16" t="str">
        <f t="shared" si="57"/>
        <v/>
      </c>
      <c r="Q275" s="16" t="str">
        <f t="shared" si="58"/>
        <v/>
      </c>
      <c r="R275" s="16"/>
      <c r="S275" s="21"/>
      <c r="T275" s="21"/>
    </row>
    <row r="276" spans="1:20" x14ac:dyDescent="0.15">
      <c r="A276" s="14">
        <v>272</v>
      </c>
      <c r="B276" s="14">
        <f t="shared" si="59"/>
        <v>3</v>
      </c>
      <c r="C276" s="14">
        <f t="shared" si="60"/>
        <v>72</v>
      </c>
      <c r="D276" s="14" t="str">
        <f t="shared" si="53"/>
        <v>[]</v>
      </c>
      <c r="E276" s="14">
        <f t="shared" si="54"/>
        <v>72</v>
      </c>
      <c r="F276" s="14">
        <f t="shared" si="49"/>
        <v>0</v>
      </c>
      <c r="G276">
        <f t="shared" si="50"/>
        <v>4617.9999999999955</v>
      </c>
      <c r="H276" s="14">
        <v>0</v>
      </c>
      <c r="I276">
        <v>0</v>
      </c>
      <c r="J276" t="str">
        <f t="shared" si="51"/>
        <v/>
      </c>
      <c r="K276" s="14" t="str">
        <f t="shared" si="52"/>
        <v/>
      </c>
      <c r="L276" s="16" t="str">
        <f>_xlfn.IFNA(VLOOKUP(J276,物品对应表!B:C,2,FALSE),"")</f>
        <v/>
      </c>
      <c r="M276" s="16" t="str">
        <f>_xlfn.IFNA(VLOOKUP(K276,物品对应表!B:C,2,FALSE),"")</f>
        <v/>
      </c>
      <c r="N276" s="1" t="str">
        <f t="shared" si="55"/>
        <v/>
      </c>
      <c r="O276" s="16" t="str">
        <f t="shared" si="56"/>
        <v/>
      </c>
      <c r="P276" s="16" t="str">
        <f t="shared" si="57"/>
        <v/>
      </c>
      <c r="Q276" s="16" t="str">
        <f t="shared" si="58"/>
        <v/>
      </c>
      <c r="R276" s="16"/>
      <c r="S276" s="21"/>
      <c r="T276" s="21"/>
    </row>
    <row r="277" spans="1:20" x14ac:dyDescent="0.15">
      <c r="A277" s="14">
        <v>273</v>
      </c>
      <c r="B277" s="14">
        <f t="shared" si="59"/>
        <v>3</v>
      </c>
      <c r="C277" s="14">
        <f t="shared" si="60"/>
        <v>73</v>
      </c>
      <c r="D277" s="14" t="str">
        <f t="shared" si="53"/>
        <v>[]</v>
      </c>
      <c r="E277" s="14">
        <f t="shared" si="54"/>
        <v>73</v>
      </c>
      <c r="F277" s="14">
        <f t="shared" si="49"/>
        <v>0</v>
      </c>
      <c r="G277">
        <f t="shared" si="50"/>
        <v>4618.00000000001</v>
      </c>
      <c r="H277" s="14">
        <v>0</v>
      </c>
      <c r="I277">
        <v>0</v>
      </c>
      <c r="J277" t="str">
        <f t="shared" si="51"/>
        <v/>
      </c>
      <c r="K277" s="14" t="str">
        <f t="shared" si="52"/>
        <v/>
      </c>
      <c r="L277" s="16" t="str">
        <f>_xlfn.IFNA(VLOOKUP(J277,物品对应表!B:C,2,FALSE),"")</f>
        <v/>
      </c>
      <c r="M277" s="16" t="str">
        <f>_xlfn.IFNA(VLOOKUP(K277,物品对应表!B:C,2,FALSE),"")</f>
        <v/>
      </c>
      <c r="N277" s="1" t="str">
        <f t="shared" si="55"/>
        <v/>
      </c>
      <c r="O277" s="16" t="str">
        <f t="shared" si="56"/>
        <v/>
      </c>
      <c r="P277" s="16" t="str">
        <f t="shared" si="57"/>
        <v/>
      </c>
      <c r="Q277" s="16" t="str">
        <f t="shared" si="58"/>
        <v/>
      </c>
      <c r="R277" s="16"/>
      <c r="S277" s="21"/>
      <c r="T277" s="21"/>
    </row>
    <row r="278" spans="1:20" x14ac:dyDescent="0.15">
      <c r="A278" s="14">
        <v>274</v>
      </c>
      <c r="B278" s="14">
        <f t="shared" si="59"/>
        <v>3</v>
      </c>
      <c r="C278" s="14">
        <f t="shared" si="60"/>
        <v>74</v>
      </c>
      <c r="D278" s="14" t="str">
        <f t="shared" si="53"/>
        <v>[]</v>
      </c>
      <c r="E278" s="14">
        <f t="shared" si="54"/>
        <v>74</v>
      </c>
      <c r="F278" s="14">
        <f t="shared" si="49"/>
        <v>0</v>
      </c>
      <c r="G278">
        <f t="shared" si="50"/>
        <v>4618</v>
      </c>
      <c r="H278" s="14">
        <v>0</v>
      </c>
      <c r="I278">
        <v>0</v>
      </c>
      <c r="J278" t="str">
        <f t="shared" si="51"/>
        <v/>
      </c>
      <c r="K278" s="14" t="str">
        <f t="shared" si="52"/>
        <v/>
      </c>
      <c r="L278" s="16" t="str">
        <f>_xlfn.IFNA(VLOOKUP(J278,物品对应表!B:C,2,FALSE),"")</f>
        <v/>
      </c>
      <c r="M278" s="16" t="str">
        <f>_xlfn.IFNA(VLOOKUP(K278,物品对应表!B:C,2,FALSE),"")</f>
        <v/>
      </c>
      <c r="N278" s="1" t="str">
        <f t="shared" si="55"/>
        <v/>
      </c>
      <c r="O278" s="16" t="str">
        <f t="shared" si="56"/>
        <v/>
      </c>
      <c r="P278" s="16" t="str">
        <f t="shared" si="57"/>
        <v/>
      </c>
      <c r="Q278" s="16" t="str">
        <f t="shared" si="58"/>
        <v/>
      </c>
      <c r="R278" s="16"/>
      <c r="S278" s="21"/>
      <c r="T278" s="21"/>
    </row>
    <row r="279" spans="1:20" x14ac:dyDescent="0.15">
      <c r="A279" s="14">
        <v>275</v>
      </c>
      <c r="B279" s="14">
        <f t="shared" si="59"/>
        <v>3</v>
      </c>
      <c r="C279" s="14">
        <f t="shared" si="60"/>
        <v>75</v>
      </c>
      <c r="D279" s="14" t="str">
        <f t="shared" si="53"/>
        <v>[]</v>
      </c>
      <c r="E279" s="14">
        <f t="shared" si="54"/>
        <v>75</v>
      </c>
      <c r="F279" s="14">
        <f t="shared" si="49"/>
        <v>0</v>
      </c>
      <c r="G279">
        <f t="shared" si="50"/>
        <v>4618</v>
      </c>
      <c r="H279" s="14">
        <v>0</v>
      </c>
      <c r="I279">
        <v>0</v>
      </c>
      <c r="J279" t="str">
        <f t="shared" si="51"/>
        <v/>
      </c>
      <c r="K279" s="14" t="str">
        <f t="shared" si="52"/>
        <v/>
      </c>
      <c r="L279" s="16" t="str">
        <f>_xlfn.IFNA(VLOOKUP(J279,物品对应表!B:C,2,FALSE),"")</f>
        <v/>
      </c>
      <c r="M279" s="16" t="str">
        <f>_xlfn.IFNA(VLOOKUP(K279,物品对应表!B:C,2,FALSE),"")</f>
        <v/>
      </c>
      <c r="N279" s="1" t="str">
        <f t="shared" si="55"/>
        <v/>
      </c>
      <c r="O279" s="16" t="str">
        <f t="shared" si="56"/>
        <v/>
      </c>
      <c r="P279" s="16" t="str">
        <f t="shared" si="57"/>
        <v/>
      </c>
      <c r="Q279" s="16" t="str">
        <f t="shared" si="58"/>
        <v/>
      </c>
      <c r="R279" s="16"/>
      <c r="S279" s="21"/>
      <c r="T279" s="21"/>
    </row>
    <row r="280" spans="1:20" x14ac:dyDescent="0.15">
      <c r="A280" s="14">
        <v>276</v>
      </c>
      <c r="B280" s="14">
        <f t="shared" si="59"/>
        <v>3</v>
      </c>
      <c r="C280" s="14">
        <f t="shared" si="60"/>
        <v>76</v>
      </c>
      <c r="D280" s="14" t="str">
        <f t="shared" si="53"/>
        <v>[]</v>
      </c>
      <c r="E280" s="14">
        <f t="shared" si="54"/>
        <v>76</v>
      </c>
      <c r="F280" s="14">
        <f t="shared" si="49"/>
        <v>0</v>
      </c>
      <c r="G280">
        <f t="shared" si="50"/>
        <v>4618</v>
      </c>
      <c r="H280" s="14">
        <v>0</v>
      </c>
      <c r="I280">
        <v>0</v>
      </c>
      <c r="J280" t="str">
        <f t="shared" si="51"/>
        <v/>
      </c>
      <c r="K280" s="14" t="str">
        <f t="shared" si="52"/>
        <v/>
      </c>
      <c r="L280" s="16" t="str">
        <f>_xlfn.IFNA(VLOOKUP(J280,物品对应表!B:C,2,FALSE),"")</f>
        <v/>
      </c>
      <c r="M280" s="16" t="str">
        <f>_xlfn.IFNA(VLOOKUP(K280,物品对应表!B:C,2,FALSE),"")</f>
        <v/>
      </c>
      <c r="N280" s="1" t="str">
        <f t="shared" si="55"/>
        <v/>
      </c>
      <c r="O280" s="16" t="str">
        <f t="shared" si="56"/>
        <v/>
      </c>
      <c r="P280" s="16" t="str">
        <f t="shared" si="57"/>
        <v/>
      </c>
      <c r="Q280" s="16" t="str">
        <f t="shared" si="58"/>
        <v/>
      </c>
      <c r="R280" s="16"/>
      <c r="S280" s="21"/>
      <c r="T280" s="21"/>
    </row>
    <row r="281" spans="1:20" x14ac:dyDescent="0.15">
      <c r="A281" s="14">
        <v>277</v>
      </c>
      <c r="B281" s="14">
        <f t="shared" si="59"/>
        <v>3</v>
      </c>
      <c r="C281" s="14">
        <f t="shared" si="60"/>
        <v>77</v>
      </c>
      <c r="D281" s="14" t="str">
        <f t="shared" si="53"/>
        <v>[]</v>
      </c>
      <c r="E281" s="14">
        <f t="shared" si="54"/>
        <v>77</v>
      </c>
      <c r="F281" s="14">
        <f t="shared" si="49"/>
        <v>0</v>
      </c>
      <c r="G281">
        <f t="shared" si="50"/>
        <v>4618</v>
      </c>
      <c r="H281" s="14">
        <v>0</v>
      </c>
      <c r="I281">
        <v>0</v>
      </c>
      <c r="J281" t="str">
        <f t="shared" si="51"/>
        <v/>
      </c>
      <c r="K281" s="14" t="str">
        <f t="shared" si="52"/>
        <v/>
      </c>
      <c r="L281" s="16" t="str">
        <f>_xlfn.IFNA(VLOOKUP(J281,物品对应表!B:C,2,FALSE),"")</f>
        <v/>
      </c>
      <c r="M281" s="16" t="str">
        <f>_xlfn.IFNA(VLOOKUP(K281,物品对应表!B:C,2,FALSE),"")</f>
        <v/>
      </c>
      <c r="N281" s="1" t="str">
        <f t="shared" si="55"/>
        <v/>
      </c>
      <c r="O281" s="16" t="str">
        <f t="shared" si="56"/>
        <v/>
      </c>
      <c r="P281" s="16" t="str">
        <f t="shared" si="57"/>
        <v/>
      </c>
      <c r="Q281" s="16" t="str">
        <f t="shared" si="58"/>
        <v/>
      </c>
      <c r="R281" s="16"/>
      <c r="S281" s="21"/>
      <c r="T281" s="21"/>
    </row>
    <row r="282" spans="1:20" x14ac:dyDescent="0.15">
      <c r="A282" s="14">
        <v>278</v>
      </c>
      <c r="B282" s="14">
        <f t="shared" si="59"/>
        <v>3</v>
      </c>
      <c r="C282" s="14">
        <f t="shared" si="60"/>
        <v>78</v>
      </c>
      <c r="D282" s="14" t="str">
        <f t="shared" si="53"/>
        <v>[]</v>
      </c>
      <c r="E282" s="14">
        <f t="shared" si="54"/>
        <v>78</v>
      </c>
      <c r="F282" s="14">
        <f t="shared" si="49"/>
        <v>0</v>
      </c>
      <c r="G282">
        <f t="shared" si="50"/>
        <v>4618.00000000001</v>
      </c>
      <c r="H282" s="14">
        <v>0</v>
      </c>
      <c r="I282">
        <v>0</v>
      </c>
      <c r="J282" t="str">
        <f t="shared" si="51"/>
        <v/>
      </c>
      <c r="K282" s="14" t="str">
        <f t="shared" si="52"/>
        <v/>
      </c>
      <c r="L282" s="16" t="str">
        <f>_xlfn.IFNA(VLOOKUP(J282,物品对应表!B:C,2,FALSE),"")</f>
        <v/>
      </c>
      <c r="M282" s="16" t="str">
        <f>_xlfn.IFNA(VLOOKUP(K282,物品对应表!B:C,2,FALSE),"")</f>
        <v/>
      </c>
      <c r="N282" s="1" t="str">
        <f t="shared" si="55"/>
        <v/>
      </c>
      <c r="O282" s="16" t="str">
        <f t="shared" si="56"/>
        <v/>
      </c>
      <c r="P282" s="16" t="str">
        <f t="shared" si="57"/>
        <v/>
      </c>
      <c r="Q282" s="16" t="str">
        <f t="shared" si="58"/>
        <v/>
      </c>
      <c r="R282" s="16"/>
      <c r="S282" s="21"/>
      <c r="T282" s="21"/>
    </row>
    <row r="283" spans="1:20" x14ac:dyDescent="0.15">
      <c r="A283" s="14">
        <v>279</v>
      </c>
      <c r="B283" s="14">
        <f t="shared" si="59"/>
        <v>3</v>
      </c>
      <c r="C283" s="14">
        <f t="shared" si="60"/>
        <v>79</v>
      </c>
      <c r="D283" s="14" t="str">
        <f t="shared" si="53"/>
        <v>[]</v>
      </c>
      <c r="E283" s="14">
        <f t="shared" si="54"/>
        <v>79</v>
      </c>
      <c r="F283" s="14">
        <f t="shared" si="49"/>
        <v>0</v>
      </c>
      <c r="G283">
        <f t="shared" si="50"/>
        <v>4618</v>
      </c>
      <c r="H283" s="14">
        <v>0</v>
      </c>
      <c r="I283">
        <v>0</v>
      </c>
      <c r="J283" t="str">
        <f t="shared" si="51"/>
        <v/>
      </c>
      <c r="K283" s="14" t="str">
        <f t="shared" si="52"/>
        <v/>
      </c>
      <c r="L283" s="16" t="str">
        <f>_xlfn.IFNA(VLOOKUP(J283,物品对应表!B:C,2,FALSE),"")</f>
        <v/>
      </c>
      <c r="M283" s="16" t="str">
        <f>_xlfn.IFNA(VLOOKUP(K283,物品对应表!B:C,2,FALSE),"")</f>
        <v/>
      </c>
      <c r="N283" s="1" t="str">
        <f t="shared" si="55"/>
        <v/>
      </c>
      <c r="O283" s="16" t="str">
        <f t="shared" si="56"/>
        <v/>
      </c>
      <c r="P283" s="16" t="str">
        <f t="shared" si="57"/>
        <v/>
      </c>
      <c r="Q283" s="16" t="str">
        <f t="shared" si="58"/>
        <v/>
      </c>
      <c r="R283" s="16"/>
      <c r="S283" s="21"/>
      <c r="T283" s="21"/>
    </row>
    <row r="284" spans="1:20" x14ac:dyDescent="0.15">
      <c r="A284" s="14">
        <v>280</v>
      </c>
      <c r="B284" s="14">
        <f t="shared" si="59"/>
        <v>3</v>
      </c>
      <c r="C284" s="14">
        <f t="shared" si="60"/>
        <v>80</v>
      </c>
      <c r="D284" s="14" t="str">
        <f t="shared" si="53"/>
        <v>[{"count":1,"iid":25081},{"count":1,"iid":25081}]</v>
      </c>
      <c r="E284" s="14">
        <f t="shared" si="54"/>
        <v>80</v>
      </c>
      <c r="F284" s="14">
        <f t="shared" si="49"/>
        <v>1</v>
      </c>
      <c r="G284">
        <f t="shared" si="50"/>
        <v>0</v>
      </c>
      <c r="H284" s="14">
        <v>0</v>
      </c>
      <c r="I284">
        <v>0</v>
      </c>
      <c r="J284" t="str">
        <f t="shared" si="51"/>
        <v>装备进阶材料8-1</v>
      </c>
      <c r="K284" s="14" t="str">
        <f t="shared" si="52"/>
        <v>装备进阶材料8-1</v>
      </c>
      <c r="L284" s="16">
        <f>_xlfn.IFNA(VLOOKUP(J284,物品对应表!B:C,2,FALSE),"")</f>
        <v>25081</v>
      </c>
      <c r="M284" s="16">
        <f>_xlfn.IFNA(VLOOKUP(K284,物品对应表!B:C,2,FALSE),"")</f>
        <v>25081</v>
      </c>
      <c r="N284" s="1">
        <f t="shared" si="55"/>
        <v>1</v>
      </c>
      <c r="O284" s="16">
        <f t="shared" si="56"/>
        <v>1</v>
      </c>
      <c r="P284" s="16" t="str">
        <f t="shared" si="57"/>
        <v>{"count":1,"iid":25081}</v>
      </c>
      <c r="Q284" s="16" t="str">
        <f t="shared" si="58"/>
        <v>{"count":1,"iid":25081}</v>
      </c>
      <c r="R284" s="16"/>
      <c r="S284" s="21"/>
      <c r="T284" s="21"/>
    </row>
    <row r="285" spans="1:20" x14ac:dyDescent="0.15">
      <c r="A285" s="14">
        <v>281</v>
      </c>
      <c r="B285" s="14">
        <f t="shared" si="59"/>
        <v>3</v>
      </c>
      <c r="C285" s="14">
        <f t="shared" si="60"/>
        <v>81</v>
      </c>
      <c r="D285" s="14" t="str">
        <f t="shared" si="53"/>
        <v>[]</v>
      </c>
      <c r="E285" s="14">
        <f t="shared" si="54"/>
        <v>81</v>
      </c>
      <c r="F285" s="14">
        <f t="shared" si="49"/>
        <v>0</v>
      </c>
      <c r="G285">
        <f t="shared" si="50"/>
        <v>10265</v>
      </c>
      <c r="H285" s="14">
        <v>0</v>
      </c>
      <c r="I285">
        <v>0</v>
      </c>
      <c r="J285" t="str">
        <f t="shared" si="51"/>
        <v/>
      </c>
      <c r="K285" s="14" t="str">
        <f t="shared" si="52"/>
        <v/>
      </c>
      <c r="L285" s="16" t="str">
        <f>_xlfn.IFNA(VLOOKUP(J285,物品对应表!B:C,2,FALSE),"")</f>
        <v/>
      </c>
      <c r="M285" s="16" t="str">
        <f>_xlfn.IFNA(VLOOKUP(K285,物品对应表!B:C,2,FALSE),"")</f>
        <v/>
      </c>
      <c r="N285" s="1" t="str">
        <f t="shared" si="55"/>
        <v/>
      </c>
      <c r="O285" s="16" t="str">
        <f t="shared" si="56"/>
        <v/>
      </c>
      <c r="P285" s="16" t="str">
        <f t="shared" si="57"/>
        <v/>
      </c>
      <c r="Q285" s="16" t="str">
        <f t="shared" si="58"/>
        <v/>
      </c>
      <c r="R285" s="16"/>
      <c r="S285" s="21"/>
      <c r="T285" s="21"/>
    </row>
    <row r="286" spans="1:20" x14ac:dyDescent="0.15">
      <c r="A286" s="14">
        <v>282</v>
      </c>
      <c r="B286" s="14">
        <f t="shared" si="59"/>
        <v>3</v>
      </c>
      <c r="C286" s="14">
        <f t="shared" si="60"/>
        <v>82</v>
      </c>
      <c r="D286" s="14" t="str">
        <f t="shared" si="53"/>
        <v>[]</v>
      </c>
      <c r="E286" s="14">
        <f t="shared" si="54"/>
        <v>82</v>
      </c>
      <c r="F286" s="14">
        <f t="shared" si="49"/>
        <v>0</v>
      </c>
      <c r="G286">
        <f t="shared" si="50"/>
        <v>10265</v>
      </c>
      <c r="H286" s="14">
        <v>0</v>
      </c>
      <c r="I286">
        <v>0</v>
      </c>
      <c r="J286" t="str">
        <f t="shared" si="51"/>
        <v/>
      </c>
      <c r="K286" s="14" t="str">
        <f t="shared" si="52"/>
        <v/>
      </c>
      <c r="L286" s="16" t="str">
        <f>_xlfn.IFNA(VLOOKUP(J286,物品对应表!B:C,2,FALSE),"")</f>
        <v/>
      </c>
      <c r="M286" s="16" t="str">
        <f>_xlfn.IFNA(VLOOKUP(K286,物品对应表!B:C,2,FALSE),"")</f>
        <v/>
      </c>
      <c r="N286" s="1" t="str">
        <f t="shared" si="55"/>
        <v/>
      </c>
      <c r="O286" s="16" t="str">
        <f t="shared" si="56"/>
        <v/>
      </c>
      <c r="P286" s="16" t="str">
        <f t="shared" si="57"/>
        <v/>
      </c>
      <c r="Q286" s="16" t="str">
        <f t="shared" si="58"/>
        <v/>
      </c>
      <c r="R286" s="16"/>
      <c r="S286" s="21"/>
      <c r="T286" s="21"/>
    </row>
    <row r="287" spans="1:20" x14ac:dyDescent="0.15">
      <c r="A287" s="14">
        <v>283</v>
      </c>
      <c r="B287" s="14">
        <f t="shared" si="59"/>
        <v>3</v>
      </c>
      <c r="C287" s="14">
        <f t="shared" si="60"/>
        <v>83</v>
      </c>
      <c r="D287" s="14" t="str">
        <f t="shared" si="53"/>
        <v>[]</v>
      </c>
      <c r="E287" s="14">
        <f t="shared" si="54"/>
        <v>83</v>
      </c>
      <c r="F287" s="14">
        <f t="shared" si="49"/>
        <v>0</v>
      </c>
      <c r="G287">
        <f t="shared" si="50"/>
        <v>10265</v>
      </c>
      <c r="H287" s="14">
        <v>0</v>
      </c>
      <c r="I287">
        <v>0</v>
      </c>
      <c r="J287" t="str">
        <f t="shared" si="51"/>
        <v/>
      </c>
      <c r="K287" s="14" t="str">
        <f t="shared" si="52"/>
        <v/>
      </c>
      <c r="L287" s="16" t="str">
        <f>_xlfn.IFNA(VLOOKUP(J287,物品对应表!B:C,2,FALSE),"")</f>
        <v/>
      </c>
      <c r="M287" s="16" t="str">
        <f>_xlfn.IFNA(VLOOKUP(K287,物品对应表!B:C,2,FALSE),"")</f>
        <v/>
      </c>
      <c r="N287" s="1" t="str">
        <f t="shared" si="55"/>
        <v/>
      </c>
      <c r="O287" s="16" t="str">
        <f t="shared" si="56"/>
        <v/>
      </c>
      <c r="P287" s="16" t="str">
        <f t="shared" si="57"/>
        <v/>
      </c>
      <c r="Q287" s="16" t="str">
        <f t="shared" si="58"/>
        <v/>
      </c>
      <c r="R287" s="16"/>
      <c r="S287" s="21"/>
      <c r="T287" s="21"/>
    </row>
    <row r="288" spans="1:20" x14ac:dyDescent="0.15">
      <c r="A288" s="14">
        <v>284</v>
      </c>
      <c r="B288" s="14">
        <f t="shared" si="59"/>
        <v>3</v>
      </c>
      <c r="C288" s="14">
        <f t="shared" si="60"/>
        <v>84</v>
      </c>
      <c r="D288" s="14" t="str">
        <f t="shared" si="53"/>
        <v>[]</v>
      </c>
      <c r="E288" s="14">
        <f t="shared" si="54"/>
        <v>84</v>
      </c>
      <c r="F288" s="14">
        <f t="shared" si="49"/>
        <v>0</v>
      </c>
      <c r="G288">
        <f t="shared" si="50"/>
        <v>10265</v>
      </c>
      <c r="H288" s="14">
        <v>0</v>
      </c>
      <c r="I288">
        <v>0</v>
      </c>
      <c r="J288" t="str">
        <f t="shared" si="51"/>
        <v/>
      </c>
      <c r="K288" s="14" t="str">
        <f t="shared" si="52"/>
        <v/>
      </c>
      <c r="L288" s="16" t="str">
        <f>_xlfn.IFNA(VLOOKUP(J288,物品对应表!B:C,2,FALSE),"")</f>
        <v/>
      </c>
      <c r="M288" s="16" t="str">
        <f>_xlfn.IFNA(VLOOKUP(K288,物品对应表!B:C,2,FALSE),"")</f>
        <v/>
      </c>
      <c r="N288" s="1" t="str">
        <f t="shared" si="55"/>
        <v/>
      </c>
      <c r="O288" s="16" t="str">
        <f t="shared" si="56"/>
        <v/>
      </c>
      <c r="P288" s="16" t="str">
        <f t="shared" si="57"/>
        <v/>
      </c>
      <c r="Q288" s="16" t="str">
        <f t="shared" si="58"/>
        <v/>
      </c>
      <c r="R288" s="16"/>
      <c r="S288" s="21"/>
      <c r="T288" s="21"/>
    </row>
    <row r="289" spans="1:20" x14ac:dyDescent="0.15">
      <c r="A289" s="14">
        <v>285</v>
      </c>
      <c r="B289" s="14">
        <f t="shared" si="59"/>
        <v>3</v>
      </c>
      <c r="C289" s="14">
        <f t="shared" si="60"/>
        <v>85</v>
      </c>
      <c r="D289" s="14" t="str">
        <f t="shared" si="53"/>
        <v>[]</v>
      </c>
      <c r="E289" s="14">
        <f t="shared" si="54"/>
        <v>85</v>
      </c>
      <c r="F289" s="14">
        <f t="shared" si="49"/>
        <v>0</v>
      </c>
      <c r="G289">
        <f t="shared" si="50"/>
        <v>10265</v>
      </c>
      <c r="H289" s="14">
        <v>0</v>
      </c>
      <c r="I289">
        <v>0</v>
      </c>
      <c r="J289" t="str">
        <f t="shared" si="51"/>
        <v/>
      </c>
      <c r="K289" s="14" t="str">
        <f t="shared" si="52"/>
        <v/>
      </c>
      <c r="L289" s="16" t="str">
        <f>_xlfn.IFNA(VLOOKUP(J289,物品对应表!B:C,2,FALSE),"")</f>
        <v/>
      </c>
      <c r="M289" s="16" t="str">
        <f>_xlfn.IFNA(VLOOKUP(K289,物品对应表!B:C,2,FALSE),"")</f>
        <v/>
      </c>
      <c r="N289" s="1" t="str">
        <f t="shared" si="55"/>
        <v/>
      </c>
      <c r="O289" s="16" t="str">
        <f t="shared" si="56"/>
        <v/>
      </c>
      <c r="P289" s="16" t="str">
        <f t="shared" si="57"/>
        <v/>
      </c>
      <c r="Q289" s="16" t="str">
        <f t="shared" si="58"/>
        <v/>
      </c>
      <c r="R289" s="16"/>
      <c r="S289" s="21"/>
      <c r="T289" s="21"/>
    </row>
    <row r="290" spans="1:20" x14ac:dyDescent="0.15">
      <c r="A290" s="14">
        <v>286</v>
      </c>
      <c r="B290" s="14">
        <f t="shared" si="59"/>
        <v>3</v>
      </c>
      <c r="C290" s="14">
        <f t="shared" si="60"/>
        <v>86</v>
      </c>
      <c r="D290" s="14" t="str">
        <f t="shared" si="53"/>
        <v>[]</v>
      </c>
      <c r="E290" s="14">
        <f t="shared" si="54"/>
        <v>86</v>
      </c>
      <c r="F290" s="14">
        <f t="shared" si="49"/>
        <v>0</v>
      </c>
      <c r="G290">
        <f t="shared" si="50"/>
        <v>10265</v>
      </c>
      <c r="H290" s="14">
        <v>0</v>
      </c>
      <c r="I290">
        <v>0</v>
      </c>
      <c r="J290" t="str">
        <f t="shared" si="51"/>
        <v/>
      </c>
      <c r="K290" s="14" t="str">
        <f t="shared" si="52"/>
        <v/>
      </c>
      <c r="L290" s="16" t="str">
        <f>_xlfn.IFNA(VLOOKUP(J290,物品对应表!B:C,2,FALSE),"")</f>
        <v/>
      </c>
      <c r="M290" s="16" t="str">
        <f>_xlfn.IFNA(VLOOKUP(K290,物品对应表!B:C,2,FALSE),"")</f>
        <v/>
      </c>
      <c r="N290" s="1" t="str">
        <f t="shared" si="55"/>
        <v/>
      </c>
      <c r="O290" s="16" t="str">
        <f t="shared" si="56"/>
        <v/>
      </c>
      <c r="P290" s="16" t="str">
        <f t="shared" si="57"/>
        <v/>
      </c>
      <c r="Q290" s="16" t="str">
        <f t="shared" si="58"/>
        <v/>
      </c>
      <c r="R290" s="16"/>
      <c r="S290" s="21"/>
      <c r="T290" s="21"/>
    </row>
    <row r="291" spans="1:20" x14ac:dyDescent="0.15">
      <c r="A291" s="14">
        <v>287</v>
      </c>
      <c r="B291" s="14">
        <f t="shared" si="59"/>
        <v>3</v>
      </c>
      <c r="C291" s="14">
        <f t="shared" si="60"/>
        <v>87</v>
      </c>
      <c r="D291" s="14" t="str">
        <f t="shared" si="53"/>
        <v>[]</v>
      </c>
      <c r="E291" s="14">
        <f t="shared" si="54"/>
        <v>87</v>
      </c>
      <c r="F291" s="14">
        <f t="shared" si="49"/>
        <v>0</v>
      </c>
      <c r="G291">
        <f t="shared" si="50"/>
        <v>10265</v>
      </c>
      <c r="H291" s="14">
        <v>0</v>
      </c>
      <c r="I291">
        <v>0</v>
      </c>
      <c r="J291" t="str">
        <f t="shared" si="51"/>
        <v/>
      </c>
      <c r="K291" s="14" t="str">
        <f t="shared" si="52"/>
        <v/>
      </c>
      <c r="L291" s="16" t="str">
        <f>_xlfn.IFNA(VLOOKUP(J291,物品对应表!B:C,2,FALSE),"")</f>
        <v/>
      </c>
      <c r="M291" s="16" t="str">
        <f>_xlfn.IFNA(VLOOKUP(K291,物品对应表!B:C,2,FALSE),"")</f>
        <v/>
      </c>
      <c r="N291" s="1" t="str">
        <f t="shared" si="55"/>
        <v/>
      </c>
      <c r="O291" s="16" t="str">
        <f t="shared" si="56"/>
        <v/>
      </c>
      <c r="P291" s="16" t="str">
        <f t="shared" si="57"/>
        <v/>
      </c>
      <c r="Q291" s="16" t="str">
        <f t="shared" si="58"/>
        <v/>
      </c>
      <c r="R291" s="16"/>
      <c r="S291" s="21"/>
      <c r="T291" s="21"/>
    </row>
    <row r="292" spans="1:20" x14ac:dyDescent="0.15">
      <c r="A292" s="14">
        <v>288</v>
      </c>
      <c r="B292" s="14">
        <f t="shared" si="59"/>
        <v>3</v>
      </c>
      <c r="C292" s="14">
        <f t="shared" si="60"/>
        <v>88</v>
      </c>
      <c r="D292" s="14" t="str">
        <f t="shared" si="53"/>
        <v>[]</v>
      </c>
      <c r="E292" s="14">
        <f t="shared" si="54"/>
        <v>88</v>
      </c>
      <c r="F292" s="14">
        <f t="shared" si="49"/>
        <v>0</v>
      </c>
      <c r="G292">
        <f t="shared" si="50"/>
        <v>10264.99999999998</v>
      </c>
      <c r="H292" s="14">
        <v>0</v>
      </c>
      <c r="I292">
        <v>0</v>
      </c>
      <c r="J292" t="str">
        <f t="shared" si="51"/>
        <v/>
      </c>
      <c r="K292" s="14" t="str">
        <f t="shared" si="52"/>
        <v/>
      </c>
      <c r="L292" s="16" t="str">
        <f>_xlfn.IFNA(VLOOKUP(J292,物品对应表!B:C,2,FALSE),"")</f>
        <v/>
      </c>
      <c r="M292" s="16" t="str">
        <f>_xlfn.IFNA(VLOOKUP(K292,物品对应表!B:C,2,FALSE),"")</f>
        <v/>
      </c>
      <c r="N292" s="1" t="str">
        <f t="shared" si="55"/>
        <v/>
      </c>
      <c r="O292" s="16" t="str">
        <f t="shared" si="56"/>
        <v/>
      </c>
      <c r="P292" s="16" t="str">
        <f t="shared" si="57"/>
        <v/>
      </c>
      <c r="Q292" s="16" t="str">
        <f t="shared" si="58"/>
        <v/>
      </c>
      <c r="R292" s="16"/>
      <c r="S292" s="21"/>
      <c r="T292" s="21"/>
    </row>
    <row r="293" spans="1:20" x14ac:dyDescent="0.15">
      <c r="A293" s="14">
        <v>289</v>
      </c>
      <c r="B293" s="14">
        <f t="shared" si="59"/>
        <v>3</v>
      </c>
      <c r="C293" s="14">
        <f t="shared" si="60"/>
        <v>89</v>
      </c>
      <c r="D293" s="14" t="str">
        <f t="shared" si="53"/>
        <v>[]</v>
      </c>
      <c r="E293" s="14">
        <f t="shared" si="54"/>
        <v>89</v>
      </c>
      <c r="F293" s="14">
        <f t="shared" si="49"/>
        <v>0</v>
      </c>
      <c r="G293">
        <f t="shared" si="50"/>
        <v>10265</v>
      </c>
      <c r="H293" s="14">
        <v>0</v>
      </c>
      <c r="I293">
        <v>0</v>
      </c>
      <c r="J293" t="str">
        <f t="shared" si="51"/>
        <v/>
      </c>
      <c r="K293" s="14" t="str">
        <f t="shared" si="52"/>
        <v/>
      </c>
      <c r="L293" s="16" t="str">
        <f>_xlfn.IFNA(VLOOKUP(J293,物品对应表!B:C,2,FALSE),"")</f>
        <v/>
      </c>
      <c r="M293" s="16" t="str">
        <f>_xlfn.IFNA(VLOOKUP(K293,物品对应表!B:C,2,FALSE),"")</f>
        <v/>
      </c>
      <c r="N293" s="1" t="str">
        <f t="shared" si="55"/>
        <v/>
      </c>
      <c r="O293" s="16" t="str">
        <f t="shared" si="56"/>
        <v/>
      </c>
      <c r="P293" s="16" t="str">
        <f t="shared" si="57"/>
        <v/>
      </c>
      <c r="Q293" s="16" t="str">
        <f t="shared" si="58"/>
        <v/>
      </c>
      <c r="R293" s="16"/>
      <c r="S293" s="21"/>
      <c r="T293" s="21"/>
    </row>
    <row r="294" spans="1:20" x14ac:dyDescent="0.15">
      <c r="A294" s="14">
        <v>290</v>
      </c>
      <c r="B294" s="14">
        <f t="shared" si="59"/>
        <v>3</v>
      </c>
      <c r="C294" s="14">
        <f t="shared" si="60"/>
        <v>90</v>
      </c>
      <c r="D294" s="14" t="str">
        <f t="shared" si="53"/>
        <v>[{"count":1,"iid":25081},{"count":1,"iid":25081}]</v>
      </c>
      <c r="E294" s="14">
        <f t="shared" si="54"/>
        <v>90</v>
      </c>
      <c r="F294" s="14">
        <f t="shared" si="49"/>
        <v>1</v>
      </c>
      <c r="G294">
        <f t="shared" si="50"/>
        <v>0</v>
      </c>
      <c r="H294" s="14">
        <v>0</v>
      </c>
      <c r="I294">
        <v>0</v>
      </c>
      <c r="J294" t="str">
        <f t="shared" si="51"/>
        <v>装备进阶材料8-1</v>
      </c>
      <c r="K294" s="14" t="str">
        <f t="shared" si="52"/>
        <v>装备进阶材料8-1</v>
      </c>
      <c r="L294" s="16">
        <f>_xlfn.IFNA(VLOOKUP(J294,物品对应表!B:C,2,FALSE),"")</f>
        <v>25081</v>
      </c>
      <c r="M294" s="16">
        <f>_xlfn.IFNA(VLOOKUP(K294,物品对应表!B:C,2,FALSE),"")</f>
        <v>25081</v>
      </c>
      <c r="N294" s="1">
        <f t="shared" si="55"/>
        <v>1</v>
      </c>
      <c r="O294" s="16">
        <f t="shared" si="56"/>
        <v>1</v>
      </c>
      <c r="P294" s="16" t="str">
        <f t="shared" si="57"/>
        <v>{"count":1,"iid":25081}</v>
      </c>
      <c r="Q294" s="16" t="str">
        <f t="shared" si="58"/>
        <v>{"count":1,"iid":25081}</v>
      </c>
      <c r="R294" s="16"/>
      <c r="S294" s="21"/>
      <c r="T294" s="21"/>
    </row>
    <row r="295" spans="1:20" x14ac:dyDescent="0.15">
      <c r="A295" s="14">
        <v>291</v>
      </c>
      <c r="B295" s="14">
        <f t="shared" si="59"/>
        <v>3</v>
      </c>
      <c r="C295" s="14">
        <f t="shared" si="60"/>
        <v>91</v>
      </c>
      <c r="D295" s="14" t="str">
        <f t="shared" si="53"/>
        <v>[]</v>
      </c>
      <c r="E295" s="14">
        <f t="shared" si="54"/>
        <v>91</v>
      </c>
      <c r="F295" s="14">
        <f t="shared" si="49"/>
        <v>0</v>
      </c>
      <c r="G295">
        <f t="shared" si="50"/>
        <v>22588</v>
      </c>
      <c r="H295" s="14">
        <v>0</v>
      </c>
      <c r="I295">
        <v>0</v>
      </c>
      <c r="J295" t="str">
        <f t="shared" si="51"/>
        <v/>
      </c>
      <c r="K295" s="14" t="str">
        <f t="shared" si="52"/>
        <v/>
      </c>
      <c r="L295" s="16" t="str">
        <f>_xlfn.IFNA(VLOOKUP(J295,物品对应表!B:C,2,FALSE),"")</f>
        <v/>
      </c>
      <c r="M295" s="16" t="str">
        <f>_xlfn.IFNA(VLOOKUP(K295,物品对应表!B:C,2,FALSE),"")</f>
        <v/>
      </c>
      <c r="N295" s="1" t="str">
        <f t="shared" si="55"/>
        <v/>
      </c>
      <c r="O295" s="16" t="str">
        <f t="shared" si="56"/>
        <v/>
      </c>
      <c r="P295" s="16" t="str">
        <f t="shared" si="57"/>
        <v/>
      </c>
      <c r="Q295" s="16" t="str">
        <f t="shared" si="58"/>
        <v/>
      </c>
      <c r="R295" s="16"/>
      <c r="S295" s="21"/>
      <c r="T295" s="21"/>
    </row>
    <row r="296" spans="1:20" x14ac:dyDescent="0.15">
      <c r="A296" s="14">
        <v>292</v>
      </c>
      <c r="B296" s="14">
        <f t="shared" si="59"/>
        <v>3</v>
      </c>
      <c r="C296" s="14">
        <f t="shared" si="60"/>
        <v>92</v>
      </c>
      <c r="D296" s="14" t="str">
        <f t="shared" si="53"/>
        <v>[]</v>
      </c>
      <c r="E296" s="14">
        <f t="shared" si="54"/>
        <v>92</v>
      </c>
      <c r="F296" s="14">
        <f t="shared" si="49"/>
        <v>0</v>
      </c>
      <c r="G296">
        <f t="shared" si="50"/>
        <v>22588</v>
      </c>
      <c r="H296" s="14">
        <v>0</v>
      </c>
      <c r="I296">
        <v>0</v>
      </c>
      <c r="J296" t="str">
        <f t="shared" si="51"/>
        <v/>
      </c>
      <c r="K296" s="14" t="str">
        <f t="shared" si="52"/>
        <v/>
      </c>
      <c r="L296" s="16" t="str">
        <f>_xlfn.IFNA(VLOOKUP(J296,物品对应表!B:C,2,FALSE),"")</f>
        <v/>
      </c>
      <c r="M296" s="16" t="str">
        <f>_xlfn.IFNA(VLOOKUP(K296,物品对应表!B:C,2,FALSE),"")</f>
        <v/>
      </c>
      <c r="N296" s="1" t="str">
        <f t="shared" si="55"/>
        <v/>
      </c>
      <c r="O296" s="16" t="str">
        <f t="shared" si="56"/>
        <v/>
      </c>
      <c r="P296" s="16" t="str">
        <f t="shared" si="57"/>
        <v/>
      </c>
      <c r="Q296" s="16" t="str">
        <f t="shared" si="58"/>
        <v/>
      </c>
      <c r="R296" s="16"/>
      <c r="S296" s="21"/>
      <c r="T296" s="21"/>
    </row>
    <row r="297" spans="1:20" x14ac:dyDescent="0.15">
      <c r="A297" s="14">
        <v>293</v>
      </c>
      <c r="B297" s="14">
        <f t="shared" si="59"/>
        <v>3</v>
      </c>
      <c r="C297" s="14">
        <f t="shared" si="60"/>
        <v>93</v>
      </c>
      <c r="D297" s="14" t="str">
        <f t="shared" si="53"/>
        <v>[]</v>
      </c>
      <c r="E297" s="14">
        <f t="shared" si="54"/>
        <v>93</v>
      </c>
      <c r="F297" s="14">
        <f t="shared" si="49"/>
        <v>0</v>
      </c>
      <c r="G297">
        <f t="shared" si="50"/>
        <v>22587.99999999996</v>
      </c>
      <c r="H297" s="14">
        <v>0</v>
      </c>
      <c r="I297">
        <v>0</v>
      </c>
      <c r="J297" t="str">
        <f t="shared" si="51"/>
        <v/>
      </c>
      <c r="K297" s="14" t="str">
        <f t="shared" si="52"/>
        <v/>
      </c>
      <c r="L297" s="16" t="str">
        <f>_xlfn.IFNA(VLOOKUP(J297,物品对应表!B:C,2,FALSE),"")</f>
        <v/>
      </c>
      <c r="M297" s="16" t="str">
        <f>_xlfn.IFNA(VLOOKUP(K297,物品对应表!B:C,2,FALSE),"")</f>
        <v/>
      </c>
      <c r="N297" s="1" t="str">
        <f t="shared" si="55"/>
        <v/>
      </c>
      <c r="O297" s="16" t="str">
        <f t="shared" si="56"/>
        <v/>
      </c>
      <c r="P297" s="16" t="str">
        <f t="shared" si="57"/>
        <v/>
      </c>
      <c r="Q297" s="16" t="str">
        <f t="shared" si="58"/>
        <v/>
      </c>
      <c r="R297" s="16"/>
      <c r="S297" s="21"/>
      <c r="T297" s="21"/>
    </row>
    <row r="298" spans="1:20" x14ac:dyDescent="0.15">
      <c r="A298" s="14">
        <v>294</v>
      </c>
      <c r="B298" s="14">
        <f t="shared" si="59"/>
        <v>3</v>
      </c>
      <c r="C298" s="14">
        <f t="shared" si="60"/>
        <v>94</v>
      </c>
      <c r="D298" s="14" t="str">
        <f t="shared" si="53"/>
        <v>[]</v>
      </c>
      <c r="E298" s="14">
        <f t="shared" si="54"/>
        <v>94</v>
      </c>
      <c r="F298" s="14">
        <f t="shared" si="49"/>
        <v>0</v>
      </c>
      <c r="G298">
        <f t="shared" si="50"/>
        <v>22588</v>
      </c>
      <c r="H298" s="14">
        <v>0</v>
      </c>
      <c r="I298">
        <v>0</v>
      </c>
      <c r="J298" t="str">
        <f t="shared" si="51"/>
        <v/>
      </c>
      <c r="K298" s="14" t="str">
        <f t="shared" si="52"/>
        <v/>
      </c>
      <c r="L298" s="16" t="str">
        <f>_xlfn.IFNA(VLOOKUP(J298,物品对应表!B:C,2,FALSE),"")</f>
        <v/>
      </c>
      <c r="M298" s="16" t="str">
        <f>_xlfn.IFNA(VLOOKUP(K298,物品对应表!B:C,2,FALSE),"")</f>
        <v/>
      </c>
      <c r="N298" s="1" t="str">
        <f t="shared" si="55"/>
        <v/>
      </c>
      <c r="O298" s="16" t="str">
        <f t="shared" si="56"/>
        <v/>
      </c>
      <c r="P298" s="16" t="str">
        <f t="shared" si="57"/>
        <v/>
      </c>
      <c r="Q298" s="16" t="str">
        <f t="shared" si="58"/>
        <v/>
      </c>
      <c r="R298" s="16"/>
      <c r="S298" s="21"/>
      <c r="T298" s="21"/>
    </row>
    <row r="299" spans="1:20" x14ac:dyDescent="0.15">
      <c r="A299" s="14">
        <v>295</v>
      </c>
      <c r="B299" s="14">
        <f t="shared" si="59"/>
        <v>3</v>
      </c>
      <c r="C299" s="14">
        <f t="shared" si="60"/>
        <v>95</v>
      </c>
      <c r="D299" s="14" t="str">
        <f t="shared" si="53"/>
        <v>[]</v>
      </c>
      <c r="E299" s="14">
        <f t="shared" si="54"/>
        <v>95</v>
      </c>
      <c r="F299" s="14">
        <f t="shared" si="49"/>
        <v>0</v>
      </c>
      <c r="G299">
        <f t="shared" si="50"/>
        <v>22588</v>
      </c>
      <c r="H299" s="14">
        <v>0</v>
      </c>
      <c r="I299">
        <v>0</v>
      </c>
      <c r="J299" t="str">
        <f t="shared" si="51"/>
        <v/>
      </c>
      <c r="K299" s="14" t="str">
        <f t="shared" si="52"/>
        <v/>
      </c>
      <c r="L299" s="16" t="str">
        <f>_xlfn.IFNA(VLOOKUP(J299,物品对应表!B:C,2,FALSE),"")</f>
        <v/>
      </c>
      <c r="M299" s="16" t="str">
        <f>_xlfn.IFNA(VLOOKUP(K299,物品对应表!B:C,2,FALSE),"")</f>
        <v/>
      </c>
      <c r="N299" s="1" t="str">
        <f t="shared" si="55"/>
        <v/>
      </c>
      <c r="O299" s="16" t="str">
        <f t="shared" si="56"/>
        <v/>
      </c>
      <c r="P299" s="16" t="str">
        <f t="shared" si="57"/>
        <v/>
      </c>
      <c r="Q299" s="16" t="str">
        <f t="shared" si="58"/>
        <v/>
      </c>
      <c r="R299" s="16"/>
      <c r="S299" s="21"/>
      <c r="T299" s="21"/>
    </row>
    <row r="300" spans="1:20" x14ac:dyDescent="0.15">
      <c r="A300" s="14">
        <v>296</v>
      </c>
      <c r="B300" s="14">
        <f t="shared" si="59"/>
        <v>3</v>
      </c>
      <c r="C300" s="14">
        <f t="shared" si="60"/>
        <v>96</v>
      </c>
      <c r="D300" s="14" t="str">
        <f t="shared" si="53"/>
        <v>[]</v>
      </c>
      <c r="E300" s="14">
        <f t="shared" si="54"/>
        <v>96</v>
      </c>
      <c r="F300" s="14">
        <f t="shared" si="49"/>
        <v>0</v>
      </c>
      <c r="G300">
        <f t="shared" si="50"/>
        <v>22588</v>
      </c>
      <c r="H300" s="14">
        <v>0</v>
      </c>
      <c r="I300">
        <v>0</v>
      </c>
      <c r="J300" t="str">
        <f t="shared" si="51"/>
        <v/>
      </c>
      <c r="K300" s="14" t="str">
        <f t="shared" si="52"/>
        <v/>
      </c>
      <c r="L300" s="16" t="str">
        <f>_xlfn.IFNA(VLOOKUP(J300,物品对应表!B:C,2,FALSE),"")</f>
        <v/>
      </c>
      <c r="M300" s="16" t="str">
        <f>_xlfn.IFNA(VLOOKUP(K300,物品对应表!B:C,2,FALSE),"")</f>
        <v/>
      </c>
      <c r="N300" s="1" t="str">
        <f t="shared" si="55"/>
        <v/>
      </c>
      <c r="O300" s="16" t="str">
        <f t="shared" si="56"/>
        <v/>
      </c>
      <c r="P300" s="16" t="str">
        <f t="shared" si="57"/>
        <v/>
      </c>
      <c r="Q300" s="16" t="str">
        <f t="shared" si="58"/>
        <v/>
      </c>
      <c r="R300" s="16"/>
      <c r="S300" s="21"/>
      <c r="T300" s="21"/>
    </row>
    <row r="301" spans="1:20" x14ac:dyDescent="0.15">
      <c r="A301" s="14">
        <v>297</v>
      </c>
      <c r="B301" s="14">
        <f t="shared" si="59"/>
        <v>3</v>
      </c>
      <c r="C301" s="14">
        <f t="shared" si="60"/>
        <v>97</v>
      </c>
      <c r="D301" s="14" t="str">
        <f t="shared" si="53"/>
        <v>[]</v>
      </c>
      <c r="E301" s="14">
        <f t="shared" si="54"/>
        <v>97</v>
      </c>
      <c r="F301" s="14">
        <f t="shared" si="49"/>
        <v>0</v>
      </c>
      <c r="G301">
        <f t="shared" si="50"/>
        <v>22588.00000000004</v>
      </c>
      <c r="H301" s="14">
        <v>0</v>
      </c>
      <c r="I301">
        <v>0</v>
      </c>
      <c r="J301" t="str">
        <f t="shared" si="51"/>
        <v/>
      </c>
      <c r="K301" s="14" t="str">
        <f t="shared" si="52"/>
        <v/>
      </c>
      <c r="L301" s="16" t="str">
        <f>_xlfn.IFNA(VLOOKUP(J301,物品对应表!B:C,2,FALSE),"")</f>
        <v/>
      </c>
      <c r="M301" s="16" t="str">
        <f>_xlfn.IFNA(VLOOKUP(K301,物品对应表!B:C,2,FALSE),"")</f>
        <v/>
      </c>
      <c r="N301" s="1" t="str">
        <f t="shared" si="55"/>
        <v/>
      </c>
      <c r="O301" s="16" t="str">
        <f t="shared" si="56"/>
        <v/>
      </c>
      <c r="P301" s="16" t="str">
        <f t="shared" si="57"/>
        <v/>
      </c>
      <c r="Q301" s="16" t="str">
        <f t="shared" si="58"/>
        <v/>
      </c>
      <c r="R301" s="16"/>
      <c r="S301" s="21"/>
      <c r="T301" s="21"/>
    </row>
    <row r="302" spans="1:20" x14ac:dyDescent="0.15">
      <c r="A302" s="14">
        <v>298</v>
      </c>
      <c r="B302" s="14">
        <f t="shared" si="59"/>
        <v>3</v>
      </c>
      <c r="C302" s="14">
        <f t="shared" si="60"/>
        <v>98</v>
      </c>
      <c r="D302" s="14" t="str">
        <f t="shared" si="53"/>
        <v>[]</v>
      </c>
      <c r="E302" s="14">
        <f t="shared" si="54"/>
        <v>98</v>
      </c>
      <c r="F302" s="14">
        <f t="shared" si="49"/>
        <v>0</v>
      </c>
      <c r="G302">
        <f t="shared" si="50"/>
        <v>22588</v>
      </c>
      <c r="H302" s="14">
        <v>0</v>
      </c>
      <c r="I302">
        <v>0</v>
      </c>
      <c r="J302" t="str">
        <f t="shared" si="51"/>
        <v/>
      </c>
      <c r="K302" s="14" t="str">
        <f t="shared" si="52"/>
        <v/>
      </c>
      <c r="L302" s="16" t="str">
        <f>_xlfn.IFNA(VLOOKUP(J302,物品对应表!B:C,2,FALSE),"")</f>
        <v/>
      </c>
      <c r="M302" s="16" t="str">
        <f>_xlfn.IFNA(VLOOKUP(K302,物品对应表!B:C,2,FALSE),"")</f>
        <v/>
      </c>
      <c r="N302" s="1" t="str">
        <f t="shared" si="55"/>
        <v/>
      </c>
      <c r="O302" s="16" t="str">
        <f t="shared" si="56"/>
        <v/>
      </c>
      <c r="P302" s="16" t="str">
        <f t="shared" si="57"/>
        <v/>
      </c>
      <c r="Q302" s="16" t="str">
        <f t="shared" si="58"/>
        <v/>
      </c>
      <c r="R302" s="16"/>
      <c r="S302" s="21"/>
      <c r="T302" s="21"/>
    </row>
    <row r="303" spans="1:20" x14ac:dyDescent="0.15">
      <c r="A303" s="14">
        <v>299</v>
      </c>
      <c r="B303" s="14">
        <f t="shared" si="59"/>
        <v>3</v>
      </c>
      <c r="C303" s="14">
        <f t="shared" si="60"/>
        <v>99</v>
      </c>
      <c r="D303" s="14" t="str">
        <f t="shared" si="53"/>
        <v>[]</v>
      </c>
      <c r="E303" s="14">
        <f t="shared" si="54"/>
        <v>99</v>
      </c>
      <c r="F303" s="14">
        <f t="shared" si="49"/>
        <v>0</v>
      </c>
      <c r="G303">
        <f t="shared" si="50"/>
        <v>22588.000000000076</v>
      </c>
      <c r="H303" s="14">
        <v>0</v>
      </c>
      <c r="I303">
        <v>0</v>
      </c>
      <c r="J303" t="str">
        <f t="shared" si="51"/>
        <v/>
      </c>
      <c r="K303" s="14" t="str">
        <f t="shared" si="52"/>
        <v/>
      </c>
      <c r="L303" s="16" t="str">
        <f>_xlfn.IFNA(VLOOKUP(J303,物品对应表!B:C,2,FALSE),"")</f>
        <v/>
      </c>
      <c r="M303" s="16" t="str">
        <f>_xlfn.IFNA(VLOOKUP(K303,物品对应表!B:C,2,FALSE),"")</f>
        <v/>
      </c>
      <c r="N303" s="1" t="str">
        <f t="shared" si="55"/>
        <v/>
      </c>
      <c r="O303" s="16" t="str">
        <f t="shared" si="56"/>
        <v/>
      </c>
      <c r="P303" s="16" t="str">
        <f t="shared" si="57"/>
        <v/>
      </c>
      <c r="Q303" s="16" t="str">
        <f t="shared" si="58"/>
        <v/>
      </c>
      <c r="R303" s="16"/>
      <c r="S303" s="21"/>
      <c r="T303" s="21"/>
    </row>
    <row r="304" spans="1:20" x14ac:dyDescent="0.15">
      <c r="A304" s="14">
        <v>300</v>
      </c>
      <c r="B304" s="14">
        <f t="shared" si="59"/>
        <v>3</v>
      </c>
      <c r="C304" s="14">
        <f t="shared" si="60"/>
        <v>100</v>
      </c>
      <c r="D304" s="14" t="str">
        <f t="shared" si="53"/>
        <v>[]</v>
      </c>
      <c r="E304" s="14">
        <f t="shared" si="54"/>
        <v>100</v>
      </c>
      <c r="F304" s="14">
        <f t="shared" si="49"/>
        <v>0</v>
      </c>
      <c r="G304">
        <f t="shared" si="50"/>
        <v>22588</v>
      </c>
      <c r="H304" s="14">
        <v>0</v>
      </c>
      <c r="I304">
        <v>0</v>
      </c>
      <c r="J304" t="str">
        <f t="shared" si="51"/>
        <v/>
      </c>
      <c r="K304" s="14" t="str">
        <f t="shared" si="52"/>
        <v/>
      </c>
      <c r="L304" s="16" t="str">
        <f>_xlfn.IFNA(VLOOKUP(J304,物品对应表!B:C,2,FALSE),"")</f>
        <v/>
      </c>
      <c r="M304" s="16" t="str">
        <f>_xlfn.IFNA(VLOOKUP(K304,物品对应表!B:C,2,FALSE),"")</f>
        <v/>
      </c>
      <c r="N304" s="1" t="str">
        <f t="shared" si="55"/>
        <v/>
      </c>
      <c r="O304" s="16" t="str">
        <f t="shared" si="56"/>
        <v/>
      </c>
      <c r="P304" s="16" t="str">
        <f t="shared" si="57"/>
        <v/>
      </c>
      <c r="Q304" s="16" t="str">
        <f t="shared" si="58"/>
        <v/>
      </c>
      <c r="R304" s="16"/>
      <c r="S304" s="21"/>
      <c r="T304" s="21"/>
    </row>
    <row r="305" spans="1:20" x14ac:dyDescent="0.15">
      <c r="A305" s="14">
        <v>301</v>
      </c>
      <c r="B305" s="14">
        <f t="shared" si="59"/>
        <v>4</v>
      </c>
      <c r="C305" s="14">
        <f t="shared" si="60"/>
        <v>1</v>
      </c>
      <c r="D305" s="14" t="str">
        <f t="shared" si="53"/>
        <v>[]</v>
      </c>
      <c r="E305" s="14">
        <f t="shared" si="54"/>
        <v>1</v>
      </c>
      <c r="F305" s="14">
        <f t="shared" si="49"/>
        <v>0</v>
      </c>
      <c r="G305">
        <f t="shared" si="50"/>
        <v>40</v>
      </c>
      <c r="H305" s="14">
        <v>0</v>
      </c>
      <c r="I305">
        <v>0</v>
      </c>
      <c r="J305" t="str">
        <f t="shared" si="51"/>
        <v/>
      </c>
      <c r="K305" s="14" t="str">
        <f t="shared" si="52"/>
        <v/>
      </c>
      <c r="L305" s="16" t="str">
        <f>_xlfn.IFNA(VLOOKUP(J305,物品对应表!B:C,2,FALSE),"")</f>
        <v/>
      </c>
      <c r="M305" s="16" t="str">
        <f>_xlfn.IFNA(VLOOKUP(K305,物品对应表!B:C,2,FALSE),"")</f>
        <v/>
      </c>
      <c r="N305" s="1" t="str">
        <f t="shared" si="55"/>
        <v/>
      </c>
      <c r="O305" s="16" t="str">
        <f t="shared" si="56"/>
        <v/>
      </c>
      <c r="P305" s="16" t="str">
        <f t="shared" si="57"/>
        <v/>
      </c>
      <c r="Q305" s="16" t="str">
        <f t="shared" si="58"/>
        <v/>
      </c>
      <c r="R305" s="16"/>
      <c r="S305" s="21"/>
      <c r="T305" s="21"/>
    </row>
    <row r="306" spans="1:20" x14ac:dyDescent="0.15">
      <c r="A306" s="14">
        <v>302</v>
      </c>
      <c r="B306" s="14">
        <f t="shared" si="59"/>
        <v>4</v>
      </c>
      <c r="C306" s="14">
        <f t="shared" si="60"/>
        <v>2</v>
      </c>
      <c r="D306" s="14" t="str">
        <f t="shared" si="53"/>
        <v>[]</v>
      </c>
      <c r="E306" s="14">
        <f t="shared" si="54"/>
        <v>2</v>
      </c>
      <c r="F306" s="14">
        <f t="shared" si="49"/>
        <v>0</v>
      </c>
      <c r="G306">
        <f t="shared" si="50"/>
        <v>40</v>
      </c>
      <c r="H306" s="14">
        <v>0</v>
      </c>
      <c r="I306">
        <v>0</v>
      </c>
      <c r="J306" t="str">
        <f t="shared" si="51"/>
        <v/>
      </c>
      <c r="K306" s="14" t="str">
        <f t="shared" si="52"/>
        <v/>
      </c>
      <c r="L306" s="16" t="str">
        <f>_xlfn.IFNA(VLOOKUP(J306,物品对应表!B:C,2,FALSE),"")</f>
        <v/>
      </c>
      <c r="M306" s="16" t="str">
        <f>_xlfn.IFNA(VLOOKUP(K306,物品对应表!B:C,2,FALSE),"")</f>
        <v/>
      </c>
      <c r="N306" s="1" t="str">
        <f t="shared" si="55"/>
        <v/>
      </c>
      <c r="O306" s="16" t="str">
        <f t="shared" si="56"/>
        <v/>
      </c>
      <c r="P306" s="16" t="str">
        <f t="shared" si="57"/>
        <v/>
      </c>
      <c r="Q306" s="16" t="str">
        <f t="shared" si="58"/>
        <v/>
      </c>
      <c r="R306" s="16"/>
      <c r="S306" s="21"/>
      <c r="T306" s="21"/>
    </row>
    <row r="307" spans="1:20" x14ac:dyDescent="0.15">
      <c r="A307" s="14">
        <v>303</v>
      </c>
      <c r="B307" s="14">
        <f t="shared" si="59"/>
        <v>4</v>
      </c>
      <c r="C307" s="14">
        <f t="shared" si="60"/>
        <v>3</v>
      </c>
      <c r="D307" s="14" t="str">
        <f t="shared" si="53"/>
        <v>[]</v>
      </c>
      <c r="E307" s="14">
        <f t="shared" si="54"/>
        <v>3</v>
      </c>
      <c r="F307" s="14">
        <f t="shared" si="49"/>
        <v>0</v>
      </c>
      <c r="G307">
        <f t="shared" si="50"/>
        <v>40</v>
      </c>
      <c r="H307" s="14">
        <v>0</v>
      </c>
      <c r="I307">
        <v>0</v>
      </c>
      <c r="J307" t="str">
        <f t="shared" si="51"/>
        <v/>
      </c>
      <c r="K307" s="14" t="str">
        <f t="shared" si="52"/>
        <v/>
      </c>
      <c r="L307" s="16" t="str">
        <f>_xlfn.IFNA(VLOOKUP(J307,物品对应表!B:C,2,FALSE),"")</f>
        <v/>
      </c>
      <c r="M307" s="16" t="str">
        <f>_xlfn.IFNA(VLOOKUP(K307,物品对应表!B:C,2,FALSE),"")</f>
        <v/>
      </c>
      <c r="N307" s="1" t="str">
        <f t="shared" si="55"/>
        <v/>
      </c>
      <c r="O307" s="16" t="str">
        <f t="shared" si="56"/>
        <v/>
      </c>
      <c r="P307" s="16" t="str">
        <f t="shared" si="57"/>
        <v/>
      </c>
      <c r="Q307" s="16" t="str">
        <f t="shared" si="58"/>
        <v/>
      </c>
      <c r="R307" s="16"/>
      <c r="S307" s="21"/>
      <c r="T307" s="21"/>
    </row>
    <row r="308" spans="1:20" x14ac:dyDescent="0.15">
      <c r="A308" s="14">
        <v>304</v>
      </c>
      <c r="B308" s="14">
        <f t="shared" si="59"/>
        <v>4</v>
      </c>
      <c r="C308" s="14">
        <f t="shared" si="60"/>
        <v>4</v>
      </c>
      <c r="D308" s="14" t="str">
        <f t="shared" si="53"/>
        <v>[]</v>
      </c>
      <c r="E308" s="14">
        <f t="shared" si="54"/>
        <v>4</v>
      </c>
      <c r="F308" s="14">
        <f t="shared" si="49"/>
        <v>0</v>
      </c>
      <c r="G308">
        <f t="shared" si="50"/>
        <v>40</v>
      </c>
      <c r="H308" s="14">
        <v>0</v>
      </c>
      <c r="I308">
        <v>0</v>
      </c>
      <c r="J308" t="str">
        <f t="shared" si="51"/>
        <v/>
      </c>
      <c r="K308" s="14" t="str">
        <f t="shared" si="52"/>
        <v/>
      </c>
      <c r="L308" s="16" t="str">
        <f>_xlfn.IFNA(VLOOKUP(J308,物品对应表!B:C,2,FALSE),"")</f>
        <v/>
      </c>
      <c r="M308" s="16" t="str">
        <f>_xlfn.IFNA(VLOOKUP(K308,物品对应表!B:C,2,FALSE),"")</f>
        <v/>
      </c>
      <c r="N308" s="1" t="str">
        <f t="shared" si="55"/>
        <v/>
      </c>
      <c r="O308" s="16" t="str">
        <f t="shared" si="56"/>
        <v/>
      </c>
      <c r="P308" s="16" t="str">
        <f t="shared" si="57"/>
        <v/>
      </c>
      <c r="Q308" s="16" t="str">
        <f t="shared" si="58"/>
        <v/>
      </c>
      <c r="R308" s="16"/>
      <c r="S308" s="21"/>
      <c r="T308" s="21"/>
    </row>
    <row r="309" spans="1:20" x14ac:dyDescent="0.15">
      <c r="A309" s="14">
        <v>305</v>
      </c>
      <c r="B309" s="14">
        <f t="shared" si="59"/>
        <v>4</v>
      </c>
      <c r="C309" s="14">
        <f t="shared" si="60"/>
        <v>5</v>
      </c>
      <c r="D309" s="14" t="str">
        <f t="shared" si="53"/>
        <v>[]</v>
      </c>
      <c r="E309" s="14">
        <f t="shared" si="54"/>
        <v>5</v>
      </c>
      <c r="F309" s="14">
        <f t="shared" si="49"/>
        <v>0</v>
      </c>
      <c r="G309">
        <f t="shared" si="50"/>
        <v>40</v>
      </c>
      <c r="H309" s="14">
        <v>0</v>
      </c>
      <c r="I309">
        <v>0</v>
      </c>
      <c r="J309" t="str">
        <f t="shared" si="51"/>
        <v/>
      </c>
      <c r="K309" s="14" t="str">
        <f t="shared" si="52"/>
        <v/>
      </c>
      <c r="L309" s="16" t="str">
        <f>_xlfn.IFNA(VLOOKUP(J309,物品对应表!B:C,2,FALSE),"")</f>
        <v/>
      </c>
      <c r="M309" s="16" t="str">
        <f>_xlfn.IFNA(VLOOKUP(K309,物品对应表!B:C,2,FALSE),"")</f>
        <v/>
      </c>
      <c r="N309" s="1" t="str">
        <f t="shared" si="55"/>
        <v/>
      </c>
      <c r="O309" s="16" t="str">
        <f t="shared" si="56"/>
        <v/>
      </c>
      <c r="P309" s="16" t="str">
        <f t="shared" si="57"/>
        <v/>
      </c>
      <c r="Q309" s="16" t="str">
        <f t="shared" si="58"/>
        <v/>
      </c>
      <c r="R309" s="16"/>
      <c r="S309" s="21"/>
      <c r="T309" s="21"/>
    </row>
    <row r="310" spans="1:20" x14ac:dyDescent="0.15">
      <c r="A310" s="14">
        <v>306</v>
      </c>
      <c r="B310" s="14">
        <f t="shared" si="59"/>
        <v>4</v>
      </c>
      <c r="C310" s="14">
        <f t="shared" si="60"/>
        <v>6</v>
      </c>
      <c r="D310" s="14" t="str">
        <f t="shared" si="53"/>
        <v>[]</v>
      </c>
      <c r="E310" s="14">
        <f t="shared" si="54"/>
        <v>6</v>
      </c>
      <c r="F310" s="14">
        <f t="shared" si="49"/>
        <v>0</v>
      </c>
      <c r="G310">
        <f t="shared" si="50"/>
        <v>40</v>
      </c>
      <c r="H310" s="14">
        <v>0</v>
      </c>
      <c r="I310">
        <v>0</v>
      </c>
      <c r="J310" t="str">
        <f t="shared" si="51"/>
        <v/>
      </c>
      <c r="K310" s="14" t="str">
        <f t="shared" si="52"/>
        <v/>
      </c>
      <c r="L310" s="16" t="str">
        <f>_xlfn.IFNA(VLOOKUP(J310,物品对应表!B:C,2,FALSE),"")</f>
        <v/>
      </c>
      <c r="M310" s="16" t="str">
        <f>_xlfn.IFNA(VLOOKUP(K310,物品对应表!B:C,2,FALSE),"")</f>
        <v/>
      </c>
      <c r="N310" s="1" t="str">
        <f t="shared" si="55"/>
        <v/>
      </c>
      <c r="O310" s="16" t="str">
        <f t="shared" si="56"/>
        <v/>
      </c>
      <c r="P310" s="16" t="str">
        <f t="shared" si="57"/>
        <v/>
      </c>
      <c r="Q310" s="16" t="str">
        <f t="shared" si="58"/>
        <v/>
      </c>
      <c r="R310" s="16"/>
      <c r="S310" s="21"/>
      <c r="T310" s="21"/>
    </row>
    <row r="311" spans="1:20" x14ac:dyDescent="0.15">
      <c r="A311" s="14">
        <v>307</v>
      </c>
      <c r="B311" s="14">
        <f t="shared" si="59"/>
        <v>4</v>
      </c>
      <c r="C311" s="14">
        <f t="shared" si="60"/>
        <v>7</v>
      </c>
      <c r="D311" s="14" t="str">
        <f t="shared" si="53"/>
        <v>[]</v>
      </c>
      <c r="E311" s="14">
        <f t="shared" si="54"/>
        <v>7</v>
      </c>
      <c r="F311" s="14">
        <f t="shared" si="49"/>
        <v>0</v>
      </c>
      <c r="G311">
        <f t="shared" si="50"/>
        <v>40</v>
      </c>
      <c r="H311" s="14">
        <v>0</v>
      </c>
      <c r="I311">
        <v>0</v>
      </c>
      <c r="J311" t="str">
        <f t="shared" si="51"/>
        <v/>
      </c>
      <c r="K311" s="14" t="str">
        <f t="shared" si="52"/>
        <v/>
      </c>
      <c r="L311" s="16" t="str">
        <f>_xlfn.IFNA(VLOOKUP(J311,物品对应表!B:C,2,FALSE),"")</f>
        <v/>
      </c>
      <c r="M311" s="16" t="str">
        <f>_xlfn.IFNA(VLOOKUP(K311,物品对应表!B:C,2,FALSE),"")</f>
        <v/>
      </c>
      <c r="N311" s="1" t="str">
        <f t="shared" si="55"/>
        <v/>
      </c>
      <c r="O311" s="16" t="str">
        <f t="shared" si="56"/>
        <v/>
      </c>
      <c r="P311" s="16" t="str">
        <f t="shared" si="57"/>
        <v/>
      </c>
      <c r="Q311" s="16" t="str">
        <f t="shared" si="58"/>
        <v/>
      </c>
      <c r="R311" s="16"/>
      <c r="S311" s="21"/>
      <c r="T311" s="21"/>
    </row>
    <row r="312" spans="1:20" x14ac:dyDescent="0.15">
      <c r="A312" s="14">
        <v>308</v>
      </c>
      <c r="B312" s="14">
        <f t="shared" si="59"/>
        <v>4</v>
      </c>
      <c r="C312" s="14">
        <f t="shared" si="60"/>
        <v>8</v>
      </c>
      <c r="D312" s="14" t="str">
        <f t="shared" si="53"/>
        <v>[]</v>
      </c>
      <c r="E312" s="14">
        <f t="shared" si="54"/>
        <v>8</v>
      </c>
      <c r="F312" s="14">
        <f t="shared" si="49"/>
        <v>0</v>
      </c>
      <c r="G312">
        <f t="shared" si="50"/>
        <v>40</v>
      </c>
      <c r="H312" s="14">
        <v>0</v>
      </c>
      <c r="I312">
        <v>0</v>
      </c>
      <c r="J312" t="str">
        <f t="shared" si="51"/>
        <v/>
      </c>
      <c r="K312" s="14" t="str">
        <f t="shared" si="52"/>
        <v/>
      </c>
      <c r="L312" s="16" t="str">
        <f>_xlfn.IFNA(VLOOKUP(J312,物品对应表!B:C,2,FALSE),"")</f>
        <v/>
      </c>
      <c r="M312" s="16" t="str">
        <f>_xlfn.IFNA(VLOOKUP(K312,物品对应表!B:C,2,FALSE),"")</f>
        <v/>
      </c>
      <c r="N312" s="1" t="str">
        <f t="shared" si="55"/>
        <v/>
      </c>
      <c r="O312" s="16" t="str">
        <f t="shared" si="56"/>
        <v/>
      </c>
      <c r="P312" s="16" t="str">
        <f t="shared" si="57"/>
        <v/>
      </c>
      <c r="Q312" s="16" t="str">
        <f t="shared" si="58"/>
        <v/>
      </c>
      <c r="R312" s="16"/>
      <c r="S312" s="21"/>
      <c r="T312" s="21"/>
    </row>
    <row r="313" spans="1:20" x14ac:dyDescent="0.15">
      <c r="A313" s="14">
        <v>309</v>
      </c>
      <c r="B313" s="14">
        <f t="shared" si="59"/>
        <v>4</v>
      </c>
      <c r="C313" s="14">
        <f t="shared" si="60"/>
        <v>9</v>
      </c>
      <c r="D313" s="14" t="str">
        <f t="shared" si="53"/>
        <v>[]</v>
      </c>
      <c r="E313" s="14">
        <f t="shared" si="54"/>
        <v>9</v>
      </c>
      <c r="F313" s="14">
        <f t="shared" si="49"/>
        <v>0</v>
      </c>
      <c r="G313">
        <f t="shared" si="50"/>
        <v>40</v>
      </c>
      <c r="H313" s="14">
        <v>0</v>
      </c>
      <c r="I313">
        <v>0</v>
      </c>
      <c r="J313" t="str">
        <f t="shared" si="51"/>
        <v/>
      </c>
      <c r="K313" s="14" t="str">
        <f t="shared" si="52"/>
        <v/>
      </c>
      <c r="L313" s="16" t="str">
        <f>_xlfn.IFNA(VLOOKUP(J313,物品对应表!B:C,2,FALSE),"")</f>
        <v/>
      </c>
      <c r="M313" s="16" t="str">
        <f>_xlfn.IFNA(VLOOKUP(K313,物品对应表!B:C,2,FALSE),"")</f>
        <v/>
      </c>
      <c r="N313" s="1" t="str">
        <f t="shared" si="55"/>
        <v/>
      </c>
      <c r="O313" s="16" t="str">
        <f t="shared" si="56"/>
        <v/>
      </c>
      <c r="P313" s="16" t="str">
        <f t="shared" si="57"/>
        <v/>
      </c>
      <c r="Q313" s="16" t="str">
        <f t="shared" si="58"/>
        <v/>
      </c>
      <c r="R313" s="16"/>
      <c r="S313" s="21"/>
      <c r="T313" s="21"/>
    </row>
    <row r="314" spans="1:20" x14ac:dyDescent="0.15">
      <c r="A314" s="14">
        <v>310</v>
      </c>
      <c r="B314" s="14">
        <f t="shared" si="59"/>
        <v>4</v>
      </c>
      <c r="C314" s="14">
        <f t="shared" si="60"/>
        <v>10</v>
      </c>
      <c r="D314" s="14" t="str">
        <f t="shared" si="53"/>
        <v>[{"count":1,"iid":25011},{"count":1,"iid":25012}]</v>
      </c>
      <c r="E314" s="14">
        <f t="shared" si="54"/>
        <v>10</v>
      </c>
      <c r="F314" s="14">
        <f t="shared" si="49"/>
        <v>1</v>
      </c>
      <c r="G314">
        <f t="shared" si="50"/>
        <v>0</v>
      </c>
      <c r="H314" s="14">
        <v>0</v>
      </c>
      <c r="I314">
        <v>0</v>
      </c>
      <c r="J314" t="str">
        <f t="shared" si="51"/>
        <v>装备进阶材料1-1</v>
      </c>
      <c r="K314" s="14" t="str">
        <f t="shared" si="52"/>
        <v>装备进阶材料1-2</v>
      </c>
      <c r="L314" s="16">
        <f>_xlfn.IFNA(VLOOKUP(J314,物品对应表!B:C,2,FALSE),"")</f>
        <v>25011</v>
      </c>
      <c r="M314" s="16">
        <f>_xlfn.IFNA(VLOOKUP(K314,物品对应表!B:C,2,FALSE),"")</f>
        <v>25012</v>
      </c>
      <c r="N314" s="1">
        <f t="shared" si="55"/>
        <v>1</v>
      </c>
      <c r="O314" s="16">
        <f t="shared" si="56"/>
        <v>1</v>
      </c>
      <c r="P314" s="16" t="str">
        <f t="shared" si="57"/>
        <v>{"count":1,"iid":25011}</v>
      </c>
      <c r="Q314" s="16" t="str">
        <f t="shared" si="58"/>
        <v>{"count":1,"iid":25012}</v>
      </c>
      <c r="R314" s="16"/>
      <c r="S314" s="21"/>
      <c r="T314" s="21"/>
    </row>
    <row r="315" spans="1:20" x14ac:dyDescent="0.15">
      <c r="A315" s="14">
        <v>311</v>
      </c>
      <c r="B315" s="14">
        <f t="shared" si="59"/>
        <v>4</v>
      </c>
      <c r="C315" s="14">
        <f t="shared" si="60"/>
        <v>11</v>
      </c>
      <c r="D315" s="14" t="str">
        <f t="shared" si="53"/>
        <v>[]</v>
      </c>
      <c r="E315" s="14">
        <f t="shared" si="54"/>
        <v>11</v>
      </c>
      <c r="F315" s="14">
        <f t="shared" si="49"/>
        <v>0</v>
      </c>
      <c r="G315">
        <f t="shared" si="50"/>
        <v>40</v>
      </c>
      <c r="H315" s="14">
        <v>0</v>
      </c>
      <c r="I315">
        <v>0</v>
      </c>
      <c r="J315" t="str">
        <f t="shared" si="51"/>
        <v/>
      </c>
      <c r="K315" s="14" t="str">
        <f t="shared" si="52"/>
        <v/>
      </c>
      <c r="L315" s="16" t="str">
        <f>_xlfn.IFNA(VLOOKUP(J315,物品对应表!B:C,2,FALSE),"")</f>
        <v/>
      </c>
      <c r="M315" s="16" t="str">
        <f>_xlfn.IFNA(VLOOKUP(K315,物品对应表!B:C,2,FALSE),"")</f>
        <v/>
      </c>
      <c r="N315" s="1" t="str">
        <f t="shared" si="55"/>
        <v/>
      </c>
      <c r="O315" s="16" t="str">
        <f t="shared" si="56"/>
        <v/>
      </c>
      <c r="P315" s="16" t="str">
        <f t="shared" si="57"/>
        <v/>
      </c>
      <c r="Q315" s="16" t="str">
        <f t="shared" si="58"/>
        <v/>
      </c>
      <c r="R315" s="16"/>
      <c r="S315" s="21"/>
      <c r="T315" s="21"/>
    </row>
    <row r="316" spans="1:20" x14ac:dyDescent="0.15">
      <c r="A316" s="14">
        <v>312</v>
      </c>
      <c r="B316" s="14">
        <f t="shared" si="59"/>
        <v>4</v>
      </c>
      <c r="C316" s="14">
        <f t="shared" si="60"/>
        <v>12</v>
      </c>
      <c r="D316" s="14" t="str">
        <f t="shared" si="53"/>
        <v>[]</v>
      </c>
      <c r="E316" s="14">
        <f t="shared" si="54"/>
        <v>12</v>
      </c>
      <c r="F316" s="14">
        <f t="shared" si="49"/>
        <v>0</v>
      </c>
      <c r="G316">
        <f t="shared" si="50"/>
        <v>40</v>
      </c>
      <c r="H316" s="14">
        <v>0</v>
      </c>
      <c r="I316">
        <v>0</v>
      </c>
      <c r="J316" t="str">
        <f t="shared" si="51"/>
        <v/>
      </c>
      <c r="K316" s="14" t="str">
        <f t="shared" si="52"/>
        <v/>
      </c>
      <c r="L316" s="16" t="str">
        <f>_xlfn.IFNA(VLOOKUP(J316,物品对应表!B:C,2,FALSE),"")</f>
        <v/>
      </c>
      <c r="M316" s="16" t="str">
        <f>_xlfn.IFNA(VLOOKUP(K316,物品对应表!B:C,2,FALSE),"")</f>
        <v/>
      </c>
      <c r="N316" s="1" t="str">
        <f t="shared" si="55"/>
        <v/>
      </c>
      <c r="O316" s="16" t="str">
        <f t="shared" si="56"/>
        <v/>
      </c>
      <c r="P316" s="16" t="str">
        <f t="shared" si="57"/>
        <v/>
      </c>
      <c r="Q316" s="16" t="str">
        <f t="shared" si="58"/>
        <v/>
      </c>
      <c r="R316" s="16"/>
      <c r="S316" s="21"/>
      <c r="T316" s="21"/>
    </row>
    <row r="317" spans="1:20" x14ac:dyDescent="0.15">
      <c r="A317" s="14">
        <v>313</v>
      </c>
      <c r="B317" s="14">
        <f t="shared" si="59"/>
        <v>4</v>
      </c>
      <c r="C317" s="14">
        <f t="shared" si="60"/>
        <v>13</v>
      </c>
      <c r="D317" s="14" t="str">
        <f t="shared" si="53"/>
        <v>[]</v>
      </c>
      <c r="E317" s="14">
        <f t="shared" si="54"/>
        <v>13</v>
      </c>
      <c r="F317" s="14">
        <f t="shared" si="49"/>
        <v>0</v>
      </c>
      <c r="G317">
        <f t="shared" si="50"/>
        <v>40</v>
      </c>
      <c r="H317" s="14">
        <v>0</v>
      </c>
      <c r="I317">
        <v>0</v>
      </c>
      <c r="J317" t="str">
        <f t="shared" si="51"/>
        <v/>
      </c>
      <c r="K317" s="14" t="str">
        <f t="shared" si="52"/>
        <v/>
      </c>
      <c r="L317" s="16" t="str">
        <f>_xlfn.IFNA(VLOOKUP(J317,物品对应表!B:C,2,FALSE),"")</f>
        <v/>
      </c>
      <c r="M317" s="16" t="str">
        <f>_xlfn.IFNA(VLOOKUP(K317,物品对应表!B:C,2,FALSE),"")</f>
        <v/>
      </c>
      <c r="N317" s="1" t="str">
        <f t="shared" si="55"/>
        <v/>
      </c>
      <c r="O317" s="16" t="str">
        <f t="shared" si="56"/>
        <v/>
      </c>
      <c r="P317" s="16" t="str">
        <f t="shared" si="57"/>
        <v/>
      </c>
      <c r="Q317" s="16" t="str">
        <f t="shared" si="58"/>
        <v/>
      </c>
      <c r="R317" s="16"/>
      <c r="S317" s="21"/>
      <c r="T317" s="21"/>
    </row>
    <row r="318" spans="1:20" x14ac:dyDescent="0.15">
      <c r="A318" s="14">
        <v>314</v>
      </c>
      <c r="B318" s="14">
        <f t="shared" si="59"/>
        <v>4</v>
      </c>
      <c r="C318" s="14">
        <f t="shared" si="60"/>
        <v>14</v>
      </c>
      <c r="D318" s="14" t="str">
        <f t="shared" si="53"/>
        <v>[]</v>
      </c>
      <c r="E318" s="14">
        <f t="shared" si="54"/>
        <v>14</v>
      </c>
      <c r="F318" s="14">
        <f t="shared" si="49"/>
        <v>0</v>
      </c>
      <c r="G318">
        <f t="shared" si="50"/>
        <v>40</v>
      </c>
      <c r="H318" s="14">
        <v>0</v>
      </c>
      <c r="I318">
        <v>0</v>
      </c>
      <c r="J318" t="str">
        <f t="shared" si="51"/>
        <v/>
      </c>
      <c r="K318" s="14" t="str">
        <f t="shared" si="52"/>
        <v/>
      </c>
      <c r="L318" s="16" t="str">
        <f>_xlfn.IFNA(VLOOKUP(J318,物品对应表!B:C,2,FALSE),"")</f>
        <v/>
      </c>
      <c r="M318" s="16" t="str">
        <f>_xlfn.IFNA(VLOOKUP(K318,物品对应表!B:C,2,FALSE),"")</f>
        <v/>
      </c>
      <c r="N318" s="1" t="str">
        <f t="shared" si="55"/>
        <v/>
      </c>
      <c r="O318" s="16" t="str">
        <f t="shared" si="56"/>
        <v/>
      </c>
      <c r="P318" s="16" t="str">
        <f t="shared" si="57"/>
        <v/>
      </c>
      <c r="Q318" s="16" t="str">
        <f t="shared" si="58"/>
        <v/>
      </c>
      <c r="R318" s="16"/>
      <c r="S318" s="21"/>
      <c r="T318" s="21"/>
    </row>
    <row r="319" spans="1:20" x14ac:dyDescent="0.15">
      <c r="A319" s="14">
        <v>315</v>
      </c>
      <c r="B319" s="14">
        <f t="shared" si="59"/>
        <v>4</v>
      </c>
      <c r="C319" s="14">
        <f t="shared" si="60"/>
        <v>15</v>
      </c>
      <c r="D319" s="14" t="str">
        <f t="shared" si="53"/>
        <v>[]</v>
      </c>
      <c r="E319" s="14">
        <f t="shared" si="54"/>
        <v>15</v>
      </c>
      <c r="F319" s="14">
        <f t="shared" si="49"/>
        <v>0</v>
      </c>
      <c r="G319">
        <f t="shared" si="50"/>
        <v>40</v>
      </c>
      <c r="H319" s="14">
        <v>0</v>
      </c>
      <c r="I319">
        <v>0</v>
      </c>
      <c r="J319" t="str">
        <f t="shared" si="51"/>
        <v/>
      </c>
      <c r="K319" s="14" t="str">
        <f t="shared" si="52"/>
        <v/>
      </c>
      <c r="L319" s="16" t="str">
        <f>_xlfn.IFNA(VLOOKUP(J319,物品对应表!B:C,2,FALSE),"")</f>
        <v/>
      </c>
      <c r="M319" s="16" t="str">
        <f>_xlfn.IFNA(VLOOKUP(K319,物品对应表!B:C,2,FALSE),"")</f>
        <v/>
      </c>
      <c r="N319" s="1" t="str">
        <f t="shared" si="55"/>
        <v/>
      </c>
      <c r="O319" s="16" t="str">
        <f t="shared" si="56"/>
        <v/>
      </c>
      <c r="P319" s="16" t="str">
        <f t="shared" si="57"/>
        <v/>
      </c>
      <c r="Q319" s="16" t="str">
        <f t="shared" si="58"/>
        <v/>
      </c>
      <c r="R319" s="16"/>
      <c r="S319" s="21"/>
      <c r="T319" s="21"/>
    </row>
    <row r="320" spans="1:20" x14ac:dyDescent="0.15">
      <c r="A320" s="14">
        <v>316</v>
      </c>
      <c r="B320" s="14">
        <f t="shared" si="59"/>
        <v>4</v>
      </c>
      <c r="C320" s="14">
        <f t="shared" si="60"/>
        <v>16</v>
      </c>
      <c r="D320" s="14" t="str">
        <f t="shared" si="53"/>
        <v>[]</v>
      </c>
      <c r="E320" s="14">
        <f t="shared" si="54"/>
        <v>16</v>
      </c>
      <c r="F320" s="14">
        <f t="shared" si="49"/>
        <v>0</v>
      </c>
      <c r="G320">
        <f t="shared" si="50"/>
        <v>40</v>
      </c>
      <c r="H320" s="14">
        <v>0</v>
      </c>
      <c r="I320">
        <v>0</v>
      </c>
      <c r="J320" t="str">
        <f t="shared" si="51"/>
        <v/>
      </c>
      <c r="K320" s="14" t="str">
        <f t="shared" si="52"/>
        <v/>
      </c>
      <c r="L320" s="16" t="str">
        <f>_xlfn.IFNA(VLOOKUP(J320,物品对应表!B:C,2,FALSE),"")</f>
        <v/>
      </c>
      <c r="M320" s="16" t="str">
        <f>_xlfn.IFNA(VLOOKUP(K320,物品对应表!B:C,2,FALSE),"")</f>
        <v/>
      </c>
      <c r="N320" s="1" t="str">
        <f t="shared" si="55"/>
        <v/>
      </c>
      <c r="O320" s="16" t="str">
        <f t="shared" si="56"/>
        <v/>
      </c>
      <c r="P320" s="16" t="str">
        <f t="shared" si="57"/>
        <v/>
      </c>
      <c r="Q320" s="16" t="str">
        <f t="shared" si="58"/>
        <v/>
      </c>
      <c r="R320" s="16"/>
      <c r="S320" s="21"/>
      <c r="T320" s="21"/>
    </row>
    <row r="321" spans="1:20" x14ac:dyDescent="0.15">
      <c r="A321" s="14">
        <v>317</v>
      </c>
      <c r="B321" s="14">
        <f t="shared" si="59"/>
        <v>4</v>
      </c>
      <c r="C321" s="14">
        <f t="shared" si="60"/>
        <v>17</v>
      </c>
      <c r="D321" s="14" t="str">
        <f t="shared" si="53"/>
        <v>[]</v>
      </c>
      <c r="E321" s="14">
        <f t="shared" si="54"/>
        <v>17</v>
      </c>
      <c r="F321" s="14">
        <f t="shared" si="49"/>
        <v>0</v>
      </c>
      <c r="G321">
        <f t="shared" si="50"/>
        <v>40</v>
      </c>
      <c r="H321" s="14">
        <v>0</v>
      </c>
      <c r="I321">
        <v>0</v>
      </c>
      <c r="J321" t="str">
        <f t="shared" si="51"/>
        <v/>
      </c>
      <c r="K321" s="14" t="str">
        <f t="shared" si="52"/>
        <v/>
      </c>
      <c r="L321" s="16" t="str">
        <f>_xlfn.IFNA(VLOOKUP(J321,物品对应表!B:C,2,FALSE),"")</f>
        <v/>
      </c>
      <c r="M321" s="16" t="str">
        <f>_xlfn.IFNA(VLOOKUP(K321,物品对应表!B:C,2,FALSE),"")</f>
        <v/>
      </c>
      <c r="N321" s="1" t="str">
        <f t="shared" si="55"/>
        <v/>
      </c>
      <c r="O321" s="16" t="str">
        <f t="shared" si="56"/>
        <v/>
      </c>
      <c r="P321" s="16" t="str">
        <f t="shared" si="57"/>
        <v/>
      </c>
      <c r="Q321" s="16" t="str">
        <f t="shared" si="58"/>
        <v/>
      </c>
      <c r="R321" s="16"/>
      <c r="S321" s="21"/>
      <c r="T321" s="21"/>
    </row>
    <row r="322" spans="1:20" x14ac:dyDescent="0.15">
      <c r="A322" s="14">
        <v>318</v>
      </c>
      <c r="B322" s="14">
        <f t="shared" si="59"/>
        <v>4</v>
      </c>
      <c r="C322" s="14">
        <f t="shared" si="60"/>
        <v>18</v>
      </c>
      <c r="D322" s="14" t="str">
        <f t="shared" si="53"/>
        <v>[]</v>
      </c>
      <c r="E322" s="14">
        <f t="shared" si="54"/>
        <v>18</v>
      </c>
      <c r="F322" s="14">
        <f t="shared" si="49"/>
        <v>0</v>
      </c>
      <c r="G322">
        <f t="shared" si="50"/>
        <v>40</v>
      </c>
      <c r="H322" s="14">
        <v>0</v>
      </c>
      <c r="I322">
        <v>0</v>
      </c>
      <c r="J322" t="str">
        <f t="shared" si="51"/>
        <v/>
      </c>
      <c r="K322" s="14" t="str">
        <f t="shared" si="52"/>
        <v/>
      </c>
      <c r="L322" s="16" t="str">
        <f>_xlfn.IFNA(VLOOKUP(J322,物品对应表!B:C,2,FALSE),"")</f>
        <v/>
      </c>
      <c r="M322" s="16" t="str">
        <f>_xlfn.IFNA(VLOOKUP(K322,物品对应表!B:C,2,FALSE),"")</f>
        <v/>
      </c>
      <c r="N322" s="1" t="str">
        <f t="shared" si="55"/>
        <v/>
      </c>
      <c r="O322" s="16" t="str">
        <f t="shared" si="56"/>
        <v/>
      </c>
      <c r="P322" s="16" t="str">
        <f t="shared" si="57"/>
        <v/>
      </c>
      <c r="Q322" s="16" t="str">
        <f t="shared" si="58"/>
        <v/>
      </c>
      <c r="R322" s="16"/>
      <c r="S322" s="21"/>
      <c r="T322" s="21"/>
    </row>
    <row r="323" spans="1:20" x14ac:dyDescent="0.15">
      <c r="A323" s="14">
        <v>319</v>
      </c>
      <c r="B323" s="14">
        <f t="shared" si="59"/>
        <v>4</v>
      </c>
      <c r="C323" s="14">
        <f t="shared" si="60"/>
        <v>19</v>
      </c>
      <c r="D323" s="14" t="str">
        <f t="shared" si="53"/>
        <v>[]</v>
      </c>
      <c r="E323" s="14">
        <f t="shared" si="54"/>
        <v>19</v>
      </c>
      <c r="F323" s="14">
        <f t="shared" si="49"/>
        <v>0</v>
      </c>
      <c r="G323">
        <f t="shared" si="50"/>
        <v>40</v>
      </c>
      <c r="H323" s="14">
        <v>0</v>
      </c>
      <c r="I323">
        <v>0</v>
      </c>
      <c r="J323" t="str">
        <f t="shared" si="51"/>
        <v/>
      </c>
      <c r="K323" s="14" t="str">
        <f t="shared" si="52"/>
        <v/>
      </c>
      <c r="L323" s="16" t="str">
        <f>_xlfn.IFNA(VLOOKUP(J323,物品对应表!B:C,2,FALSE),"")</f>
        <v/>
      </c>
      <c r="M323" s="16" t="str">
        <f>_xlfn.IFNA(VLOOKUP(K323,物品对应表!B:C,2,FALSE),"")</f>
        <v/>
      </c>
      <c r="N323" s="1" t="str">
        <f t="shared" si="55"/>
        <v/>
      </c>
      <c r="O323" s="16" t="str">
        <f t="shared" si="56"/>
        <v/>
      </c>
      <c r="P323" s="16" t="str">
        <f t="shared" si="57"/>
        <v/>
      </c>
      <c r="Q323" s="16" t="str">
        <f t="shared" si="58"/>
        <v/>
      </c>
      <c r="R323" s="16"/>
      <c r="S323" s="21"/>
      <c r="T323" s="21"/>
    </row>
    <row r="324" spans="1:20" x14ac:dyDescent="0.15">
      <c r="A324" s="14">
        <v>320</v>
      </c>
      <c r="B324" s="14">
        <f t="shared" si="59"/>
        <v>4</v>
      </c>
      <c r="C324" s="14">
        <f t="shared" si="60"/>
        <v>20</v>
      </c>
      <c r="D324" s="14" t="str">
        <f t="shared" si="53"/>
        <v>[{"count":1,"iid":25021},{"count":1,"iid":25022}]</v>
      </c>
      <c r="E324" s="14">
        <f t="shared" si="54"/>
        <v>20</v>
      </c>
      <c r="F324" s="14">
        <f t="shared" si="49"/>
        <v>1</v>
      </c>
      <c r="G324">
        <f t="shared" si="50"/>
        <v>0</v>
      </c>
      <c r="H324" s="14">
        <v>0</v>
      </c>
      <c r="I324">
        <v>0</v>
      </c>
      <c r="J324" t="str">
        <f t="shared" si="51"/>
        <v>装备进阶材料2-1</v>
      </c>
      <c r="K324" s="14" t="str">
        <f t="shared" si="52"/>
        <v>装备进阶材料2-2</v>
      </c>
      <c r="L324" s="16">
        <f>_xlfn.IFNA(VLOOKUP(J324,物品对应表!B:C,2,FALSE),"")</f>
        <v>25021</v>
      </c>
      <c r="M324" s="16">
        <f>_xlfn.IFNA(VLOOKUP(K324,物品对应表!B:C,2,FALSE),"")</f>
        <v>25022</v>
      </c>
      <c r="N324" s="1">
        <f t="shared" si="55"/>
        <v>1</v>
      </c>
      <c r="O324" s="16">
        <f t="shared" si="56"/>
        <v>1</v>
      </c>
      <c r="P324" s="16" t="str">
        <f t="shared" si="57"/>
        <v>{"count":1,"iid":25021}</v>
      </c>
      <c r="Q324" s="16" t="str">
        <f t="shared" si="58"/>
        <v>{"count":1,"iid":25022}</v>
      </c>
      <c r="R324" s="16"/>
      <c r="S324" s="21"/>
      <c r="T324" s="21"/>
    </row>
    <row r="325" spans="1:20" x14ac:dyDescent="0.15">
      <c r="A325" s="14">
        <v>321</v>
      </c>
      <c r="B325" s="14">
        <f t="shared" si="59"/>
        <v>4</v>
      </c>
      <c r="C325" s="14">
        <f t="shared" si="60"/>
        <v>21</v>
      </c>
      <c r="D325" s="14" t="str">
        <f t="shared" si="53"/>
        <v>[]</v>
      </c>
      <c r="E325" s="14">
        <f t="shared" si="54"/>
        <v>21</v>
      </c>
      <c r="F325" s="14">
        <f t="shared" ref="F325:F388" si="61">_xlfn.IFNA(VLOOKUP(C325,W:X,2,FALSE),0)</f>
        <v>0</v>
      </c>
      <c r="G325">
        <f t="shared" ref="G325:G388" si="62">IF(F325=1,0,VLOOKUP(C325,S:T,2,FALSE))</f>
        <v>80</v>
      </c>
      <c r="H325" s="14">
        <v>0</v>
      </c>
      <c r="I325">
        <v>0</v>
      </c>
      <c r="J325" t="str">
        <f t="shared" ref="J325:J388" si="63">_xlfn.IFNA(VLOOKUP(C325,W:Z,3,FALSE),"")</f>
        <v/>
      </c>
      <c r="K325" s="14" t="str">
        <f t="shared" ref="K325:K388" si="64">_xlfn.IFNA(VLOOKUP(C325,W:Z,4,FALSE),"")</f>
        <v/>
      </c>
      <c r="L325" s="16" t="str">
        <f>_xlfn.IFNA(VLOOKUP(J325,物品对应表!B:C,2,FALSE),"")</f>
        <v/>
      </c>
      <c r="M325" s="16" t="str">
        <f>_xlfn.IFNA(VLOOKUP(K325,物品对应表!B:C,2,FALSE),"")</f>
        <v/>
      </c>
      <c r="N325" s="1" t="str">
        <f t="shared" si="55"/>
        <v/>
      </c>
      <c r="O325" s="16" t="str">
        <f t="shared" si="56"/>
        <v/>
      </c>
      <c r="P325" s="16" t="str">
        <f t="shared" si="57"/>
        <v/>
      </c>
      <c r="Q325" s="16" t="str">
        <f t="shared" si="58"/>
        <v/>
      </c>
      <c r="R325" s="16"/>
      <c r="S325" s="21"/>
      <c r="T325" s="21"/>
    </row>
    <row r="326" spans="1:20" x14ac:dyDescent="0.15">
      <c r="A326" s="14">
        <v>322</v>
      </c>
      <c r="B326" s="14">
        <f t="shared" si="59"/>
        <v>4</v>
      </c>
      <c r="C326" s="14">
        <f t="shared" si="60"/>
        <v>22</v>
      </c>
      <c r="D326" s="14" t="str">
        <f t="shared" ref="D326:D389" si="65">IF(P326="","[]","["&amp;P326&amp;","&amp;Q326&amp;"]")</f>
        <v>[]</v>
      </c>
      <c r="E326" s="14">
        <f t="shared" ref="E326:E389" si="66">C326</f>
        <v>22</v>
      </c>
      <c r="F326" s="14">
        <f t="shared" si="61"/>
        <v>0</v>
      </c>
      <c r="G326">
        <f t="shared" si="62"/>
        <v>80</v>
      </c>
      <c r="H326" s="14">
        <v>0</v>
      </c>
      <c r="I326">
        <v>0</v>
      </c>
      <c r="J326" t="str">
        <f t="shared" si="63"/>
        <v/>
      </c>
      <c r="K326" s="14" t="str">
        <f t="shared" si="64"/>
        <v/>
      </c>
      <c r="L326" s="16" t="str">
        <f>_xlfn.IFNA(VLOOKUP(J326,物品对应表!B:C,2,FALSE),"")</f>
        <v/>
      </c>
      <c r="M326" s="16" t="str">
        <f>_xlfn.IFNA(VLOOKUP(K326,物品对应表!B:C,2,FALSE),"")</f>
        <v/>
      </c>
      <c r="N326" s="1" t="str">
        <f t="shared" ref="N326:N389" si="67">_xlfn.IFNA(VLOOKUP(C326,W:AB,5,FALSE),"")</f>
        <v/>
      </c>
      <c r="O326" s="16" t="str">
        <f t="shared" ref="O326:O389" si="68">_xlfn.IFNA(VLOOKUP(C326,W:AB,6,FALSE),"")</f>
        <v/>
      </c>
      <c r="P326" s="16" t="str">
        <f t="shared" ref="P326:P389" si="69">IF(J326&amp;K326="","","{"&amp;N$3&amp;N326&amp;","&amp;L$3&amp;L326&amp;"}")</f>
        <v/>
      </c>
      <c r="Q326" s="16" t="str">
        <f t="shared" ref="Q326:Q389" si="70">IF(K326&amp;L326="","","{"&amp;O$3&amp;O326&amp;","&amp;M$3&amp;M326&amp;"}")</f>
        <v/>
      </c>
      <c r="R326" s="16"/>
      <c r="S326" s="21"/>
      <c r="T326" s="21"/>
    </row>
    <row r="327" spans="1:20" x14ac:dyDescent="0.15">
      <c r="A327" s="14">
        <v>323</v>
      </c>
      <c r="B327" s="14">
        <f t="shared" ref="B327:B390" si="71">IF(C327=1,B326+1,B326)</f>
        <v>4</v>
      </c>
      <c r="C327" s="14">
        <f t="shared" si="60"/>
        <v>23</v>
      </c>
      <c r="D327" s="14" t="str">
        <f t="shared" si="65"/>
        <v>[]</v>
      </c>
      <c r="E327" s="14">
        <f t="shared" si="66"/>
        <v>23</v>
      </c>
      <c r="F327" s="14">
        <f t="shared" si="61"/>
        <v>0</v>
      </c>
      <c r="G327">
        <f t="shared" si="62"/>
        <v>80</v>
      </c>
      <c r="H327" s="14">
        <v>0</v>
      </c>
      <c r="I327">
        <v>0</v>
      </c>
      <c r="J327" t="str">
        <f t="shared" si="63"/>
        <v/>
      </c>
      <c r="K327" s="14" t="str">
        <f t="shared" si="64"/>
        <v/>
      </c>
      <c r="L327" s="16" t="str">
        <f>_xlfn.IFNA(VLOOKUP(J327,物品对应表!B:C,2,FALSE),"")</f>
        <v/>
      </c>
      <c r="M327" s="16" t="str">
        <f>_xlfn.IFNA(VLOOKUP(K327,物品对应表!B:C,2,FALSE),"")</f>
        <v/>
      </c>
      <c r="N327" s="1" t="str">
        <f t="shared" si="67"/>
        <v/>
      </c>
      <c r="O327" s="16" t="str">
        <f t="shared" si="68"/>
        <v/>
      </c>
      <c r="P327" s="16" t="str">
        <f t="shared" si="69"/>
        <v/>
      </c>
      <c r="Q327" s="16" t="str">
        <f t="shared" si="70"/>
        <v/>
      </c>
      <c r="R327" s="16"/>
      <c r="S327" s="21"/>
      <c r="T327" s="21"/>
    </row>
    <row r="328" spans="1:20" x14ac:dyDescent="0.15">
      <c r="A328" s="14">
        <v>324</v>
      </c>
      <c r="B328" s="14">
        <f t="shared" si="71"/>
        <v>4</v>
      </c>
      <c r="C328" s="14">
        <f t="shared" si="60"/>
        <v>24</v>
      </c>
      <c r="D328" s="14" t="str">
        <f t="shared" si="65"/>
        <v>[]</v>
      </c>
      <c r="E328" s="14">
        <f t="shared" si="66"/>
        <v>24</v>
      </c>
      <c r="F328" s="14">
        <f t="shared" si="61"/>
        <v>0</v>
      </c>
      <c r="G328">
        <f t="shared" si="62"/>
        <v>80</v>
      </c>
      <c r="H328" s="14">
        <v>0</v>
      </c>
      <c r="I328">
        <v>0</v>
      </c>
      <c r="J328" t="str">
        <f t="shared" si="63"/>
        <v/>
      </c>
      <c r="K328" s="14" t="str">
        <f t="shared" si="64"/>
        <v/>
      </c>
      <c r="L328" s="16" t="str">
        <f>_xlfn.IFNA(VLOOKUP(J328,物品对应表!B:C,2,FALSE),"")</f>
        <v/>
      </c>
      <c r="M328" s="16" t="str">
        <f>_xlfn.IFNA(VLOOKUP(K328,物品对应表!B:C,2,FALSE),"")</f>
        <v/>
      </c>
      <c r="N328" s="1" t="str">
        <f t="shared" si="67"/>
        <v/>
      </c>
      <c r="O328" s="16" t="str">
        <f t="shared" si="68"/>
        <v/>
      </c>
      <c r="P328" s="16" t="str">
        <f t="shared" si="69"/>
        <v/>
      </c>
      <c r="Q328" s="16" t="str">
        <f t="shared" si="70"/>
        <v/>
      </c>
      <c r="R328" s="16"/>
      <c r="S328" s="21"/>
      <c r="T328" s="21"/>
    </row>
    <row r="329" spans="1:20" x14ac:dyDescent="0.15">
      <c r="A329" s="14">
        <v>325</v>
      </c>
      <c r="B329" s="14">
        <f t="shared" si="71"/>
        <v>4</v>
      </c>
      <c r="C329" s="14">
        <f t="shared" si="60"/>
        <v>25</v>
      </c>
      <c r="D329" s="14" t="str">
        <f t="shared" si="65"/>
        <v>[]</v>
      </c>
      <c r="E329" s="14">
        <f t="shared" si="66"/>
        <v>25</v>
      </c>
      <c r="F329" s="14">
        <f t="shared" si="61"/>
        <v>0</v>
      </c>
      <c r="G329">
        <f t="shared" si="62"/>
        <v>80</v>
      </c>
      <c r="H329" s="14">
        <v>0</v>
      </c>
      <c r="I329">
        <v>0</v>
      </c>
      <c r="J329" t="str">
        <f t="shared" si="63"/>
        <v/>
      </c>
      <c r="K329" s="14" t="str">
        <f t="shared" si="64"/>
        <v/>
      </c>
      <c r="L329" s="16" t="str">
        <f>_xlfn.IFNA(VLOOKUP(J329,物品对应表!B:C,2,FALSE),"")</f>
        <v/>
      </c>
      <c r="M329" s="16" t="str">
        <f>_xlfn.IFNA(VLOOKUP(K329,物品对应表!B:C,2,FALSE),"")</f>
        <v/>
      </c>
      <c r="N329" s="1" t="str">
        <f t="shared" si="67"/>
        <v/>
      </c>
      <c r="O329" s="16" t="str">
        <f t="shared" si="68"/>
        <v/>
      </c>
      <c r="P329" s="16" t="str">
        <f t="shared" si="69"/>
        <v/>
      </c>
      <c r="Q329" s="16" t="str">
        <f t="shared" si="70"/>
        <v/>
      </c>
      <c r="R329" s="16"/>
      <c r="S329" s="21"/>
      <c r="T329" s="21"/>
    </row>
    <row r="330" spans="1:20" x14ac:dyDescent="0.15">
      <c r="A330" s="14">
        <v>326</v>
      </c>
      <c r="B330" s="14">
        <f t="shared" si="71"/>
        <v>4</v>
      </c>
      <c r="C330" s="14">
        <f t="shared" si="60"/>
        <v>26</v>
      </c>
      <c r="D330" s="14" t="str">
        <f t="shared" si="65"/>
        <v>[]</v>
      </c>
      <c r="E330" s="14">
        <f t="shared" si="66"/>
        <v>26</v>
      </c>
      <c r="F330" s="14">
        <f t="shared" si="61"/>
        <v>0</v>
      </c>
      <c r="G330">
        <f t="shared" si="62"/>
        <v>80</v>
      </c>
      <c r="H330" s="14">
        <v>0</v>
      </c>
      <c r="I330">
        <v>0</v>
      </c>
      <c r="J330" t="str">
        <f t="shared" si="63"/>
        <v/>
      </c>
      <c r="K330" s="14" t="str">
        <f t="shared" si="64"/>
        <v/>
      </c>
      <c r="L330" s="16" t="str">
        <f>_xlfn.IFNA(VLOOKUP(J330,物品对应表!B:C,2,FALSE),"")</f>
        <v/>
      </c>
      <c r="M330" s="16" t="str">
        <f>_xlfn.IFNA(VLOOKUP(K330,物品对应表!B:C,2,FALSE),"")</f>
        <v/>
      </c>
      <c r="N330" s="1" t="str">
        <f t="shared" si="67"/>
        <v/>
      </c>
      <c r="O330" s="16" t="str">
        <f t="shared" si="68"/>
        <v/>
      </c>
      <c r="P330" s="16" t="str">
        <f t="shared" si="69"/>
        <v/>
      </c>
      <c r="Q330" s="16" t="str">
        <f t="shared" si="70"/>
        <v/>
      </c>
      <c r="R330" s="16"/>
      <c r="S330" s="21"/>
      <c r="T330" s="21"/>
    </row>
    <row r="331" spans="1:20" x14ac:dyDescent="0.15">
      <c r="A331" s="14">
        <v>327</v>
      </c>
      <c r="B331" s="14">
        <f t="shared" si="71"/>
        <v>4</v>
      </c>
      <c r="C331" s="14">
        <f t="shared" si="60"/>
        <v>27</v>
      </c>
      <c r="D331" s="14" t="str">
        <f t="shared" si="65"/>
        <v>[]</v>
      </c>
      <c r="E331" s="14">
        <f t="shared" si="66"/>
        <v>27</v>
      </c>
      <c r="F331" s="14">
        <f t="shared" si="61"/>
        <v>0</v>
      </c>
      <c r="G331">
        <f t="shared" si="62"/>
        <v>80</v>
      </c>
      <c r="H331" s="14">
        <v>0</v>
      </c>
      <c r="I331">
        <v>0</v>
      </c>
      <c r="J331" t="str">
        <f t="shared" si="63"/>
        <v/>
      </c>
      <c r="K331" s="14" t="str">
        <f t="shared" si="64"/>
        <v/>
      </c>
      <c r="L331" s="16" t="str">
        <f>_xlfn.IFNA(VLOOKUP(J331,物品对应表!B:C,2,FALSE),"")</f>
        <v/>
      </c>
      <c r="M331" s="16" t="str">
        <f>_xlfn.IFNA(VLOOKUP(K331,物品对应表!B:C,2,FALSE),"")</f>
        <v/>
      </c>
      <c r="N331" s="1" t="str">
        <f t="shared" si="67"/>
        <v/>
      </c>
      <c r="O331" s="16" t="str">
        <f t="shared" si="68"/>
        <v/>
      </c>
      <c r="P331" s="16" t="str">
        <f t="shared" si="69"/>
        <v/>
      </c>
      <c r="Q331" s="16" t="str">
        <f t="shared" si="70"/>
        <v/>
      </c>
      <c r="R331" s="16"/>
      <c r="S331" s="21"/>
      <c r="T331" s="21"/>
    </row>
    <row r="332" spans="1:20" x14ac:dyDescent="0.15">
      <c r="A332" s="14">
        <v>328</v>
      </c>
      <c r="B332" s="14">
        <f t="shared" si="71"/>
        <v>4</v>
      </c>
      <c r="C332" s="14">
        <f t="shared" ref="C332:C395" si="72">IF(C331=C$1,1,C331+1)</f>
        <v>28</v>
      </c>
      <c r="D332" s="14" t="str">
        <f t="shared" si="65"/>
        <v>[]</v>
      </c>
      <c r="E332" s="14">
        <f t="shared" si="66"/>
        <v>28</v>
      </c>
      <c r="F332" s="14">
        <f t="shared" si="61"/>
        <v>0</v>
      </c>
      <c r="G332">
        <f t="shared" si="62"/>
        <v>80</v>
      </c>
      <c r="H332" s="14">
        <v>0</v>
      </c>
      <c r="I332">
        <v>0</v>
      </c>
      <c r="J332" t="str">
        <f t="shared" si="63"/>
        <v/>
      </c>
      <c r="K332" s="14" t="str">
        <f t="shared" si="64"/>
        <v/>
      </c>
      <c r="L332" s="16" t="str">
        <f>_xlfn.IFNA(VLOOKUP(J332,物品对应表!B:C,2,FALSE),"")</f>
        <v/>
      </c>
      <c r="M332" s="16" t="str">
        <f>_xlfn.IFNA(VLOOKUP(K332,物品对应表!B:C,2,FALSE),"")</f>
        <v/>
      </c>
      <c r="N332" s="1" t="str">
        <f t="shared" si="67"/>
        <v/>
      </c>
      <c r="O332" s="16" t="str">
        <f t="shared" si="68"/>
        <v/>
      </c>
      <c r="P332" s="16" t="str">
        <f t="shared" si="69"/>
        <v/>
      </c>
      <c r="Q332" s="16" t="str">
        <f t="shared" si="70"/>
        <v/>
      </c>
      <c r="R332" s="16"/>
      <c r="S332" s="21"/>
      <c r="T332" s="21"/>
    </row>
    <row r="333" spans="1:20" x14ac:dyDescent="0.15">
      <c r="A333" s="14">
        <v>329</v>
      </c>
      <c r="B333" s="14">
        <f t="shared" si="71"/>
        <v>4</v>
      </c>
      <c r="C333" s="14">
        <f t="shared" si="72"/>
        <v>29</v>
      </c>
      <c r="D333" s="14" t="str">
        <f t="shared" si="65"/>
        <v>[]</v>
      </c>
      <c r="E333" s="14">
        <f t="shared" si="66"/>
        <v>29</v>
      </c>
      <c r="F333" s="14">
        <f t="shared" si="61"/>
        <v>0</v>
      </c>
      <c r="G333">
        <f t="shared" si="62"/>
        <v>80</v>
      </c>
      <c r="H333" s="14">
        <v>0</v>
      </c>
      <c r="I333">
        <v>0</v>
      </c>
      <c r="J333" t="str">
        <f t="shared" si="63"/>
        <v/>
      </c>
      <c r="K333" s="14" t="str">
        <f t="shared" si="64"/>
        <v/>
      </c>
      <c r="L333" s="16" t="str">
        <f>_xlfn.IFNA(VLOOKUP(J333,物品对应表!B:C,2,FALSE),"")</f>
        <v/>
      </c>
      <c r="M333" s="16" t="str">
        <f>_xlfn.IFNA(VLOOKUP(K333,物品对应表!B:C,2,FALSE),"")</f>
        <v/>
      </c>
      <c r="N333" s="1" t="str">
        <f t="shared" si="67"/>
        <v/>
      </c>
      <c r="O333" s="16" t="str">
        <f t="shared" si="68"/>
        <v/>
      </c>
      <c r="P333" s="16" t="str">
        <f t="shared" si="69"/>
        <v/>
      </c>
      <c r="Q333" s="16" t="str">
        <f t="shared" si="70"/>
        <v/>
      </c>
      <c r="R333" s="16"/>
      <c r="S333" s="21"/>
      <c r="T333" s="21"/>
    </row>
    <row r="334" spans="1:20" x14ac:dyDescent="0.15">
      <c r="A334" s="14">
        <v>330</v>
      </c>
      <c r="B334" s="14">
        <f t="shared" si="71"/>
        <v>4</v>
      </c>
      <c r="C334" s="14">
        <f t="shared" si="72"/>
        <v>30</v>
      </c>
      <c r="D334" s="14" t="str">
        <f t="shared" si="65"/>
        <v>[{"count":1,"iid":25031},{"count":1,"iid":25032}]</v>
      </c>
      <c r="E334" s="14">
        <f t="shared" si="66"/>
        <v>30</v>
      </c>
      <c r="F334" s="14">
        <f t="shared" si="61"/>
        <v>1</v>
      </c>
      <c r="G334">
        <f t="shared" si="62"/>
        <v>0</v>
      </c>
      <c r="H334" s="14">
        <v>0</v>
      </c>
      <c r="I334">
        <v>0</v>
      </c>
      <c r="J334" t="str">
        <f t="shared" si="63"/>
        <v>装备进阶材料3-1</v>
      </c>
      <c r="K334" s="14" t="str">
        <f t="shared" si="64"/>
        <v>装备进阶材料3-2</v>
      </c>
      <c r="L334" s="16">
        <f>_xlfn.IFNA(VLOOKUP(J334,物品对应表!B:C,2,FALSE),"")</f>
        <v>25031</v>
      </c>
      <c r="M334" s="16">
        <f>_xlfn.IFNA(VLOOKUP(K334,物品对应表!B:C,2,FALSE),"")</f>
        <v>25032</v>
      </c>
      <c r="N334" s="1">
        <f t="shared" si="67"/>
        <v>1</v>
      </c>
      <c r="O334" s="16">
        <f t="shared" si="68"/>
        <v>1</v>
      </c>
      <c r="P334" s="16" t="str">
        <f t="shared" si="69"/>
        <v>{"count":1,"iid":25031}</v>
      </c>
      <c r="Q334" s="16" t="str">
        <f t="shared" si="70"/>
        <v>{"count":1,"iid":25032}</v>
      </c>
      <c r="R334" s="16"/>
      <c r="S334" s="21"/>
      <c r="T334" s="21"/>
    </row>
    <row r="335" spans="1:20" x14ac:dyDescent="0.15">
      <c r="A335" s="14">
        <v>331</v>
      </c>
      <c r="B335" s="14">
        <f t="shared" si="71"/>
        <v>4</v>
      </c>
      <c r="C335" s="14">
        <f t="shared" si="72"/>
        <v>31</v>
      </c>
      <c r="D335" s="14" t="str">
        <f t="shared" si="65"/>
        <v>[]</v>
      </c>
      <c r="E335" s="14">
        <f t="shared" si="66"/>
        <v>31</v>
      </c>
      <c r="F335" s="14">
        <f t="shared" si="61"/>
        <v>0</v>
      </c>
      <c r="G335">
        <f t="shared" si="62"/>
        <v>192</v>
      </c>
      <c r="H335" s="14">
        <v>0</v>
      </c>
      <c r="I335">
        <v>0</v>
      </c>
      <c r="J335" t="str">
        <f t="shared" si="63"/>
        <v/>
      </c>
      <c r="K335" s="14" t="str">
        <f t="shared" si="64"/>
        <v/>
      </c>
      <c r="L335" s="16" t="str">
        <f>_xlfn.IFNA(VLOOKUP(J335,物品对应表!B:C,2,FALSE),"")</f>
        <v/>
      </c>
      <c r="M335" s="16" t="str">
        <f>_xlfn.IFNA(VLOOKUP(K335,物品对应表!B:C,2,FALSE),"")</f>
        <v/>
      </c>
      <c r="N335" s="1" t="str">
        <f t="shared" si="67"/>
        <v/>
      </c>
      <c r="O335" s="16" t="str">
        <f t="shared" si="68"/>
        <v/>
      </c>
      <c r="P335" s="16" t="str">
        <f t="shared" si="69"/>
        <v/>
      </c>
      <c r="Q335" s="16" t="str">
        <f t="shared" si="70"/>
        <v/>
      </c>
      <c r="R335" s="16"/>
      <c r="S335" s="21"/>
      <c r="T335" s="21"/>
    </row>
    <row r="336" spans="1:20" x14ac:dyDescent="0.15">
      <c r="A336" s="14">
        <v>332</v>
      </c>
      <c r="B336" s="14">
        <f t="shared" si="71"/>
        <v>4</v>
      </c>
      <c r="C336" s="14">
        <f t="shared" si="72"/>
        <v>32</v>
      </c>
      <c r="D336" s="14" t="str">
        <f t="shared" si="65"/>
        <v>[]</v>
      </c>
      <c r="E336" s="14">
        <f t="shared" si="66"/>
        <v>32</v>
      </c>
      <c r="F336" s="14">
        <f t="shared" si="61"/>
        <v>0</v>
      </c>
      <c r="G336">
        <f t="shared" si="62"/>
        <v>191.99999999999969</v>
      </c>
      <c r="H336" s="14">
        <v>0</v>
      </c>
      <c r="I336">
        <v>0</v>
      </c>
      <c r="J336" t="str">
        <f t="shared" si="63"/>
        <v/>
      </c>
      <c r="K336" s="14" t="str">
        <f t="shared" si="64"/>
        <v/>
      </c>
      <c r="L336" s="16" t="str">
        <f>_xlfn.IFNA(VLOOKUP(J336,物品对应表!B:C,2,FALSE),"")</f>
        <v/>
      </c>
      <c r="M336" s="16" t="str">
        <f>_xlfn.IFNA(VLOOKUP(K336,物品对应表!B:C,2,FALSE),"")</f>
        <v/>
      </c>
      <c r="N336" s="1" t="str">
        <f t="shared" si="67"/>
        <v/>
      </c>
      <c r="O336" s="16" t="str">
        <f t="shared" si="68"/>
        <v/>
      </c>
      <c r="P336" s="16" t="str">
        <f t="shared" si="69"/>
        <v/>
      </c>
      <c r="Q336" s="16" t="str">
        <f t="shared" si="70"/>
        <v/>
      </c>
      <c r="R336" s="16"/>
      <c r="S336" s="21"/>
      <c r="T336" s="21"/>
    </row>
    <row r="337" spans="1:20" x14ac:dyDescent="0.15">
      <c r="A337" s="14">
        <v>333</v>
      </c>
      <c r="B337" s="14">
        <f t="shared" si="71"/>
        <v>4</v>
      </c>
      <c r="C337" s="14">
        <f t="shared" si="72"/>
        <v>33</v>
      </c>
      <c r="D337" s="14" t="str">
        <f t="shared" si="65"/>
        <v>[]</v>
      </c>
      <c r="E337" s="14">
        <f t="shared" si="66"/>
        <v>33</v>
      </c>
      <c r="F337" s="14">
        <f t="shared" si="61"/>
        <v>0</v>
      </c>
      <c r="G337">
        <f t="shared" si="62"/>
        <v>192</v>
      </c>
      <c r="H337" s="14">
        <v>0</v>
      </c>
      <c r="I337">
        <v>0</v>
      </c>
      <c r="J337" t="str">
        <f t="shared" si="63"/>
        <v/>
      </c>
      <c r="K337" s="14" t="str">
        <f t="shared" si="64"/>
        <v/>
      </c>
      <c r="L337" s="16" t="str">
        <f>_xlfn.IFNA(VLOOKUP(J337,物品对应表!B:C,2,FALSE),"")</f>
        <v/>
      </c>
      <c r="M337" s="16" t="str">
        <f>_xlfn.IFNA(VLOOKUP(K337,物品对应表!B:C,2,FALSE),"")</f>
        <v/>
      </c>
      <c r="N337" s="1" t="str">
        <f t="shared" si="67"/>
        <v/>
      </c>
      <c r="O337" s="16" t="str">
        <f t="shared" si="68"/>
        <v/>
      </c>
      <c r="P337" s="16" t="str">
        <f t="shared" si="69"/>
        <v/>
      </c>
      <c r="Q337" s="16" t="str">
        <f t="shared" si="70"/>
        <v/>
      </c>
      <c r="R337" s="16"/>
      <c r="S337" s="21"/>
      <c r="T337" s="21"/>
    </row>
    <row r="338" spans="1:20" x14ac:dyDescent="0.15">
      <c r="A338" s="14">
        <v>334</v>
      </c>
      <c r="B338" s="14">
        <f t="shared" si="71"/>
        <v>4</v>
      </c>
      <c r="C338" s="14">
        <f t="shared" si="72"/>
        <v>34</v>
      </c>
      <c r="D338" s="14" t="str">
        <f t="shared" si="65"/>
        <v>[]</v>
      </c>
      <c r="E338" s="14">
        <f t="shared" si="66"/>
        <v>34</v>
      </c>
      <c r="F338" s="14">
        <f t="shared" si="61"/>
        <v>0</v>
      </c>
      <c r="G338">
        <f t="shared" si="62"/>
        <v>191.99999999999969</v>
      </c>
      <c r="H338" s="14">
        <v>0</v>
      </c>
      <c r="I338">
        <v>0</v>
      </c>
      <c r="J338" t="str">
        <f t="shared" si="63"/>
        <v/>
      </c>
      <c r="K338" s="14" t="str">
        <f t="shared" si="64"/>
        <v/>
      </c>
      <c r="L338" s="16" t="str">
        <f>_xlfn.IFNA(VLOOKUP(J338,物品对应表!B:C,2,FALSE),"")</f>
        <v/>
      </c>
      <c r="M338" s="16" t="str">
        <f>_xlfn.IFNA(VLOOKUP(K338,物品对应表!B:C,2,FALSE),"")</f>
        <v/>
      </c>
      <c r="N338" s="1" t="str">
        <f t="shared" si="67"/>
        <v/>
      </c>
      <c r="O338" s="16" t="str">
        <f t="shared" si="68"/>
        <v/>
      </c>
      <c r="P338" s="16" t="str">
        <f t="shared" si="69"/>
        <v/>
      </c>
      <c r="Q338" s="16" t="str">
        <f t="shared" si="70"/>
        <v/>
      </c>
      <c r="R338" s="16"/>
      <c r="S338" s="21"/>
      <c r="T338" s="21"/>
    </row>
    <row r="339" spans="1:20" x14ac:dyDescent="0.15">
      <c r="A339" s="14">
        <v>335</v>
      </c>
      <c r="B339" s="14">
        <f t="shared" si="71"/>
        <v>4</v>
      </c>
      <c r="C339" s="14">
        <f t="shared" si="72"/>
        <v>35</v>
      </c>
      <c r="D339" s="14" t="str">
        <f t="shared" si="65"/>
        <v>[]</v>
      </c>
      <c r="E339" s="14">
        <f t="shared" si="66"/>
        <v>35</v>
      </c>
      <c r="F339" s="14">
        <f t="shared" si="61"/>
        <v>0</v>
      </c>
      <c r="G339">
        <f t="shared" si="62"/>
        <v>192</v>
      </c>
      <c r="H339" s="14">
        <v>0</v>
      </c>
      <c r="I339">
        <v>0</v>
      </c>
      <c r="J339" t="str">
        <f t="shared" si="63"/>
        <v/>
      </c>
      <c r="K339" s="14" t="str">
        <f t="shared" si="64"/>
        <v/>
      </c>
      <c r="L339" s="16" t="str">
        <f>_xlfn.IFNA(VLOOKUP(J339,物品对应表!B:C,2,FALSE),"")</f>
        <v/>
      </c>
      <c r="M339" s="16" t="str">
        <f>_xlfn.IFNA(VLOOKUP(K339,物品对应表!B:C,2,FALSE),"")</f>
        <v/>
      </c>
      <c r="N339" s="1" t="str">
        <f t="shared" si="67"/>
        <v/>
      </c>
      <c r="O339" s="16" t="str">
        <f t="shared" si="68"/>
        <v/>
      </c>
      <c r="P339" s="16" t="str">
        <f t="shared" si="69"/>
        <v/>
      </c>
      <c r="Q339" s="16" t="str">
        <f t="shared" si="70"/>
        <v/>
      </c>
      <c r="R339" s="16"/>
      <c r="S339" s="21"/>
      <c r="T339" s="21"/>
    </row>
    <row r="340" spans="1:20" x14ac:dyDescent="0.15">
      <c r="A340" s="14">
        <v>336</v>
      </c>
      <c r="B340" s="14">
        <f t="shared" si="71"/>
        <v>4</v>
      </c>
      <c r="C340" s="14">
        <f t="shared" si="72"/>
        <v>36</v>
      </c>
      <c r="D340" s="14" t="str">
        <f t="shared" si="65"/>
        <v>[]</v>
      </c>
      <c r="E340" s="14">
        <f t="shared" si="66"/>
        <v>36</v>
      </c>
      <c r="F340" s="14">
        <f t="shared" si="61"/>
        <v>0</v>
      </c>
      <c r="G340">
        <f t="shared" si="62"/>
        <v>192</v>
      </c>
      <c r="H340" s="14">
        <v>0</v>
      </c>
      <c r="I340">
        <v>0</v>
      </c>
      <c r="J340" t="str">
        <f t="shared" si="63"/>
        <v/>
      </c>
      <c r="K340" s="14" t="str">
        <f t="shared" si="64"/>
        <v/>
      </c>
      <c r="L340" s="16" t="str">
        <f>_xlfn.IFNA(VLOOKUP(J340,物品对应表!B:C,2,FALSE),"")</f>
        <v/>
      </c>
      <c r="M340" s="16" t="str">
        <f>_xlfn.IFNA(VLOOKUP(K340,物品对应表!B:C,2,FALSE),"")</f>
        <v/>
      </c>
      <c r="N340" s="1" t="str">
        <f t="shared" si="67"/>
        <v/>
      </c>
      <c r="O340" s="16" t="str">
        <f t="shared" si="68"/>
        <v/>
      </c>
      <c r="P340" s="16" t="str">
        <f t="shared" si="69"/>
        <v/>
      </c>
      <c r="Q340" s="16" t="str">
        <f t="shared" si="70"/>
        <v/>
      </c>
      <c r="R340" s="16"/>
      <c r="S340" s="21"/>
      <c r="T340" s="21"/>
    </row>
    <row r="341" spans="1:20" x14ac:dyDescent="0.15">
      <c r="A341" s="14">
        <v>337</v>
      </c>
      <c r="B341" s="14">
        <f t="shared" si="71"/>
        <v>4</v>
      </c>
      <c r="C341" s="14">
        <f t="shared" si="72"/>
        <v>37</v>
      </c>
      <c r="D341" s="14" t="str">
        <f t="shared" si="65"/>
        <v>[]</v>
      </c>
      <c r="E341" s="14">
        <f t="shared" si="66"/>
        <v>37</v>
      </c>
      <c r="F341" s="14">
        <f t="shared" si="61"/>
        <v>0</v>
      </c>
      <c r="G341">
        <f t="shared" si="62"/>
        <v>192</v>
      </c>
      <c r="H341" s="14">
        <v>0</v>
      </c>
      <c r="I341">
        <v>0</v>
      </c>
      <c r="J341" t="str">
        <f t="shared" si="63"/>
        <v/>
      </c>
      <c r="K341" s="14" t="str">
        <f t="shared" si="64"/>
        <v/>
      </c>
      <c r="L341" s="16" t="str">
        <f>_xlfn.IFNA(VLOOKUP(J341,物品对应表!B:C,2,FALSE),"")</f>
        <v/>
      </c>
      <c r="M341" s="16" t="str">
        <f>_xlfn.IFNA(VLOOKUP(K341,物品对应表!B:C,2,FALSE),"")</f>
        <v/>
      </c>
      <c r="N341" s="1" t="str">
        <f t="shared" si="67"/>
        <v/>
      </c>
      <c r="O341" s="16" t="str">
        <f t="shared" si="68"/>
        <v/>
      </c>
      <c r="P341" s="16" t="str">
        <f t="shared" si="69"/>
        <v/>
      </c>
      <c r="Q341" s="16" t="str">
        <f t="shared" si="70"/>
        <v/>
      </c>
      <c r="R341" s="16"/>
      <c r="S341" s="21"/>
      <c r="T341" s="21"/>
    </row>
    <row r="342" spans="1:20" x14ac:dyDescent="0.15">
      <c r="A342" s="14">
        <v>338</v>
      </c>
      <c r="B342" s="14">
        <f t="shared" si="71"/>
        <v>4</v>
      </c>
      <c r="C342" s="14">
        <f t="shared" si="72"/>
        <v>38</v>
      </c>
      <c r="D342" s="14" t="str">
        <f t="shared" si="65"/>
        <v>[]</v>
      </c>
      <c r="E342" s="14">
        <f t="shared" si="66"/>
        <v>38</v>
      </c>
      <c r="F342" s="14">
        <f t="shared" si="61"/>
        <v>0</v>
      </c>
      <c r="G342">
        <f t="shared" si="62"/>
        <v>191.9999999999994</v>
      </c>
      <c r="H342" s="14">
        <v>0</v>
      </c>
      <c r="I342">
        <v>0</v>
      </c>
      <c r="J342" t="str">
        <f t="shared" si="63"/>
        <v/>
      </c>
      <c r="K342" s="14" t="str">
        <f t="shared" si="64"/>
        <v/>
      </c>
      <c r="L342" s="16" t="str">
        <f>_xlfn.IFNA(VLOOKUP(J342,物品对应表!B:C,2,FALSE),"")</f>
        <v/>
      </c>
      <c r="M342" s="16" t="str">
        <f>_xlfn.IFNA(VLOOKUP(K342,物品对应表!B:C,2,FALSE),"")</f>
        <v/>
      </c>
      <c r="N342" s="1" t="str">
        <f t="shared" si="67"/>
        <v/>
      </c>
      <c r="O342" s="16" t="str">
        <f t="shared" si="68"/>
        <v/>
      </c>
      <c r="P342" s="16" t="str">
        <f t="shared" si="69"/>
        <v/>
      </c>
      <c r="Q342" s="16" t="str">
        <f t="shared" si="70"/>
        <v/>
      </c>
      <c r="R342" s="16"/>
      <c r="S342" s="21"/>
      <c r="T342" s="21"/>
    </row>
    <row r="343" spans="1:20" x14ac:dyDescent="0.15">
      <c r="A343" s="14">
        <v>339</v>
      </c>
      <c r="B343" s="14">
        <f t="shared" si="71"/>
        <v>4</v>
      </c>
      <c r="C343" s="14">
        <f t="shared" si="72"/>
        <v>39</v>
      </c>
      <c r="D343" s="14" t="str">
        <f t="shared" si="65"/>
        <v>[]</v>
      </c>
      <c r="E343" s="14">
        <f t="shared" si="66"/>
        <v>39</v>
      </c>
      <c r="F343" s="14">
        <f t="shared" si="61"/>
        <v>0</v>
      </c>
      <c r="G343">
        <f t="shared" si="62"/>
        <v>192</v>
      </c>
      <c r="H343" s="14">
        <v>0</v>
      </c>
      <c r="I343">
        <v>0</v>
      </c>
      <c r="J343" t="str">
        <f t="shared" si="63"/>
        <v/>
      </c>
      <c r="K343" s="14" t="str">
        <f t="shared" si="64"/>
        <v/>
      </c>
      <c r="L343" s="16" t="str">
        <f>_xlfn.IFNA(VLOOKUP(J343,物品对应表!B:C,2,FALSE),"")</f>
        <v/>
      </c>
      <c r="M343" s="16" t="str">
        <f>_xlfn.IFNA(VLOOKUP(K343,物品对应表!B:C,2,FALSE),"")</f>
        <v/>
      </c>
      <c r="N343" s="1" t="str">
        <f t="shared" si="67"/>
        <v/>
      </c>
      <c r="O343" s="16" t="str">
        <f t="shared" si="68"/>
        <v/>
      </c>
      <c r="P343" s="16" t="str">
        <f t="shared" si="69"/>
        <v/>
      </c>
      <c r="Q343" s="16" t="str">
        <f t="shared" si="70"/>
        <v/>
      </c>
      <c r="R343" s="16"/>
      <c r="S343" s="21"/>
      <c r="T343" s="21"/>
    </row>
    <row r="344" spans="1:20" x14ac:dyDescent="0.15">
      <c r="A344" s="14">
        <v>340</v>
      </c>
      <c r="B344" s="14">
        <f t="shared" si="71"/>
        <v>4</v>
      </c>
      <c r="C344" s="14">
        <f t="shared" si="72"/>
        <v>40</v>
      </c>
      <c r="D344" s="14" t="str">
        <f t="shared" si="65"/>
        <v>[{"count":1,"iid":25041},{"count":1,"iid":25042}]</v>
      </c>
      <c r="E344" s="14">
        <f t="shared" si="66"/>
        <v>40</v>
      </c>
      <c r="F344" s="14">
        <f t="shared" si="61"/>
        <v>1</v>
      </c>
      <c r="G344">
        <f t="shared" si="62"/>
        <v>0</v>
      </c>
      <c r="H344" s="14">
        <v>0</v>
      </c>
      <c r="I344">
        <v>0</v>
      </c>
      <c r="J344" t="str">
        <f t="shared" si="63"/>
        <v>装备进阶材料4-1</v>
      </c>
      <c r="K344" s="14" t="str">
        <f t="shared" si="64"/>
        <v>装备进阶材料4-2</v>
      </c>
      <c r="L344" s="16">
        <f>_xlfn.IFNA(VLOOKUP(J344,物品对应表!B:C,2,FALSE),"")</f>
        <v>25041</v>
      </c>
      <c r="M344" s="16">
        <f>_xlfn.IFNA(VLOOKUP(K344,物品对应表!B:C,2,FALSE),"")</f>
        <v>25042</v>
      </c>
      <c r="N344" s="1">
        <f t="shared" si="67"/>
        <v>1</v>
      </c>
      <c r="O344" s="16">
        <f t="shared" si="68"/>
        <v>1</v>
      </c>
      <c r="P344" s="16" t="str">
        <f t="shared" si="69"/>
        <v>{"count":1,"iid":25041}</v>
      </c>
      <c r="Q344" s="16" t="str">
        <f t="shared" si="70"/>
        <v>{"count":1,"iid":25042}</v>
      </c>
      <c r="R344" s="16"/>
      <c r="S344" s="21"/>
      <c r="T344" s="21"/>
    </row>
    <row r="345" spans="1:20" x14ac:dyDescent="0.15">
      <c r="A345" s="14">
        <v>341</v>
      </c>
      <c r="B345" s="14">
        <f t="shared" si="71"/>
        <v>4</v>
      </c>
      <c r="C345" s="14">
        <f t="shared" si="72"/>
        <v>41</v>
      </c>
      <c r="D345" s="14" t="str">
        <f t="shared" si="65"/>
        <v>[]</v>
      </c>
      <c r="E345" s="14">
        <f t="shared" si="66"/>
        <v>41</v>
      </c>
      <c r="F345" s="14">
        <f t="shared" si="61"/>
        <v>0</v>
      </c>
      <c r="G345">
        <f t="shared" si="62"/>
        <v>416</v>
      </c>
      <c r="H345" s="14">
        <v>0</v>
      </c>
      <c r="I345">
        <v>0</v>
      </c>
      <c r="J345" t="str">
        <f t="shared" si="63"/>
        <v/>
      </c>
      <c r="K345" s="14" t="str">
        <f t="shared" si="64"/>
        <v/>
      </c>
      <c r="L345" s="16" t="str">
        <f>_xlfn.IFNA(VLOOKUP(J345,物品对应表!B:C,2,FALSE),"")</f>
        <v/>
      </c>
      <c r="M345" s="16" t="str">
        <f>_xlfn.IFNA(VLOOKUP(K345,物品对应表!B:C,2,FALSE),"")</f>
        <v/>
      </c>
      <c r="N345" s="1" t="str">
        <f t="shared" si="67"/>
        <v/>
      </c>
      <c r="O345" s="16" t="str">
        <f t="shared" si="68"/>
        <v/>
      </c>
      <c r="P345" s="16" t="str">
        <f t="shared" si="69"/>
        <v/>
      </c>
      <c r="Q345" s="16" t="str">
        <f t="shared" si="70"/>
        <v/>
      </c>
      <c r="R345" s="16"/>
      <c r="S345" s="21"/>
      <c r="T345" s="21"/>
    </row>
    <row r="346" spans="1:20" x14ac:dyDescent="0.15">
      <c r="A346" s="14">
        <v>342</v>
      </c>
      <c r="B346" s="14">
        <f t="shared" si="71"/>
        <v>4</v>
      </c>
      <c r="C346" s="14">
        <f t="shared" si="72"/>
        <v>42</v>
      </c>
      <c r="D346" s="14" t="str">
        <f t="shared" si="65"/>
        <v>[]</v>
      </c>
      <c r="E346" s="14">
        <f t="shared" si="66"/>
        <v>42</v>
      </c>
      <c r="F346" s="14">
        <f t="shared" si="61"/>
        <v>0</v>
      </c>
      <c r="G346">
        <f t="shared" si="62"/>
        <v>416.00000000000063</v>
      </c>
      <c r="H346" s="14">
        <v>0</v>
      </c>
      <c r="I346">
        <v>0</v>
      </c>
      <c r="J346" t="str">
        <f t="shared" si="63"/>
        <v/>
      </c>
      <c r="K346" s="14" t="str">
        <f t="shared" si="64"/>
        <v/>
      </c>
      <c r="L346" s="16" t="str">
        <f>_xlfn.IFNA(VLOOKUP(J346,物品对应表!B:C,2,FALSE),"")</f>
        <v/>
      </c>
      <c r="M346" s="16" t="str">
        <f>_xlfn.IFNA(VLOOKUP(K346,物品对应表!B:C,2,FALSE),"")</f>
        <v/>
      </c>
      <c r="N346" s="1" t="str">
        <f t="shared" si="67"/>
        <v/>
      </c>
      <c r="O346" s="16" t="str">
        <f t="shared" si="68"/>
        <v/>
      </c>
      <c r="P346" s="16" t="str">
        <f t="shared" si="69"/>
        <v/>
      </c>
      <c r="Q346" s="16" t="str">
        <f t="shared" si="70"/>
        <v/>
      </c>
      <c r="R346" s="16"/>
      <c r="S346" s="21"/>
      <c r="T346" s="21"/>
    </row>
    <row r="347" spans="1:20" x14ac:dyDescent="0.15">
      <c r="A347" s="14">
        <v>343</v>
      </c>
      <c r="B347" s="14">
        <f t="shared" si="71"/>
        <v>4</v>
      </c>
      <c r="C347" s="14">
        <f t="shared" si="72"/>
        <v>43</v>
      </c>
      <c r="D347" s="14" t="str">
        <f t="shared" si="65"/>
        <v>[]</v>
      </c>
      <c r="E347" s="14">
        <f t="shared" si="66"/>
        <v>43</v>
      </c>
      <c r="F347" s="14">
        <f t="shared" si="61"/>
        <v>0</v>
      </c>
      <c r="G347">
        <f t="shared" si="62"/>
        <v>416</v>
      </c>
      <c r="H347" s="14">
        <v>0</v>
      </c>
      <c r="I347">
        <v>0</v>
      </c>
      <c r="J347" t="str">
        <f t="shared" si="63"/>
        <v/>
      </c>
      <c r="K347" s="14" t="str">
        <f t="shared" si="64"/>
        <v/>
      </c>
      <c r="L347" s="16" t="str">
        <f>_xlfn.IFNA(VLOOKUP(J347,物品对应表!B:C,2,FALSE),"")</f>
        <v/>
      </c>
      <c r="M347" s="16" t="str">
        <f>_xlfn.IFNA(VLOOKUP(K347,物品对应表!B:C,2,FALSE),"")</f>
        <v/>
      </c>
      <c r="N347" s="1" t="str">
        <f t="shared" si="67"/>
        <v/>
      </c>
      <c r="O347" s="16" t="str">
        <f t="shared" si="68"/>
        <v/>
      </c>
      <c r="P347" s="16" t="str">
        <f t="shared" si="69"/>
        <v/>
      </c>
      <c r="Q347" s="16" t="str">
        <f t="shared" si="70"/>
        <v/>
      </c>
      <c r="R347" s="16"/>
      <c r="S347" s="21"/>
      <c r="T347" s="21"/>
    </row>
    <row r="348" spans="1:20" x14ac:dyDescent="0.15">
      <c r="A348" s="14">
        <v>344</v>
      </c>
      <c r="B348" s="14">
        <f t="shared" si="71"/>
        <v>4</v>
      </c>
      <c r="C348" s="14">
        <f t="shared" si="72"/>
        <v>44</v>
      </c>
      <c r="D348" s="14" t="str">
        <f t="shared" si="65"/>
        <v>[]</v>
      </c>
      <c r="E348" s="14">
        <f t="shared" si="66"/>
        <v>44</v>
      </c>
      <c r="F348" s="14">
        <f t="shared" si="61"/>
        <v>0</v>
      </c>
      <c r="G348">
        <f t="shared" si="62"/>
        <v>416.00000000000063</v>
      </c>
      <c r="H348" s="14">
        <v>0</v>
      </c>
      <c r="I348">
        <v>0</v>
      </c>
      <c r="J348" t="str">
        <f t="shared" si="63"/>
        <v/>
      </c>
      <c r="K348" s="14" t="str">
        <f t="shared" si="64"/>
        <v/>
      </c>
      <c r="L348" s="16" t="str">
        <f>_xlfn.IFNA(VLOOKUP(J348,物品对应表!B:C,2,FALSE),"")</f>
        <v/>
      </c>
      <c r="M348" s="16" t="str">
        <f>_xlfn.IFNA(VLOOKUP(K348,物品对应表!B:C,2,FALSE),"")</f>
        <v/>
      </c>
      <c r="N348" s="1" t="str">
        <f t="shared" si="67"/>
        <v/>
      </c>
      <c r="O348" s="16" t="str">
        <f t="shared" si="68"/>
        <v/>
      </c>
      <c r="P348" s="16" t="str">
        <f t="shared" si="69"/>
        <v/>
      </c>
      <c r="Q348" s="16" t="str">
        <f t="shared" si="70"/>
        <v/>
      </c>
      <c r="R348" s="16"/>
      <c r="S348" s="21"/>
      <c r="T348" s="21"/>
    </row>
    <row r="349" spans="1:20" x14ac:dyDescent="0.15">
      <c r="A349" s="14">
        <v>345</v>
      </c>
      <c r="B349" s="14">
        <f t="shared" si="71"/>
        <v>4</v>
      </c>
      <c r="C349" s="14">
        <f t="shared" si="72"/>
        <v>45</v>
      </c>
      <c r="D349" s="14" t="str">
        <f t="shared" si="65"/>
        <v>[]</v>
      </c>
      <c r="E349" s="14">
        <f t="shared" si="66"/>
        <v>45</v>
      </c>
      <c r="F349" s="14">
        <f t="shared" si="61"/>
        <v>0</v>
      </c>
      <c r="G349">
        <f t="shared" si="62"/>
        <v>416</v>
      </c>
      <c r="H349" s="14">
        <v>0</v>
      </c>
      <c r="I349">
        <v>0</v>
      </c>
      <c r="J349" t="str">
        <f t="shared" si="63"/>
        <v/>
      </c>
      <c r="K349" s="14" t="str">
        <f t="shared" si="64"/>
        <v/>
      </c>
      <c r="L349" s="16" t="str">
        <f>_xlfn.IFNA(VLOOKUP(J349,物品对应表!B:C,2,FALSE),"")</f>
        <v/>
      </c>
      <c r="M349" s="16" t="str">
        <f>_xlfn.IFNA(VLOOKUP(K349,物品对应表!B:C,2,FALSE),"")</f>
        <v/>
      </c>
      <c r="N349" s="1" t="str">
        <f t="shared" si="67"/>
        <v/>
      </c>
      <c r="O349" s="16" t="str">
        <f t="shared" si="68"/>
        <v/>
      </c>
      <c r="P349" s="16" t="str">
        <f t="shared" si="69"/>
        <v/>
      </c>
      <c r="Q349" s="16" t="str">
        <f t="shared" si="70"/>
        <v/>
      </c>
      <c r="R349" s="16"/>
      <c r="S349" s="21"/>
      <c r="T349" s="21"/>
    </row>
    <row r="350" spans="1:20" x14ac:dyDescent="0.15">
      <c r="A350" s="14">
        <v>346</v>
      </c>
      <c r="B350" s="14">
        <f t="shared" si="71"/>
        <v>4</v>
      </c>
      <c r="C350" s="14">
        <f t="shared" si="72"/>
        <v>46</v>
      </c>
      <c r="D350" s="14" t="str">
        <f t="shared" si="65"/>
        <v>[]</v>
      </c>
      <c r="E350" s="14">
        <f t="shared" si="66"/>
        <v>46</v>
      </c>
      <c r="F350" s="14">
        <f t="shared" si="61"/>
        <v>0</v>
      </c>
      <c r="G350">
        <f t="shared" si="62"/>
        <v>416</v>
      </c>
      <c r="H350" s="14">
        <v>0</v>
      </c>
      <c r="I350">
        <v>0</v>
      </c>
      <c r="J350" t="str">
        <f t="shared" si="63"/>
        <v/>
      </c>
      <c r="K350" s="14" t="str">
        <f t="shared" si="64"/>
        <v/>
      </c>
      <c r="L350" s="16" t="str">
        <f>_xlfn.IFNA(VLOOKUP(J350,物品对应表!B:C,2,FALSE),"")</f>
        <v/>
      </c>
      <c r="M350" s="16" t="str">
        <f>_xlfn.IFNA(VLOOKUP(K350,物品对应表!B:C,2,FALSE),"")</f>
        <v/>
      </c>
      <c r="N350" s="1" t="str">
        <f t="shared" si="67"/>
        <v/>
      </c>
      <c r="O350" s="16" t="str">
        <f t="shared" si="68"/>
        <v/>
      </c>
      <c r="P350" s="16" t="str">
        <f t="shared" si="69"/>
        <v/>
      </c>
      <c r="Q350" s="16" t="str">
        <f t="shared" si="70"/>
        <v/>
      </c>
      <c r="R350" s="16"/>
      <c r="S350" s="21"/>
      <c r="T350" s="21"/>
    </row>
    <row r="351" spans="1:20" x14ac:dyDescent="0.15">
      <c r="A351" s="14">
        <v>347</v>
      </c>
      <c r="B351" s="14">
        <f t="shared" si="71"/>
        <v>4</v>
      </c>
      <c r="C351" s="14">
        <f t="shared" si="72"/>
        <v>47</v>
      </c>
      <c r="D351" s="14" t="str">
        <f t="shared" si="65"/>
        <v>[]</v>
      </c>
      <c r="E351" s="14">
        <f t="shared" si="66"/>
        <v>47</v>
      </c>
      <c r="F351" s="14">
        <f t="shared" si="61"/>
        <v>0</v>
      </c>
      <c r="G351">
        <f t="shared" si="62"/>
        <v>416</v>
      </c>
      <c r="H351" s="14">
        <v>0</v>
      </c>
      <c r="I351">
        <v>0</v>
      </c>
      <c r="J351" t="str">
        <f t="shared" si="63"/>
        <v/>
      </c>
      <c r="K351" s="14" t="str">
        <f t="shared" si="64"/>
        <v/>
      </c>
      <c r="L351" s="16" t="str">
        <f>_xlfn.IFNA(VLOOKUP(J351,物品对应表!B:C,2,FALSE),"")</f>
        <v/>
      </c>
      <c r="M351" s="16" t="str">
        <f>_xlfn.IFNA(VLOOKUP(K351,物品对应表!B:C,2,FALSE),"")</f>
        <v/>
      </c>
      <c r="N351" s="1" t="str">
        <f t="shared" si="67"/>
        <v/>
      </c>
      <c r="O351" s="16" t="str">
        <f t="shared" si="68"/>
        <v/>
      </c>
      <c r="P351" s="16" t="str">
        <f t="shared" si="69"/>
        <v/>
      </c>
      <c r="Q351" s="16" t="str">
        <f t="shared" si="70"/>
        <v/>
      </c>
      <c r="R351" s="16"/>
      <c r="S351" s="21"/>
      <c r="T351" s="21"/>
    </row>
    <row r="352" spans="1:20" x14ac:dyDescent="0.15">
      <c r="A352" s="14">
        <v>348</v>
      </c>
      <c r="B352" s="14">
        <f t="shared" si="71"/>
        <v>4</v>
      </c>
      <c r="C352" s="14">
        <f t="shared" si="72"/>
        <v>48</v>
      </c>
      <c r="D352" s="14" t="str">
        <f t="shared" si="65"/>
        <v>[]</v>
      </c>
      <c r="E352" s="14">
        <f t="shared" si="66"/>
        <v>48</v>
      </c>
      <c r="F352" s="14">
        <f t="shared" si="61"/>
        <v>0</v>
      </c>
      <c r="G352">
        <f t="shared" si="62"/>
        <v>416.00000000000119</v>
      </c>
      <c r="H352" s="14">
        <v>0</v>
      </c>
      <c r="I352">
        <v>0</v>
      </c>
      <c r="J352" t="str">
        <f t="shared" si="63"/>
        <v/>
      </c>
      <c r="K352" s="14" t="str">
        <f t="shared" si="64"/>
        <v/>
      </c>
      <c r="L352" s="16" t="str">
        <f>_xlfn.IFNA(VLOOKUP(J352,物品对应表!B:C,2,FALSE),"")</f>
        <v/>
      </c>
      <c r="M352" s="16" t="str">
        <f>_xlfn.IFNA(VLOOKUP(K352,物品对应表!B:C,2,FALSE),"")</f>
        <v/>
      </c>
      <c r="N352" s="1" t="str">
        <f t="shared" si="67"/>
        <v/>
      </c>
      <c r="O352" s="16" t="str">
        <f t="shared" si="68"/>
        <v/>
      </c>
      <c r="P352" s="16" t="str">
        <f t="shared" si="69"/>
        <v/>
      </c>
      <c r="Q352" s="16" t="str">
        <f t="shared" si="70"/>
        <v/>
      </c>
      <c r="R352" s="16"/>
      <c r="S352" s="21"/>
      <c r="T352" s="21"/>
    </row>
    <row r="353" spans="1:20" x14ac:dyDescent="0.15">
      <c r="A353" s="14">
        <v>349</v>
      </c>
      <c r="B353" s="14">
        <f t="shared" si="71"/>
        <v>4</v>
      </c>
      <c r="C353" s="14">
        <f t="shared" si="72"/>
        <v>49</v>
      </c>
      <c r="D353" s="14" t="str">
        <f t="shared" si="65"/>
        <v>[]</v>
      </c>
      <c r="E353" s="14">
        <f t="shared" si="66"/>
        <v>49</v>
      </c>
      <c r="F353" s="14">
        <f t="shared" si="61"/>
        <v>0</v>
      </c>
      <c r="G353">
        <f t="shared" si="62"/>
        <v>416</v>
      </c>
      <c r="H353" s="14">
        <v>0</v>
      </c>
      <c r="I353">
        <v>0</v>
      </c>
      <c r="J353" t="str">
        <f t="shared" si="63"/>
        <v/>
      </c>
      <c r="K353" s="14" t="str">
        <f t="shared" si="64"/>
        <v/>
      </c>
      <c r="L353" s="16" t="str">
        <f>_xlfn.IFNA(VLOOKUP(J353,物品对应表!B:C,2,FALSE),"")</f>
        <v/>
      </c>
      <c r="M353" s="16" t="str">
        <f>_xlfn.IFNA(VLOOKUP(K353,物品对应表!B:C,2,FALSE),"")</f>
        <v/>
      </c>
      <c r="N353" s="1" t="str">
        <f t="shared" si="67"/>
        <v/>
      </c>
      <c r="O353" s="16" t="str">
        <f t="shared" si="68"/>
        <v/>
      </c>
      <c r="P353" s="16" t="str">
        <f t="shared" si="69"/>
        <v/>
      </c>
      <c r="Q353" s="16" t="str">
        <f t="shared" si="70"/>
        <v/>
      </c>
      <c r="R353" s="16"/>
      <c r="S353" s="21"/>
      <c r="T353" s="21"/>
    </row>
    <row r="354" spans="1:20" x14ac:dyDescent="0.15">
      <c r="A354" s="14">
        <v>350</v>
      </c>
      <c r="B354" s="14">
        <f t="shared" si="71"/>
        <v>4</v>
      </c>
      <c r="C354" s="14">
        <f t="shared" si="72"/>
        <v>50</v>
      </c>
      <c r="D354" s="14" t="str">
        <f t="shared" si="65"/>
        <v>[{"count":1,"iid":25051},{"count":1,"iid":25052}]</v>
      </c>
      <c r="E354" s="14">
        <f t="shared" si="66"/>
        <v>50</v>
      </c>
      <c r="F354" s="14">
        <f t="shared" si="61"/>
        <v>1</v>
      </c>
      <c r="G354">
        <f t="shared" si="62"/>
        <v>0</v>
      </c>
      <c r="H354" s="14">
        <v>0</v>
      </c>
      <c r="I354">
        <v>0</v>
      </c>
      <c r="J354" t="str">
        <f t="shared" si="63"/>
        <v>装备进阶材料5-1</v>
      </c>
      <c r="K354" s="14" t="str">
        <f t="shared" si="64"/>
        <v>装备进阶材料5-2</v>
      </c>
      <c r="L354" s="16">
        <f>_xlfn.IFNA(VLOOKUP(J354,物品对应表!B:C,2,FALSE),"")</f>
        <v>25051</v>
      </c>
      <c r="M354" s="16">
        <f>_xlfn.IFNA(VLOOKUP(K354,物品对应表!B:C,2,FALSE),"")</f>
        <v>25052</v>
      </c>
      <c r="N354" s="1">
        <f t="shared" si="67"/>
        <v>1</v>
      </c>
      <c r="O354" s="16">
        <f t="shared" si="68"/>
        <v>1</v>
      </c>
      <c r="P354" s="16" t="str">
        <f t="shared" si="69"/>
        <v>{"count":1,"iid":25051}</v>
      </c>
      <c r="Q354" s="16" t="str">
        <f t="shared" si="70"/>
        <v>{"count":1,"iid":25052}</v>
      </c>
      <c r="R354" s="16"/>
      <c r="S354" s="21"/>
      <c r="T354" s="21"/>
    </row>
    <row r="355" spans="1:20" x14ac:dyDescent="0.15">
      <c r="A355" s="14">
        <v>351</v>
      </c>
      <c r="B355" s="14">
        <f t="shared" si="71"/>
        <v>4</v>
      </c>
      <c r="C355" s="14">
        <f t="shared" si="72"/>
        <v>51</v>
      </c>
      <c r="D355" s="14" t="str">
        <f t="shared" si="65"/>
        <v>[]</v>
      </c>
      <c r="E355" s="14">
        <f t="shared" si="66"/>
        <v>51</v>
      </c>
      <c r="F355" s="14">
        <f t="shared" si="61"/>
        <v>0</v>
      </c>
      <c r="G355">
        <f t="shared" si="62"/>
        <v>898</v>
      </c>
      <c r="H355" s="14">
        <v>0</v>
      </c>
      <c r="I355">
        <v>0</v>
      </c>
      <c r="J355" t="str">
        <f t="shared" si="63"/>
        <v/>
      </c>
      <c r="K355" s="14" t="str">
        <f t="shared" si="64"/>
        <v/>
      </c>
      <c r="L355" s="16" t="str">
        <f>_xlfn.IFNA(VLOOKUP(J355,物品对应表!B:C,2,FALSE),"")</f>
        <v/>
      </c>
      <c r="M355" s="16" t="str">
        <f>_xlfn.IFNA(VLOOKUP(K355,物品对应表!B:C,2,FALSE),"")</f>
        <v/>
      </c>
      <c r="N355" s="1" t="str">
        <f t="shared" si="67"/>
        <v/>
      </c>
      <c r="O355" s="16" t="str">
        <f t="shared" si="68"/>
        <v/>
      </c>
      <c r="P355" s="16" t="str">
        <f t="shared" si="69"/>
        <v/>
      </c>
      <c r="Q355" s="16" t="str">
        <f t="shared" si="70"/>
        <v/>
      </c>
      <c r="R355" s="16"/>
      <c r="S355" s="21"/>
      <c r="T355" s="21"/>
    </row>
    <row r="356" spans="1:20" x14ac:dyDescent="0.15">
      <c r="A356" s="14">
        <v>352</v>
      </c>
      <c r="B356" s="14">
        <f t="shared" si="71"/>
        <v>4</v>
      </c>
      <c r="C356" s="14">
        <f t="shared" si="72"/>
        <v>52</v>
      </c>
      <c r="D356" s="14" t="str">
        <f t="shared" si="65"/>
        <v>[]</v>
      </c>
      <c r="E356" s="14">
        <f t="shared" si="66"/>
        <v>52</v>
      </c>
      <c r="F356" s="14">
        <f t="shared" si="61"/>
        <v>0</v>
      </c>
      <c r="G356">
        <f t="shared" si="62"/>
        <v>897.99999999999875</v>
      </c>
      <c r="H356" s="14">
        <v>0</v>
      </c>
      <c r="I356">
        <v>0</v>
      </c>
      <c r="J356" t="str">
        <f t="shared" si="63"/>
        <v/>
      </c>
      <c r="K356" s="14" t="str">
        <f t="shared" si="64"/>
        <v/>
      </c>
      <c r="L356" s="16" t="str">
        <f>_xlfn.IFNA(VLOOKUP(J356,物品对应表!B:C,2,FALSE),"")</f>
        <v/>
      </c>
      <c r="M356" s="16" t="str">
        <f>_xlfn.IFNA(VLOOKUP(K356,物品对应表!B:C,2,FALSE),"")</f>
        <v/>
      </c>
      <c r="N356" s="1" t="str">
        <f t="shared" si="67"/>
        <v/>
      </c>
      <c r="O356" s="16" t="str">
        <f t="shared" si="68"/>
        <v/>
      </c>
      <c r="P356" s="16" t="str">
        <f t="shared" si="69"/>
        <v/>
      </c>
      <c r="Q356" s="16" t="str">
        <f t="shared" si="70"/>
        <v/>
      </c>
      <c r="R356" s="16"/>
      <c r="S356" s="21"/>
      <c r="T356" s="21"/>
    </row>
    <row r="357" spans="1:20" x14ac:dyDescent="0.15">
      <c r="A357" s="14">
        <v>353</v>
      </c>
      <c r="B357" s="14">
        <f t="shared" si="71"/>
        <v>4</v>
      </c>
      <c r="C357" s="14">
        <f t="shared" si="72"/>
        <v>53</v>
      </c>
      <c r="D357" s="14" t="str">
        <f t="shared" si="65"/>
        <v>[]</v>
      </c>
      <c r="E357" s="14">
        <f t="shared" si="66"/>
        <v>53</v>
      </c>
      <c r="F357" s="14">
        <f t="shared" si="61"/>
        <v>0</v>
      </c>
      <c r="G357">
        <f t="shared" si="62"/>
        <v>898.00000000000125</v>
      </c>
      <c r="H357" s="14">
        <v>0</v>
      </c>
      <c r="I357">
        <v>0</v>
      </c>
      <c r="J357" t="str">
        <f t="shared" si="63"/>
        <v/>
      </c>
      <c r="K357" s="14" t="str">
        <f t="shared" si="64"/>
        <v/>
      </c>
      <c r="L357" s="16" t="str">
        <f>_xlfn.IFNA(VLOOKUP(J357,物品对应表!B:C,2,FALSE),"")</f>
        <v/>
      </c>
      <c r="M357" s="16" t="str">
        <f>_xlfn.IFNA(VLOOKUP(K357,物品对应表!B:C,2,FALSE),"")</f>
        <v/>
      </c>
      <c r="N357" s="1" t="str">
        <f t="shared" si="67"/>
        <v/>
      </c>
      <c r="O357" s="16" t="str">
        <f t="shared" si="68"/>
        <v/>
      </c>
      <c r="P357" s="16" t="str">
        <f t="shared" si="69"/>
        <v/>
      </c>
      <c r="Q357" s="16" t="str">
        <f t="shared" si="70"/>
        <v/>
      </c>
      <c r="R357" s="16"/>
      <c r="S357" s="21"/>
      <c r="T357" s="21"/>
    </row>
    <row r="358" spans="1:20" x14ac:dyDescent="0.15">
      <c r="A358" s="14">
        <v>354</v>
      </c>
      <c r="B358" s="14">
        <f t="shared" si="71"/>
        <v>4</v>
      </c>
      <c r="C358" s="14">
        <f t="shared" si="72"/>
        <v>54</v>
      </c>
      <c r="D358" s="14" t="str">
        <f t="shared" si="65"/>
        <v>[]</v>
      </c>
      <c r="E358" s="14">
        <f t="shared" si="66"/>
        <v>54</v>
      </c>
      <c r="F358" s="14">
        <f t="shared" si="61"/>
        <v>0</v>
      </c>
      <c r="G358">
        <f t="shared" si="62"/>
        <v>897.99999999999875</v>
      </c>
      <c r="H358" s="14">
        <v>0</v>
      </c>
      <c r="I358">
        <v>0</v>
      </c>
      <c r="J358" t="str">
        <f t="shared" si="63"/>
        <v/>
      </c>
      <c r="K358" s="14" t="str">
        <f t="shared" si="64"/>
        <v/>
      </c>
      <c r="L358" s="16" t="str">
        <f>_xlfn.IFNA(VLOOKUP(J358,物品对应表!B:C,2,FALSE),"")</f>
        <v/>
      </c>
      <c r="M358" s="16" t="str">
        <f>_xlfn.IFNA(VLOOKUP(K358,物品对应表!B:C,2,FALSE),"")</f>
        <v/>
      </c>
      <c r="N358" s="1" t="str">
        <f t="shared" si="67"/>
        <v/>
      </c>
      <c r="O358" s="16" t="str">
        <f t="shared" si="68"/>
        <v/>
      </c>
      <c r="P358" s="16" t="str">
        <f t="shared" si="69"/>
        <v/>
      </c>
      <c r="Q358" s="16" t="str">
        <f t="shared" si="70"/>
        <v/>
      </c>
      <c r="R358" s="16"/>
      <c r="S358" s="21"/>
      <c r="T358" s="21"/>
    </row>
    <row r="359" spans="1:20" x14ac:dyDescent="0.15">
      <c r="A359" s="14">
        <v>355</v>
      </c>
      <c r="B359" s="14">
        <f t="shared" si="71"/>
        <v>4</v>
      </c>
      <c r="C359" s="14">
        <f t="shared" si="72"/>
        <v>55</v>
      </c>
      <c r="D359" s="14" t="str">
        <f t="shared" si="65"/>
        <v>[]</v>
      </c>
      <c r="E359" s="14">
        <f t="shared" si="66"/>
        <v>55</v>
      </c>
      <c r="F359" s="14">
        <f t="shared" si="61"/>
        <v>0</v>
      </c>
      <c r="G359">
        <f t="shared" si="62"/>
        <v>898</v>
      </c>
      <c r="H359" s="14">
        <v>0</v>
      </c>
      <c r="I359">
        <v>0</v>
      </c>
      <c r="J359" t="str">
        <f t="shared" si="63"/>
        <v/>
      </c>
      <c r="K359" s="14" t="str">
        <f t="shared" si="64"/>
        <v/>
      </c>
      <c r="L359" s="16" t="str">
        <f>_xlfn.IFNA(VLOOKUP(J359,物品对应表!B:C,2,FALSE),"")</f>
        <v/>
      </c>
      <c r="M359" s="16" t="str">
        <f>_xlfn.IFNA(VLOOKUP(K359,物品对应表!B:C,2,FALSE),"")</f>
        <v/>
      </c>
      <c r="N359" s="1" t="str">
        <f t="shared" si="67"/>
        <v/>
      </c>
      <c r="O359" s="16" t="str">
        <f t="shared" si="68"/>
        <v/>
      </c>
      <c r="P359" s="16" t="str">
        <f t="shared" si="69"/>
        <v/>
      </c>
      <c r="Q359" s="16" t="str">
        <f t="shared" si="70"/>
        <v/>
      </c>
      <c r="R359" s="16"/>
      <c r="S359" s="21"/>
      <c r="T359" s="21"/>
    </row>
    <row r="360" spans="1:20" x14ac:dyDescent="0.15">
      <c r="A360" s="14">
        <v>356</v>
      </c>
      <c r="B360" s="14">
        <f t="shared" si="71"/>
        <v>4</v>
      </c>
      <c r="C360" s="14">
        <f t="shared" si="72"/>
        <v>56</v>
      </c>
      <c r="D360" s="14" t="str">
        <f t="shared" si="65"/>
        <v>[]</v>
      </c>
      <c r="E360" s="14">
        <f t="shared" si="66"/>
        <v>56</v>
      </c>
      <c r="F360" s="14">
        <f t="shared" si="61"/>
        <v>0</v>
      </c>
      <c r="G360">
        <f t="shared" si="62"/>
        <v>898</v>
      </c>
      <c r="H360" s="14">
        <v>0</v>
      </c>
      <c r="I360">
        <v>0</v>
      </c>
      <c r="J360" t="str">
        <f t="shared" si="63"/>
        <v/>
      </c>
      <c r="K360" s="14" t="str">
        <f t="shared" si="64"/>
        <v/>
      </c>
      <c r="L360" s="16" t="str">
        <f>_xlfn.IFNA(VLOOKUP(J360,物品对应表!B:C,2,FALSE),"")</f>
        <v/>
      </c>
      <c r="M360" s="16" t="str">
        <f>_xlfn.IFNA(VLOOKUP(K360,物品对应表!B:C,2,FALSE),"")</f>
        <v/>
      </c>
      <c r="N360" s="1" t="str">
        <f t="shared" si="67"/>
        <v/>
      </c>
      <c r="O360" s="16" t="str">
        <f t="shared" si="68"/>
        <v/>
      </c>
      <c r="P360" s="16" t="str">
        <f t="shared" si="69"/>
        <v/>
      </c>
      <c r="Q360" s="16" t="str">
        <f t="shared" si="70"/>
        <v/>
      </c>
      <c r="R360" s="16"/>
      <c r="S360" s="21"/>
      <c r="T360" s="21"/>
    </row>
    <row r="361" spans="1:20" x14ac:dyDescent="0.15">
      <c r="A361" s="14">
        <v>357</v>
      </c>
      <c r="B361" s="14">
        <f t="shared" si="71"/>
        <v>4</v>
      </c>
      <c r="C361" s="14">
        <f t="shared" si="72"/>
        <v>57</v>
      </c>
      <c r="D361" s="14" t="str">
        <f t="shared" si="65"/>
        <v>[]</v>
      </c>
      <c r="E361" s="14">
        <f t="shared" si="66"/>
        <v>57</v>
      </c>
      <c r="F361" s="14">
        <f t="shared" si="61"/>
        <v>0</v>
      </c>
      <c r="G361">
        <f t="shared" si="62"/>
        <v>898</v>
      </c>
      <c r="H361" s="14">
        <v>0</v>
      </c>
      <c r="I361">
        <v>0</v>
      </c>
      <c r="J361" t="str">
        <f t="shared" si="63"/>
        <v/>
      </c>
      <c r="K361" s="14" t="str">
        <f t="shared" si="64"/>
        <v/>
      </c>
      <c r="L361" s="16" t="str">
        <f>_xlfn.IFNA(VLOOKUP(J361,物品对应表!B:C,2,FALSE),"")</f>
        <v/>
      </c>
      <c r="M361" s="16" t="str">
        <f>_xlfn.IFNA(VLOOKUP(K361,物品对应表!B:C,2,FALSE),"")</f>
        <v/>
      </c>
      <c r="N361" s="1" t="str">
        <f t="shared" si="67"/>
        <v/>
      </c>
      <c r="O361" s="16" t="str">
        <f t="shared" si="68"/>
        <v/>
      </c>
      <c r="P361" s="16" t="str">
        <f t="shared" si="69"/>
        <v/>
      </c>
      <c r="Q361" s="16" t="str">
        <f t="shared" si="70"/>
        <v/>
      </c>
      <c r="R361" s="16"/>
      <c r="S361" s="21"/>
      <c r="T361" s="21"/>
    </row>
    <row r="362" spans="1:20" x14ac:dyDescent="0.15">
      <c r="A362" s="14">
        <v>358</v>
      </c>
      <c r="B362" s="14">
        <f t="shared" si="71"/>
        <v>4</v>
      </c>
      <c r="C362" s="14">
        <f t="shared" si="72"/>
        <v>58</v>
      </c>
      <c r="D362" s="14" t="str">
        <f t="shared" si="65"/>
        <v>[]</v>
      </c>
      <c r="E362" s="14">
        <f t="shared" si="66"/>
        <v>58</v>
      </c>
      <c r="F362" s="14">
        <f t="shared" si="61"/>
        <v>0</v>
      </c>
      <c r="G362">
        <f t="shared" si="62"/>
        <v>897.99999999999761</v>
      </c>
      <c r="H362" s="14">
        <v>0</v>
      </c>
      <c r="I362">
        <v>0</v>
      </c>
      <c r="J362" t="str">
        <f t="shared" si="63"/>
        <v/>
      </c>
      <c r="K362" s="14" t="str">
        <f t="shared" si="64"/>
        <v/>
      </c>
      <c r="L362" s="16" t="str">
        <f>_xlfn.IFNA(VLOOKUP(J362,物品对应表!B:C,2,FALSE),"")</f>
        <v/>
      </c>
      <c r="M362" s="16" t="str">
        <f>_xlfn.IFNA(VLOOKUP(K362,物品对应表!B:C,2,FALSE),"")</f>
        <v/>
      </c>
      <c r="N362" s="1" t="str">
        <f t="shared" si="67"/>
        <v/>
      </c>
      <c r="O362" s="16" t="str">
        <f t="shared" si="68"/>
        <v/>
      </c>
      <c r="P362" s="16" t="str">
        <f t="shared" si="69"/>
        <v/>
      </c>
      <c r="Q362" s="16" t="str">
        <f t="shared" si="70"/>
        <v/>
      </c>
      <c r="R362" s="16"/>
      <c r="S362" s="21"/>
      <c r="T362" s="21"/>
    </row>
    <row r="363" spans="1:20" x14ac:dyDescent="0.15">
      <c r="A363" s="14">
        <v>359</v>
      </c>
      <c r="B363" s="14">
        <f t="shared" si="71"/>
        <v>4</v>
      </c>
      <c r="C363" s="14">
        <f t="shared" si="72"/>
        <v>59</v>
      </c>
      <c r="D363" s="14" t="str">
        <f t="shared" si="65"/>
        <v>[]</v>
      </c>
      <c r="E363" s="14">
        <f t="shared" si="66"/>
        <v>59</v>
      </c>
      <c r="F363" s="14">
        <f t="shared" si="61"/>
        <v>0</v>
      </c>
      <c r="G363">
        <f t="shared" si="62"/>
        <v>898</v>
      </c>
      <c r="H363" s="14">
        <v>0</v>
      </c>
      <c r="I363">
        <v>0</v>
      </c>
      <c r="J363" t="str">
        <f t="shared" si="63"/>
        <v/>
      </c>
      <c r="K363" s="14" t="str">
        <f t="shared" si="64"/>
        <v/>
      </c>
      <c r="L363" s="16" t="str">
        <f>_xlfn.IFNA(VLOOKUP(J363,物品对应表!B:C,2,FALSE),"")</f>
        <v/>
      </c>
      <c r="M363" s="16" t="str">
        <f>_xlfn.IFNA(VLOOKUP(K363,物品对应表!B:C,2,FALSE),"")</f>
        <v/>
      </c>
      <c r="N363" s="1" t="str">
        <f t="shared" si="67"/>
        <v/>
      </c>
      <c r="O363" s="16" t="str">
        <f t="shared" si="68"/>
        <v/>
      </c>
      <c r="P363" s="16" t="str">
        <f t="shared" si="69"/>
        <v/>
      </c>
      <c r="Q363" s="16" t="str">
        <f t="shared" si="70"/>
        <v/>
      </c>
      <c r="R363" s="16"/>
      <c r="S363" s="21"/>
      <c r="T363" s="21"/>
    </row>
    <row r="364" spans="1:20" x14ac:dyDescent="0.15">
      <c r="A364" s="14">
        <v>360</v>
      </c>
      <c r="B364" s="14">
        <f t="shared" si="71"/>
        <v>4</v>
      </c>
      <c r="C364" s="14">
        <f t="shared" si="72"/>
        <v>60</v>
      </c>
      <c r="D364" s="14" t="str">
        <f t="shared" si="65"/>
        <v>[{"count":1,"iid":25061},{"count":1,"iid":25062}]</v>
      </c>
      <c r="E364" s="14">
        <f t="shared" si="66"/>
        <v>60</v>
      </c>
      <c r="F364" s="14">
        <f t="shared" si="61"/>
        <v>1</v>
      </c>
      <c r="G364">
        <f t="shared" si="62"/>
        <v>0</v>
      </c>
      <c r="H364" s="14">
        <v>0</v>
      </c>
      <c r="I364">
        <v>0</v>
      </c>
      <c r="J364" t="str">
        <f t="shared" si="63"/>
        <v>装备进阶材料6-1</v>
      </c>
      <c r="K364" s="14" t="str">
        <f t="shared" si="64"/>
        <v>装备进阶材料6-2</v>
      </c>
      <c r="L364" s="16">
        <f>_xlfn.IFNA(VLOOKUP(J364,物品对应表!B:C,2,FALSE),"")</f>
        <v>25061</v>
      </c>
      <c r="M364" s="16">
        <f>_xlfn.IFNA(VLOOKUP(K364,物品对应表!B:C,2,FALSE),"")</f>
        <v>25062</v>
      </c>
      <c r="N364" s="1">
        <f t="shared" si="67"/>
        <v>1</v>
      </c>
      <c r="O364" s="16">
        <f t="shared" si="68"/>
        <v>1</v>
      </c>
      <c r="P364" s="16" t="str">
        <f t="shared" si="69"/>
        <v>{"count":1,"iid":25061}</v>
      </c>
      <c r="Q364" s="16" t="str">
        <f t="shared" si="70"/>
        <v>{"count":1,"iid":25062}</v>
      </c>
      <c r="R364" s="16"/>
      <c r="S364" s="21"/>
      <c r="T364" s="21"/>
    </row>
    <row r="365" spans="1:20" x14ac:dyDescent="0.15">
      <c r="A365" s="14">
        <v>361</v>
      </c>
      <c r="B365" s="14">
        <f t="shared" si="71"/>
        <v>4</v>
      </c>
      <c r="C365" s="14">
        <f t="shared" si="72"/>
        <v>61</v>
      </c>
      <c r="D365" s="14" t="str">
        <f t="shared" si="65"/>
        <v>[]</v>
      </c>
      <c r="E365" s="14">
        <f t="shared" si="66"/>
        <v>61</v>
      </c>
      <c r="F365" s="14">
        <f t="shared" si="61"/>
        <v>0</v>
      </c>
      <c r="G365">
        <f t="shared" si="62"/>
        <v>1924</v>
      </c>
      <c r="H365" s="14">
        <v>0</v>
      </c>
      <c r="I365">
        <v>0</v>
      </c>
      <c r="J365" t="str">
        <f t="shared" si="63"/>
        <v/>
      </c>
      <c r="K365" s="14" t="str">
        <f t="shared" si="64"/>
        <v/>
      </c>
      <c r="L365" s="16" t="str">
        <f>_xlfn.IFNA(VLOOKUP(J365,物品对应表!B:C,2,FALSE),"")</f>
        <v/>
      </c>
      <c r="M365" s="16" t="str">
        <f>_xlfn.IFNA(VLOOKUP(K365,物品对应表!B:C,2,FALSE),"")</f>
        <v/>
      </c>
      <c r="N365" s="1" t="str">
        <f t="shared" si="67"/>
        <v/>
      </c>
      <c r="O365" s="16" t="str">
        <f t="shared" si="68"/>
        <v/>
      </c>
      <c r="P365" s="16" t="str">
        <f t="shared" si="69"/>
        <v/>
      </c>
      <c r="Q365" s="16" t="str">
        <f t="shared" si="70"/>
        <v/>
      </c>
      <c r="R365" s="16"/>
      <c r="S365" s="21"/>
      <c r="T365" s="21"/>
    </row>
    <row r="366" spans="1:20" x14ac:dyDescent="0.15">
      <c r="A366" s="14">
        <v>362</v>
      </c>
      <c r="B366" s="14">
        <f t="shared" si="71"/>
        <v>4</v>
      </c>
      <c r="C366" s="14">
        <f t="shared" si="72"/>
        <v>62</v>
      </c>
      <c r="D366" s="14" t="str">
        <f t="shared" si="65"/>
        <v>[]</v>
      </c>
      <c r="E366" s="14">
        <f t="shared" si="66"/>
        <v>62</v>
      </c>
      <c r="F366" s="14">
        <f t="shared" si="61"/>
        <v>0</v>
      </c>
      <c r="G366">
        <f t="shared" si="62"/>
        <v>1924</v>
      </c>
      <c r="H366" s="14">
        <v>0</v>
      </c>
      <c r="I366">
        <v>0</v>
      </c>
      <c r="J366" t="str">
        <f t="shared" si="63"/>
        <v/>
      </c>
      <c r="K366" s="14" t="str">
        <f t="shared" si="64"/>
        <v/>
      </c>
      <c r="L366" s="16" t="str">
        <f>_xlfn.IFNA(VLOOKUP(J366,物品对应表!B:C,2,FALSE),"")</f>
        <v/>
      </c>
      <c r="M366" s="16" t="str">
        <f>_xlfn.IFNA(VLOOKUP(K366,物品对应表!B:C,2,FALSE),"")</f>
        <v/>
      </c>
      <c r="N366" s="1" t="str">
        <f t="shared" si="67"/>
        <v/>
      </c>
      <c r="O366" s="16" t="str">
        <f t="shared" si="68"/>
        <v/>
      </c>
      <c r="P366" s="16" t="str">
        <f t="shared" si="69"/>
        <v/>
      </c>
      <c r="Q366" s="16" t="str">
        <f t="shared" si="70"/>
        <v/>
      </c>
      <c r="R366" s="16"/>
      <c r="S366" s="21"/>
      <c r="T366" s="21"/>
    </row>
    <row r="367" spans="1:20" x14ac:dyDescent="0.15">
      <c r="A367" s="14">
        <v>363</v>
      </c>
      <c r="B367" s="14">
        <f t="shared" si="71"/>
        <v>4</v>
      </c>
      <c r="C367" s="14">
        <f t="shared" si="72"/>
        <v>63</v>
      </c>
      <c r="D367" s="14" t="str">
        <f t="shared" si="65"/>
        <v>[]</v>
      </c>
      <c r="E367" s="14">
        <f t="shared" si="66"/>
        <v>63</v>
      </c>
      <c r="F367" s="14">
        <f t="shared" si="61"/>
        <v>0</v>
      </c>
      <c r="G367">
        <f t="shared" si="62"/>
        <v>1924.0000000000025</v>
      </c>
      <c r="H367" s="14">
        <v>0</v>
      </c>
      <c r="I367">
        <v>0</v>
      </c>
      <c r="J367" t="str">
        <f t="shared" si="63"/>
        <v/>
      </c>
      <c r="K367" s="14" t="str">
        <f t="shared" si="64"/>
        <v/>
      </c>
      <c r="L367" s="16" t="str">
        <f>_xlfn.IFNA(VLOOKUP(J367,物品对应表!B:C,2,FALSE),"")</f>
        <v/>
      </c>
      <c r="M367" s="16" t="str">
        <f>_xlfn.IFNA(VLOOKUP(K367,物品对应表!B:C,2,FALSE),"")</f>
        <v/>
      </c>
      <c r="N367" s="1" t="str">
        <f t="shared" si="67"/>
        <v/>
      </c>
      <c r="O367" s="16" t="str">
        <f t="shared" si="68"/>
        <v/>
      </c>
      <c r="P367" s="16" t="str">
        <f t="shared" si="69"/>
        <v/>
      </c>
      <c r="Q367" s="16" t="str">
        <f t="shared" si="70"/>
        <v/>
      </c>
      <c r="R367" s="16"/>
      <c r="S367" s="21"/>
      <c r="T367" s="21"/>
    </row>
    <row r="368" spans="1:20" x14ac:dyDescent="0.15">
      <c r="A368" s="14">
        <v>364</v>
      </c>
      <c r="B368" s="14">
        <f t="shared" si="71"/>
        <v>4</v>
      </c>
      <c r="C368" s="14">
        <f t="shared" si="72"/>
        <v>64</v>
      </c>
      <c r="D368" s="14" t="str">
        <f t="shared" si="65"/>
        <v>[]</v>
      </c>
      <c r="E368" s="14">
        <f t="shared" si="66"/>
        <v>64</v>
      </c>
      <c r="F368" s="14">
        <f t="shared" si="61"/>
        <v>0</v>
      </c>
      <c r="G368">
        <f t="shared" si="62"/>
        <v>1924</v>
      </c>
      <c r="H368" s="14">
        <v>0</v>
      </c>
      <c r="I368">
        <v>0</v>
      </c>
      <c r="J368" t="str">
        <f t="shared" si="63"/>
        <v/>
      </c>
      <c r="K368" s="14" t="str">
        <f t="shared" si="64"/>
        <v/>
      </c>
      <c r="L368" s="16" t="str">
        <f>_xlfn.IFNA(VLOOKUP(J368,物品对应表!B:C,2,FALSE),"")</f>
        <v/>
      </c>
      <c r="M368" s="16" t="str">
        <f>_xlfn.IFNA(VLOOKUP(K368,物品对应表!B:C,2,FALSE),"")</f>
        <v/>
      </c>
      <c r="N368" s="1" t="str">
        <f t="shared" si="67"/>
        <v/>
      </c>
      <c r="O368" s="16" t="str">
        <f t="shared" si="68"/>
        <v/>
      </c>
      <c r="P368" s="16" t="str">
        <f t="shared" si="69"/>
        <v/>
      </c>
      <c r="Q368" s="16" t="str">
        <f t="shared" si="70"/>
        <v/>
      </c>
      <c r="R368" s="16"/>
      <c r="S368" s="21"/>
      <c r="T368" s="21"/>
    </row>
    <row r="369" spans="1:20" x14ac:dyDescent="0.15">
      <c r="A369" s="14">
        <v>365</v>
      </c>
      <c r="B369" s="14">
        <f t="shared" si="71"/>
        <v>4</v>
      </c>
      <c r="C369" s="14">
        <f t="shared" si="72"/>
        <v>65</v>
      </c>
      <c r="D369" s="14" t="str">
        <f t="shared" si="65"/>
        <v>[]</v>
      </c>
      <c r="E369" s="14">
        <f t="shared" si="66"/>
        <v>65</v>
      </c>
      <c r="F369" s="14">
        <f t="shared" si="61"/>
        <v>0</v>
      </c>
      <c r="G369">
        <f t="shared" si="62"/>
        <v>1924</v>
      </c>
      <c r="H369" s="14">
        <v>0</v>
      </c>
      <c r="I369">
        <v>0</v>
      </c>
      <c r="J369" t="str">
        <f t="shared" si="63"/>
        <v/>
      </c>
      <c r="K369" s="14" t="str">
        <f t="shared" si="64"/>
        <v/>
      </c>
      <c r="L369" s="16" t="str">
        <f>_xlfn.IFNA(VLOOKUP(J369,物品对应表!B:C,2,FALSE),"")</f>
        <v/>
      </c>
      <c r="M369" s="16" t="str">
        <f>_xlfn.IFNA(VLOOKUP(K369,物品对应表!B:C,2,FALSE),"")</f>
        <v/>
      </c>
      <c r="N369" s="1" t="str">
        <f t="shared" si="67"/>
        <v/>
      </c>
      <c r="O369" s="16" t="str">
        <f t="shared" si="68"/>
        <v/>
      </c>
      <c r="P369" s="16" t="str">
        <f t="shared" si="69"/>
        <v/>
      </c>
      <c r="Q369" s="16" t="str">
        <f t="shared" si="70"/>
        <v/>
      </c>
      <c r="R369" s="16"/>
      <c r="S369" s="21"/>
      <c r="T369" s="21"/>
    </row>
    <row r="370" spans="1:20" x14ac:dyDescent="0.15">
      <c r="A370" s="14">
        <v>366</v>
      </c>
      <c r="B370" s="14">
        <f t="shared" si="71"/>
        <v>4</v>
      </c>
      <c r="C370" s="14">
        <f t="shared" si="72"/>
        <v>66</v>
      </c>
      <c r="D370" s="14" t="str">
        <f t="shared" si="65"/>
        <v>[]</v>
      </c>
      <c r="E370" s="14">
        <f t="shared" si="66"/>
        <v>66</v>
      </c>
      <c r="F370" s="14">
        <f t="shared" si="61"/>
        <v>0</v>
      </c>
      <c r="G370">
        <f t="shared" si="62"/>
        <v>1924</v>
      </c>
      <c r="H370" s="14">
        <v>0</v>
      </c>
      <c r="I370">
        <v>0</v>
      </c>
      <c r="J370" t="str">
        <f t="shared" si="63"/>
        <v/>
      </c>
      <c r="K370" s="14" t="str">
        <f t="shared" si="64"/>
        <v/>
      </c>
      <c r="L370" s="16" t="str">
        <f>_xlfn.IFNA(VLOOKUP(J370,物品对应表!B:C,2,FALSE),"")</f>
        <v/>
      </c>
      <c r="M370" s="16" t="str">
        <f>_xlfn.IFNA(VLOOKUP(K370,物品对应表!B:C,2,FALSE),"")</f>
        <v/>
      </c>
      <c r="N370" s="1" t="str">
        <f t="shared" si="67"/>
        <v/>
      </c>
      <c r="O370" s="16" t="str">
        <f t="shared" si="68"/>
        <v/>
      </c>
      <c r="P370" s="16" t="str">
        <f t="shared" si="69"/>
        <v/>
      </c>
      <c r="Q370" s="16" t="str">
        <f t="shared" si="70"/>
        <v/>
      </c>
      <c r="R370" s="16"/>
      <c r="S370" s="21"/>
      <c r="T370" s="21"/>
    </row>
    <row r="371" spans="1:20" x14ac:dyDescent="0.15">
      <c r="A371" s="14">
        <v>367</v>
      </c>
      <c r="B371" s="14">
        <f t="shared" si="71"/>
        <v>4</v>
      </c>
      <c r="C371" s="14">
        <f t="shared" si="72"/>
        <v>67</v>
      </c>
      <c r="D371" s="14" t="str">
        <f t="shared" si="65"/>
        <v>[]</v>
      </c>
      <c r="E371" s="14">
        <f t="shared" si="66"/>
        <v>67</v>
      </c>
      <c r="F371" s="14">
        <f t="shared" si="61"/>
        <v>0</v>
      </c>
      <c r="G371">
        <f t="shared" si="62"/>
        <v>1924</v>
      </c>
      <c r="H371" s="14">
        <v>0</v>
      </c>
      <c r="I371">
        <v>0</v>
      </c>
      <c r="J371" t="str">
        <f t="shared" si="63"/>
        <v/>
      </c>
      <c r="K371" s="14" t="str">
        <f t="shared" si="64"/>
        <v/>
      </c>
      <c r="L371" s="16" t="str">
        <f>_xlfn.IFNA(VLOOKUP(J371,物品对应表!B:C,2,FALSE),"")</f>
        <v/>
      </c>
      <c r="M371" s="16" t="str">
        <f>_xlfn.IFNA(VLOOKUP(K371,物品对应表!B:C,2,FALSE),"")</f>
        <v/>
      </c>
      <c r="N371" s="1" t="str">
        <f t="shared" si="67"/>
        <v/>
      </c>
      <c r="O371" s="16" t="str">
        <f t="shared" si="68"/>
        <v/>
      </c>
      <c r="P371" s="16" t="str">
        <f t="shared" si="69"/>
        <v/>
      </c>
      <c r="Q371" s="16" t="str">
        <f t="shared" si="70"/>
        <v/>
      </c>
      <c r="R371" s="16"/>
      <c r="S371" s="21"/>
      <c r="T371" s="21"/>
    </row>
    <row r="372" spans="1:20" x14ac:dyDescent="0.15">
      <c r="A372" s="14">
        <v>368</v>
      </c>
      <c r="B372" s="14">
        <f t="shared" si="71"/>
        <v>4</v>
      </c>
      <c r="C372" s="14">
        <f t="shared" si="72"/>
        <v>68</v>
      </c>
      <c r="D372" s="14" t="str">
        <f t="shared" si="65"/>
        <v>[]</v>
      </c>
      <c r="E372" s="14">
        <f t="shared" si="66"/>
        <v>68</v>
      </c>
      <c r="F372" s="14">
        <f t="shared" si="61"/>
        <v>0</v>
      </c>
      <c r="G372">
        <f t="shared" si="62"/>
        <v>1924.0000000000048</v>
      </c>
      <c r="H372" s="14">
        <v>0</v>
      </c>
      <c r="I372">
        <v>0</v>
      </c>
      <c r="J372" t="str">
        <f t="shared" si="63"/>
        <v/>
      </c>
      <c r="K372" s="14" t="str">
        <f t="shared" si="64"/>
        <v/>
      </c>
      <c r="L372" s="16" t="str">
        <f>_xlfn.IFNA(VLOOKUP(J372,物品对应表!B:C,2,FALSE),"")</f>
        <v/>
      </c>
      <c r="M372" s="16" t="str">
        <f>_xlfn.IFNA(VLOOKUP(K372,物品对应表!B:C,2,FALSE),"")</f>
        <v/>
      </c>
      <c r="N372" s="1" t="str">
        <f t="shared" si="67"/>
        <v/>
      </c>
      <c r="O372" s="16" t="str">
        <f t="shared" si="68"/>
        <v/>
      </c>
      <c r="P372" s="16" t="str">
        <f t="shared" si="69"/>
        <v/>
      </c>
      <c r="Q372" s="16" t="str">
        <f t="shared" si="70"/>
        <v/>
      </c>
      <c r="R372" s="16"/>
      <c r="S372" s="21"/>
      <c r="T372" s="21"/>
    </row>
    <row r="373" spans="1:20" x14ac:dyDescent="0.15">
      <c r="A373" s="14">
        <v>369</v>
      </c>
      <c r="B373" s="14">
        <f t="shared" si="71"/>
        <v>4</v>
      </c>
      <c r="C373" s="14">
        <f t="shared" si="72"/>
        <v>69</v>
      </c>
      <c r="D373" s="14" t="str">
        <f t="shared" si="65"/>
        <v>[]</v>
      </c>
      <c r="E373" s="14">
        <f t="shared" si="66"/>
        <v>69</v>
      </c>
      <c r="F373" s="14">
        <f t="shared" si="61"/>
        <v>0</v>
      </c>
      <c r="G373">
        <f t="shared" si="62"/>
        <v>1924</v>
      </c>
      <c r="H373" s="14">
        <v>0</v>
      </c>
      <c r="I373">
        <v>0</v>
      </c>
      <c r="J373" t="str">
        <f t="shared" si="63"/>
        <v/>
      </c>
      <c r="K373" s="14" t="str">
        <f t="shared" si="64"/>
        <v/>
      </c>
      <c r="L373" s="16" t="str">
        <f>_xlfn.IFNA(VLOOKUP(J373,物品对应表!B:C,2,FALSE),"")</f>
        <v/>
      </c>
      <c r="M373" s="16" t="str">
        <f>_xlfn.IFNA(VLOOKUP(K373,物品对应表!B:C,2,FALSE),"")</f>
        <v/>
      </c>
      <c r="N373" s="1" t="str">
        <f t="shared" si="67"/>
        <v/>
      </c>
      <c r="O373" s="16" t="str">
        <f t="shared" si="68"/>
        <v/>
      </c>
      <c r="P373" s="16" t="str">
        <f t="shared" si="69"/>
        <v/>
      </c>
      <c r="Q373" s="16" t="str">
        <f t="shared" si="70"/>
        <v/>
      </c>
      <c r="R373" s="16"/>
      <c r="S373" s="21"/>
      <c r="T373" s="21"/>
    </row>
    <row r="374" spans="1:20" x14ac:dyDescent="0.15">
      <c r="A374" s="14">
        <v>370</v>
      </c>
      <c r="B374" s="14">
        <f t="shared" si="71"/>
        <v>4</v>
      </c>
      <c r="C374" s="14">
        <f t="shared" si="72"/>
        <v>70</v>
      </c>
      <c r="D374" s="14" t="str">
        <f t="shared" si="65"/>
        <v>[{"count":1,"iid":25071},{"count":1,"iid":25072}]</v>
      </c>
      <c r="E374" s="14">
        <f t="shared" si="66"/>
        <v>70</v>
      </c>
      <c r="F374" s="14">
        <f t="shared" si="61"/>
        <v>1</v>
      </c>
      <c r="G374">
        <f t="shared" si="62"/>
        <v>0</v>
      </c>
      <c r="H374" s="14">
        <v>0</v>
      </c>
      <c r="I374">
        <v>0</v>
      </c>
      <c r="J374" t="str">
        <f t="shared" si="63"/>
        <v>装备进阶材料7-1</v>
      </c>
      <c r="K374" s="14" t="str">
        <f t="shared" si="64"/>
        <v>装备进阶材料7-2</v>
      </c>
      <c r="L374" s="16">
        <f>_xlfn.IFNA(VLOOKUP(J374,物品对应表!B:C,2,FALSE),"")</f>
        <v>25071</v>
      </c>
      <c r="M374" s="16">
        <f>_xlfn.IFNA(VLOOKUP(K374,物品对应表!B:C,2,FALSE),"")</f>
        <v>25072</v>
      </c>
      <c r="N374" s="1">
        <f t="shared" si="67"/>
        <v>1</v>
      </c>
      <c r="O374" s="16">
        <f t="shared" si="68"/>
        <v>1</v>
      </c>
      <c r="P374" s="16" t="str">
        <f t="shared" si="69"/>
        <v>{"count":1,"iid":25071}</v>
      </c>
      <c r="Q374" s="16" t="str">
        <f t="shared" si="70"/>
        <v>{"count":1,"iid":25072}</v>
      </c>
      <c r="R374" s="16"/>
      <c r="S374" s="21"/>
      <c r="T374" s="21"/>
    </row>
    <row r="375" spans="1:20" x14ac:dyDescent="0.15">
      <c r="A375" s="14">
        <v>371</v>
      </c>
      <c r="B375" s="14">
        <f t="shared" si="71"/>
        <v>4</v>
      </c>
      <c r="C375" s="14">
        <f t="shared" si="72"/>
        <v>71</v>
      </c>
      <c r="D375" s="14" t="str">
        <f t="shared" si="65"/>
        <v>[]</v>
      </c>
      <c r="E375" s="14">
        <f t="shared" si="66"/>
        <v>71</v>
      </c>
      <c r="F375" s="14">
        <f t="shared" si="61"/>
        <v>0</v>
      </c>
      <c r="G375">
        <f t="shared" si="62"/>
        <v>4618</v>
      </c>
      <c r="H375" s="14">
        <v>0</v>
      </c>
      <c r="I375">
        <v>0</v>
      </c>
      <c r="J375" t="str">
        <f t="shared" si="63"/>
        <v/>
      </c>
      <c r="K375" s="14" t="str">
        <f t="shared" si="64"/>
        <v/>
      </c>
      <c r="L375" s="16" t="str">
        <f>_xlfn.IFNA(VLOOKUP(J375,物品对应表!B:C,2,FALSE),"")</f>
        <v/>
      </c>
      <c r="M375" s="16" t="str">
        <f>_xlfn.IFNA(VLOOKUP(K375,物品对应表!B:C,2,FALSE),"")</f>
        <v/>
      </c>
      <c r="N375" s="1" t="str">
        <f t="shared" si="67"/>
        <v/>
      </c>
      <c r="O375" s="16" t="str">
        <f t="shared" si="68"/>
        <v/>
      </c>
      <c r="P375" s="16" t="str">
        <f t="shared" si="69"/>
        <v/>
      </c>
      <c r="Q375" s="16" t="str">
        <f t="shared" si="70"/>
        <v/>
      </c>
      <c r="R375" s="16"/>
      <c r="S375" s="21"/>
      <c r="T375" s="21"/>
    </row>
    <row r="376" spans="1:20" x14ac:dyDescent="0.15">
      <c r="A376" s="14">
        <v>372</v>
      </c>
      <c r="B376" s="14">
        <f t="shared" si="71"/>
        <v>4</v>
      </c>
      <c r="C376" s="14">
        <f t="shared" si="72"/>
        <v>72</v>
      </c>
      <c r="D376" s="14" t="str">
        <f t="shared" si="65"/>
        <v>[]</v>
      </c>
      <c r="E376" s="14">
        <f t="shared" si="66"/>
        <v>72</v>
      </c>
      <c r="F376" s="14">
        <f t="shared" si="61"/>
        <v>0</v>
      </c>
      <c r="G376">
        <f t="shared" si="62"/>
        <v>4617.9999999999955</v>
      </c>
      <c r="H376" s="14">
        <v>0</v>
      </c>
      <c r="I376">
        <v>0</v>
      </c>
      <c r="J376" t="str">
        <f t="shared" si="63"/>
        <v/>
      </c>
      <c r="K376" s="14" t="str">
        <f t="shared" si="64"/>
        <v/>
      </c>
      <c r="L376" s="16" t="str">
        <f>_xlfn.IFNA(VLOOKUP(J376,物品对应表!B:C,2,FALSE),"")</f>
        <v/>
      </c>
      <c r="M376" s="16" t="str">
        <f>_xlfn.IFNA(VLOOKUP(K376,物品对应表!B:C,2,FALSE),"")</f>
        <v/>
      </c>
      <c r="N376" s="1" t="str">
        <f t="shared" si="67"/>
        <v/>
      </c>
      <c r="O376" s="16" t="str">
        <f t="shared" si="68"/>
        <v/>
      </c>
      <c r="P376" s="16" t="str">
        <f t="shared" si="69"/>
        <v/>
      </c>
      <c r="Q376" s="16" t="str">
        <f t="shared" si="70"/>
        <v/>
      </c>
      <c r="R376" s="16"/>
      <c r="S376" s="21"/>
      <c r="T376" s="21"/>
    </row>
    <row r="377" spans="1:20" x14ac:dyDescent="0.15">
      <c r="A377" s="14">
        <v>373</v>
      </c>
      <c r="B377" s="14">
        <f t="shared" si="71"/>
        <v>4</v>
      </c>
      <c r="C377" s="14">
        <f t="shared" si="72"/>
        <v>73</v>
      </c>
      <c r="D377" s="14" t="str">
        <f t="shared" si="65"/>
        <v>[]</v>
      </c>
      <c r="E377" s="14">
        <f t="shared" si="66"/>
        <v>73</v>
      </c>
      <c r="F377" s="14">
        <f t="shared" si="61"/>
        <v>0</v>
      </c>
      <c r="G377">
        <f t="shared" si="62"/>
        <v>4618.00000000001</v>
      </c>
      <c r="H377" s="14">
        <v>0</v>
      </c>
      <c r="I377">
        <v>0</v>
      </c>
      <c r="J377" t="str">
        <f t="shared" si="63"/>
        <v/>
      </c>
      <c r="K377" s="14" t="str">
        <f t="shared" si="64"/>
        <v/>
      </c>
      <c r="L377" s="16" t="str">
        <f>_xlfn.IFNA(VLOOKUP(J377,物品对应表!B:C,2,FALSE),"")</f>
        <v/>
      </c>
      <c r="M377" s="16" t="str">
        <f>_xlfn.IFNA(VLOOKUP(K377,物品对应表!B:C,2,FALSE),"")</f>
        <v/>
      </c>
      <c r="N377" s="1" t="str">
        <f t="shared" si="67"/>
        <v/>
      </c>
      <c r="O377" s="16" t="str">
        <f t="shared" si="68"/>
        <v/>
      </c>
      <c r="P377" s="16" t="str">
        <f t="shared" si="69"/>
        <v/>
      </c>
      <c r="Q377" s="16" t="str">
        <f t="shared" si="70"/>
        <v/>
      </c>
      <c r="R377" s="16"/>
      <c r="S377" s="21"/>
      <c r="T377" s="21"/>
    </row>
    <row r="378" spans="1:20" x14ac:dyDescent="0.15">
      <c r="A378" s="14">
        <v>374</v>
      </c>
      <c r="B378" s="14">
        <f t="shared" si="71"/>
        <v>4</v>
      </c>
      <c r="C378" s="14">
        <f t="shared" si="72"/>
        <v>74</v>
      </c>
      <c r="D378" s="14" t="str">
        <f t="shared" si="65"/>
        <v>[]</v>
      </c>
      <c r="E378" s="14">
        <f t="shared" si="66"/>
        <v>74</v>
      </c>
      <c r="F378" s="14">
        <f t="shared" si="61"/>
        <v>0</v>
      </c>
      <c r="G378">
        <f t="shared" si="62"/>
        <v>4618</v>
      </c>
      <c r="H378" s="14">
        <v>0</v>
      </c>
      <c r="I378">
        <v>0</v>
      </c>
      <c r="J378" t="str">
        <f t="shared" si="63"/>
        <v/>
      </c>
      <c r="K378" s="14" t="str">
        <f t="shared" si="64"/>
        <v/>
      </c>
      <c r="L378" s="16" t="str">
        <f>_xlfn.IFNA(VLOOKUP(J378,物品对应表!B:C,2,FALSE),"")</f>
        <v/>
      </c>
      <c r="M378" s="16" t="str">
        <f>_xlfn.IFNA(VLOOKUP(K378,物品对应表!B:C,2,FALSE),"")</f>
        <v/>
      </c>
      <c r="N378" s="1" t="str">
        <f t="shared" si="67"/>
        <v/>
      </c>
      <c r="O378" s="16" t="str">
        <f t="shared" si="68"/>
        <v/>
      </c>
      <c r="P378" s="16" t="str">
        <f t="shared" si="69"/>
        <v/>
      </c>
      <c r="Q378" s="16" t="str">
        <f t="shared" si="70"/>
        <v/>
      </c>
      <c r="R378" s="16"/>
      <c r="S378" s="21"/>
      <c r="T378" s="21"/>
    </row>
    <row r="379" spans="1:20" x14ac:dyDescent="0.15">
      <c r="A379" s="14">
        <v>375</v>
      </c>
      <c r="B379" s="14">
        <f t="shared" si="71"/>
        <v>4</v>
      </c>
      <c r="C379" s="14">
        <f t="shared" si="72"/>
        <v>75</v>
      </c>
      <c r="D379" s="14" t="str">
        <f t="shared" si="65"/>
        <v>[]</v>
      </c>
      <c r="E379" s="14">
        <f t="shared" si="66"/>
        <v>75</v>
      </c>
      <c r="F379" s="14">
        <f t="shared" si="61"/>
        <v>0</v>
      </c>
      <c r="G379">
        <f t="shared" si="62"/>
        <v>4618</v>
      </c>
      <c r="H379" s="14">
        <v>0</v>
      </c>
      <c r="I379">
        <v>0</v>
      </c>
      <c r="J379" t="str">
        <f t="shared" si="63"/>
        <v/>
      </c>
      <c r="K379" s="14" t="str">
        <f t="shared" si="64"/>
        <v/>
      </c>
      <c r="L379" s="16" t="str">
        <f>_xlfn.IFNA(VLOOKUP(J379,物品对应表!B:C,2,FALSE),"")</f>
        <v/>
      </c>
      <c r="M379" s="16" t="str">
        <f>_xlfn.IFNA(VLOOKUP(K379,物品对应表!B:C,2,FALSE),"")</f>
        <v/>
      </c>
      <c r="N379" s="1" t="str">
        <f t="shared" si="67"/>
        <v/>
      </c>
      <c r="O379" s="16" t="str">
        <f t="shared" si="68"/>
        <v/>
      </c>
      <c r="P379" s="16" t="str">
        <f t="shared" si="69"/>
        <v/>
      </c>
      <c r="Q379" s="16" t="str">
        <f t="shared" si="70"/>
        <v/>
      </c>
      <c r="R379" s="16"/>
      <c r="S379" s="21"/>
      <c r="T379" s="21"/>
    </row>
    <row r="380" spans="1:20" x14ac:dyDescent="0.15">
      <c r="A380" s="14">
        <v>376</v>
      </c>
      <c r="B380" s="14">
        <f t="shared" si="71"/>
        <v>4</v>
      </c>
      <c r="C380" s="14">
        <f t="shared" si="72"/>
        <v>76</v>
      </c>
      <c r="D380" s="14" t="str">
        <f t="shared" si="65"/>
        <v>[]</v>
      </c>
      <c r="E380" s="14">
        <f t="shared" si="66"/>
        <v>76</v>
      </c>
      <c r="F380" s="14">
        <f t="shared" si="61"/>
        <v>0</v>
      </c>
      <c r="G380">
        <f t="shared" si="62"/>
        <v>4618</v>
      </c>
      <c r="H380" s="14">
        <v>0</v>
      </c>
      <c r="I380">
        <v>0</v>
      </c>
      <c r="J380" t="str">
        <f t="shared" si="63"/>
        <v/>
      </c>
      <c r="K380" s="14" t="str">
        <f t="shared" si="64"/>
        <v/>
      </c>
      <c r="L380" s="16" t="str">
        <f>_xlfn.IFNA(VLOOKUP(J380,物品对应表!B:C,2,FALSE),"")</f>
        <v/>
      </c>
      <c r="M380" s="16" t="str">
        <f>_xlfn.IFNA(VLOOKUP(K380,物品对应表!B:C,2,FALSE),"")</f>
        <v/>
      </c>
      <c r="N380" s="1" t="str">
        <f t="shared" si="67"/>
        <v/>
      </c>
      <c r="O380" s="16" t="str">
        <f t="shared" si="68"/>
        <v/>
      </c>
      <c r="P380" s="16" t="str">
        <f t="shared" si="69"/>
        <v/>
      </c>
      <c r="Q380" s="16" t="str">
        <f t="shared" si="70"/>
        <v/>
      </c>
      <c r="R380" s="16"/>
      <c r="S380" s="21"/>
      <c r="T380" s="21"/>
    </row>
    <row r="381" spans="1:20" x14ac:dyDescent="0.15">
      <c r="A381" s="14">
        <v>377</v>
      </c>
      <c r="B381" s="14">
        <f t="shared" si="71"/>
        <v>4</v>
      </c>
      <c r="C381" s="14">
        <f t="shared" si="72"/>
        <v>77</v>
      </c>
      <c r="D381" s="14" t="str">
        <f t="shared" si="65"/>
        <v>[]</v>
      </c>
      <c r="E381" s="14">
        <f t="shared" si="66"/>
        <v>77</v>
      </c>
      <c r="F381" s="14">
        <f t="shared" si="61"/>
        <v>0</v>
      </c>
      <c r="G381">
        <f t="shared" si="62"/>
        <v>4618</v>
      </c>
      <c r="H381" s="14">
        <v>0</v>
      </c>
      <c r="I381">
        <v>0</v>
      </c>
      <c r="J381" t="str">
        <f t="shared" si="63"/>
        <v/>
      </c>
      <c r="K381" s="14" t="str">
        <f t="shared" si="64"/>
        <v/>
      </c>
      <c r="L381" s="16" t="str">
        <f>_xlfn.IFNA(VLOOKUP(J381,物品对应表!B:C,2,FALSE),"")</f>
        <v/>
      </c>
      <c r="M381" s="16" t="str">
        <f>_xlfn.IFNA(VLOOKUP(K381,物品对应表!B:C,2,FALSE),"")</f>
        <v/>
      </c>
      <c r="N381" s="1" t="str">
        <f t="shared" si="67"/>
        <v/>
      </c>
      <c r="O381" s="16" t="str">
        <f t="shared" si="68"/>
        <v/>
      </c>
      <c r="P381" s="16" t="str">
        <f t="shared" si="69"/>
        <v/>
      </c>
      <c r="Q381" s="16" t="str">
        <f t="shared" si="70"/>
        <v/>
      </c>
      <c r="R381" s="16"/>
      <c r="S381" s="21"/>
      <c r="T381" s="21"/>
    </row>
    <row r="382" spans="1:20" x14ac:dyDescent="0.15">
      <c r="A382" s="14">
        <v>378</v>
      </c>
      <c r="B382" s="14">
        <f t="shared" si="71"/>
        <v>4</v>
      </c>
      <c r="C382" s="14">
        <f t="shared" si="72"/>
        <v>78</v>
      </c>
      <c r="D382" s="14" t="str">
        <f t="shared" si="65"/>
        <v>[]</v>
      </c>
      <c r="E382" s="14">
        <f t="shared" si="66"/>
        <v>78</v>
      </c>
      <c r="F382" s="14">
        <f t="shared" si="61"/>
        <v>0</v>
      </c>
      <c r="G382">
        <f t="shared" si="62"/>
        <v>4618.00000000001</v>
      </c>
      <c r="H382" s="14">
        <v>0</v>
      </c>
      <c r="I382">
        <v>0</v>
      </c>
      <c r="J382" t="str">
        <f t="shared" si="63"/>
        <v/>
      </c>
      <c r="K382" s="14" t="str">
        <f t="shared" si="64"/>
        <v/>
      </c>
      <c r="L382" s="16" t="str">
        <f>_xlfn.IFNA(VLOOKUP(J382,物品对应表!B:C,2,FALSE),"")</f>
        <v/>
      </c>
      <c r="M382" s="16" t="str">
        <f>_xlfn.IFNA(VLOOKUP(K382,物品对应表!B:C,2,FALSE),"")</f>
        <v/>
      </c>
      <c r="N382" s="1" t="str">
        <f t="shared" si="67"/>
        <v/>
      </c>
      <c r="O382" s="16" t="str">
        <f t="shared" si="68"/>
        <v/>
      </c>
      <c r="P382" s="16" t="str">
        <f t="shared" si="69"/>
        <v/>
      </c>
      <c r="Q382" s="16" t="str">
        <f t="shared" si="70"/>
        <v/>
      </c>
      <c r="R382" s="16"/>
      <c r="S382" s="21"/>
      <c r="T382" s="21"/>
    </row>
    <row r="383" spans="1:20" x14ac:dyDescent="0.15">
      <c r="A383" s="14">
        <v>379</v>
      </c>
      <c r="B383" s="14">
        <f t="shared" si="71"/>
        <v>4</v>
      </c>
      <c r="C383" s="14">
        <f t="shared" si="72"/>
        <v>79</v>
      </c>
      <c r="D383" s="14" t="str">
        <f t="shared" si="65"/>
        <v>[]</v>
      </c>
      <c r="E383" s="14">
        <f t="shared" si="66"/>
        <v>79</v>
      </c>
      <c r="F383" s="14">
        <f t="shared" si="61"/>
        <v>0</v>
      </c>
      <c r="G383">
        <f t="shared" si="62"/>
        <v>4618</v>
      </c>
      <c r="H383" s="14">
        <v>0</v>
      </c>
      <c r="I383">
        <v>0</v>
      </c>
      <c r="J383" t="str">
        <f t="shared" si="63"/>
        <v/>
      </c>
      <c r="K383" s="14" t="str">
        <f t="shared" si="64"/>
        <v/>
      </c>
      <c r="L383" s="16" t="str">
        <f>_xlfn.IFNA(VLOOKUP(J383,物品对应表!B:C,2,FALSE),"")</f>
        <v/>
      </c>
      <c r="M383" s="16" t="str">
        <f>_xlfn.IFNA(VLOOKUP(K383,物品对应表!B:C,2,FALSE),"")</f>
        <v/>
      </c>
      <c r="N383" s="1" t="str">
        <f t="shared" si="67"/>
        <v/>
      </c>
      <c r="O383" s="16" t="str">
        <f t="shared" si="68"/>
        <v/>
      </c>
      <c r="P383" s="16" t="str">
        <f t="shared" si="69"/>
        <v/>
      </c>
      <c r="Q383" s="16" t="str">
        <f t="shared" si="70"/>
        <v/>
      </c>
      <c r="R383" s="16"/>
      <c r="S383" s="21"/>
      <c r="T383" s="21"/>
    </row>
    <row r="384" spans="1:20" x14ac:dyDescent="0.15">
      <c r="A384" s="14">
        <v>380</v>
      </c>
      <c r="B384" s="14">
        <f t="shared" si="71"/>
        <v>4</v>
      </c>
      <c r="C384" s="14">
        <f t="shared" si="72"/>
        <v>80</v>
      </c>
      <c r="D384" s="14" t="str">
        <f t="shared" si="65"/>
        <v>[{"count":1,"iid":25081},{"count":1,"iid":25081}]</v>
      </c>
      <c r="E384" s="14">
        <f t="shared" si="66"/>
        <v>80</v>
      </c>
      <c r="F384" s="14">
        <f t="shared" si="61"/>
        <v>1</v>
      </c>
      <c r="G384">
        <f t="shared" si="62"/>
        <v>0</v>
      </c>
      <c r="H384" s="14">
        <v>0</v>
      </c>
      <c r="I384">
        <v>0</v>
      </c>
      <c r="J384" t="str">
        <f t="shared" si="63"/>
        <v>装备进阶材料8-1</v>
      </c>
      <c r="K384" s="14" t="str">
        <f t="shared" si="64"/>
        <v>装备进阶材料8-1</v>
      </c>
      <c r="L384" s="16">
        <f>_xlfn.IFNA(VLOOKUP(J384,物品对应表!B:C,2,FALSE),"")</f>
        <v>25081</v>
      </c>
      <c r="M384" s="16">
        <f>_xlfn.IFNA(VLOOKUP(K384,物品对应表!B:C,2,FALSE),"")</f>
        <v>25081</v>
      </c>
      <c r="N384" s="1">
        <f t="shared" si="67"/>
        <v>1</v>
      </c>
      <c r="O384" s="16">
        <f t="shared" si="68"/>
        <v>1</v>
      </c>
      <c r="P384" s="16" t="str">
        <f t="shared" si="69"/>
        <v>{"count":1,"iid":25081}</v>
      </c>
      <c r="Q384" s="16" t="str">
        <f t="shared" si="70"/>
        <v>{"count":1,"iid":25081}</v>
      </c>
      <c r="R384" s="16"/>
      <c r="S384" s="21"/>
      <c r="T384" s="21"/>
    </row>
    <row r="385" spans="1:20" x14ac:dyDescent="0.15">
      <c r="A385" s="14">
        <v>381</v>
      </c>
      <c r="B385" s="14">
        <f t="shared" si="71"/>
        <v>4</v>
      </c>
      <c r="C385" s="14">
        <f t="shared" si="72"/>
        <v>81</v>
      </c>
      <c r="D385" s="14" t="str">
        <f t="shared" si="65"/>
        <v>[]</v>
      </c>
      <c r="E385" s="14">
        <f t="shared" si="66"/>
        <v>81</v>
      </c>
      <c r="F385" s="14">
        <f t="shared" si="61"/>
        <v>0</v>
      </c>
      <c r="G385">
        <f t="shared" si="62"/>
        <v>10265</v>
      </c>
      <c r="H385" s="14">
        <v>0</v>
      </c>
      <c r="I385">
        <v>0</v>
      </c>
      <c r="J385" t="str">
        <f t="shared" si="63"/>
        <v/>
      </c>
      <c r="K385" s="14" t="str">
        <f t="shared" si="64"/>
        <v/>
      </c>
      <c r="L385" s="16" t="str">
        <f>_xlfn.IFNA(VLOOKUP(J385,物品对应表!B:C,2,FALSE),"")</f>
        <v/>
      </c>
      <c r="M385" s="16" t="str">
        <f>_xlfn.IFNA(VLOOKUP(K385,物品对应表!B:C,2,FALSE),"")</f>
        <v/>
      </c>
      <c r="N385" s="1" t="str">
        <f t="shared" si="67"/>
        <v/>
      </c>
      <c r="O385" s="16" t="str">
        <f t="shared" si="68"/>
        <v/>
      </c>
      <c r="P385" s="16" t="str">
        <f t="shared" si="69"/>
        <v/>
      </c>
      <c r="Q385" s="16" t="str">
        <f t="shared" si="70"/>
        <v/>
      </c>
      <c r="R385" s="16"/>
      <c r="S385" s="21"/>
      <c r="T385" s="21"/>
    </row>
    <row r="386" spans="1:20" x14ac:dyDescent="0.15">
      <c r="A386" s="14">
        <v>382</v>
      </c>
      <c r="B386" s="14">
        <f t="shared" si="71"/>
        <v>4</v>
      </c>
      <c r="C386" s="14">
        <f t="shared" si="72"/>
        <v>82</v>
      </c>
      <c r="D386" s="14" t="str">
        <f t="shared" si="65"/>
        <v>[]</v>
      </c>
      <c r="E386" s="14">
        <f t="shared" si="66"/>
        <v>82</v>
      </c>
      <c r="F386" s="14">
        <f t="shared" si="61"/>
        <v>0</v>
      </c>
      <c r="G386">
        <f t="shared" si="62"/>
        <v>10265</v>
      </c>
      <c r="H386" s="14">
        <v>0</v>
      </c>
      <c r="I386">
        <v>0</v>
      </c>
      <c r="J386" t="str">
        <f t="shared" si="63"/>
        <v/>
      </c>
      <c r="K386" s="14" t="str">
        <f t="shared" si="64"/>
        <v/>
      </c>
      <c r="L386" s="16" t="str">
        <f>_xlfn.IFNA(VLOOKUP(J386,物品对应表!B:C,2,FALSE),"")</f>
        <v/>
      </c>
      <c r="M386" s="16" t="str">
        <f>_xlfn.IFNA(VLOOKUP(K386,物品对应表!B:C,2,FALSE),"")</f>
        <v/>
      </c>
      <c r="N386" s="1" t="str">
        <f t="shared" si="67"/>
        <v/>
      </c>
      <c r="O386" s="16" t="str">
        <f t="shared" si="68"/>
        <v/>
      </c>
      <c r="P386" s="16" t="str">
        <f t="shared" si="69"/>
        <v/>
      </c>
      <c r="Q386" s="16" t="str">
        <f t="shared" si="70"/>
        <v/>
      </c>
      <c r="R386" s="16"/>
      <c r="S386" s="21"/>
      <c r="T386" s="21"/>
    </row>
    <row r="387" spans="1:20" x14ac:dyDescent="0.15">
      <c r="A387" s="14">
        <v>383</v>
      </c>
      <c r="B387" s="14">
        <f t="shared" si="71"/>
        <v>4</v>
      </c>
      <c r="C387" s="14">
        <f t="shared" si="72"/>
        <v>83</v>
      </c>
      <c r="D387" s="14" t="str">
        <f t="shared" si="65"/>
        <v>[]</v>
      </c>
      <c r="E387" s="14">
        <f t="shared" si="66"/>
        <v>83</v>
      </c>
      <c r="F387" s="14">
        <f t="shared" si="61"/>
        <v>0</v>
      </c>
      <c r="G387">
        <f t="shared" si="62"/>
        <v>10265</v>
      </c>
      <c r="H387" s="14">
        <v>0</v>
      </c>
      <c r="I387">
        <v>0</v>
      </c>
      <c r="J387" t="str">
        <f t="shared" si="63"/>
        <v/>
      </c>
      <c r="K387" s="14" t="str">
        <f t="shared" si="64"/>
        <v/>
      </c>
      <c r="L387" s="16" t="str">
        <f>_xlfn.IFNA(VLOOKUP(J387,物品对应表!B:C,2,FALSE),"")</f>
        <v/>
      </c>
      <c r="M387" s="16" t="str">
        <f>_xlfn.IFNA(VLOOKUP(K387,物品对应表!B:C,2,FALSE),"")</f>
        <v/>
      </c>
      <c r="N387" s="1" t="str">
        <f t="shared" si="67"/>
        <v/>
      </c>
      <c r="O387" s="16" t="str">
        <f t="shared" si="68"/>
        <v/>
      </c>
      <c r="P387" s="16" t="str">
        <f t="shared" si="69"/>
        <v/>
      </c>
      <c r="Q387" s="16" t="str">
        <f t="shared" si="70"/>
        <v/>
      </c>
      <c r="R387" s="16"/>
      <c r="S387" s="21"/>
      <c r="T387" s="21"/>
    </row>
    <row r="388" spans="1:20" x14ac:dyDescent="0.15">
      <c r="A388" s="14">
        <v>384</v>
      </c>
      <c r="B388" s="14">
        <f t="shared" si="71"/>
        <v>4</v>
      </c>
      <c r="C388" s="14">
        <f t="shared" si="72"/>
        <v>84</v>
      </c>
      <c r="D388" s="14" t="str">
        <f t="shared" si="65"/>
        <v>[]</v>
      </c>
      <c r="E388" s="14">
        <f t="shared" si="66"/>
        <v>84</v>
      </c>
      <c r="F388" s="14">
        <f t="shared" si="61"/>
        <v>0</v>
      </c>
      <c r="G388">
        <f t="shared" si="62"/>
        <v>10265</v>
      </c>
      <c r="H388" s="14">
        <v>0</v>
      </c>
      <c r="I388">
        <v>0</v>
      </c>
      <c r="J388" t="str">
        <f t="shared" si="63"/>
        <v/>
      </c>
      <c r="K388" s="14" t="str">
        <f t="shared" si="64"/>
        <v/>
      </c>
      <c r="L388" s="16" t="str">
        <f>_xlfn.IFNA(VLOOKUP(J388,物品对应表!B:C,2,FALSE),"")</f>
        <v/>
      </c>
      <c r="M388" s="16" t="str">
        <f>_xlfn.IFNA(VLOOKUP(K388,物品对应表!B:C,2,FALSE),"")</f>
        <v/>
      </c>
      <c r="N388" s="1" t="str">
        <f t="shared" si="67"/>
        <v/>
      </c>
      <c r="O388" s="16" t="str">
        <f t="shared" si="68"/>
        <v/>
      </c>
      <c r="P388" s="16" t="str">
        <f t="shared" si="69"/>
        <v/>
      </c>
      <c r="Q388" s="16" t="str">
        <f t="shared" si="70"/>
        <v/>
      </c>
      <c r="R388" s="16"/>
      <c r="S388" s="21"/>
      <c r="T388" s="21"/>
    </row>
    <row r="389" spans="1:20" x14ac:dyDescent="0.15">
      <c r="A389" s="14">
        <v>385</v>
      </c>
      <c r="B389" s="14">
        <f t="shared" si="71"/>
        <v>4</v>
      </c>
      <c r="C389" s="14">
        <f t="shared" si="72"/>
        <v>85</v>
      </c>
      <c r="D389" s="14" t="str">
        <f t="shared" si="65"/>
        <v>[]</v>
      </c>
      <c r="E389" s="14">
        <f t="shared" si="66"/>
        <v>85</v>
      </c>
      <c r="F389" s="14">
        <f t="shared" ref="F389:F452" si="73">_xlfn.IFNA(VLOOKUP(C389,W:X,2,FALSE),0)</f>
        <v>0</v>
      </c>
      <c r="G389">
        <f t="shared" ref="G389:G452" si="74">IF(F389=1,0,VLOOKUP(C389,S:T,2,FALSE))</f>
        <v>10265</v>
      </c>
      <c r="H389" s="14">
        <v>0</v>
      </c>
      <c r="I389">
        <v>0</v>
      </c>
      <c r="J389" t="str">
        <f t="shared" ref="J389:J452" si="75">_xlfn.IFNA(VLOOKUP(C389,W:Z,3,FALSE),"")</f>
        <v/>
      </c>
      <c r="K389" s="14" t="str">
        <f t="shared" ref="K389:K452" si="76">_xlfn.IFNA(VLOOKUP(C389,W:Z,4,FALSE),"")</f>
        <v/>
      </c>
      <c r="L389" s="16" t="str">
        <f>_xlfn.IFNA(VLOOKUP(J389,物品对应表!B:C,2,FALSE),"")</f>
        <v/>
      </c>
      <c r="M389" s="16" t="str">
        <f>_xlfn.IFNA(VLOOKUP(K389,物品对应表!B:C,2,FALSE),"")</f>
        <v/>
      </c>
      <c r="N389" s="1" t="str">
        <f t="shared" si="67"/>
        <v/>
      </c>
      <c r="O389" s="16" t="str">
        <f t="shared" si="68"/>
        <v/>
      </c>
      <c r="P389" s="16" t="str">
        <f t="shared" si="69"/>
        <v/>
      </c>
      <c r="Q389" s="16" t="str">
        <f t="shared" si="70"/>
        <v/>
      </c>
      <c r="R389" s="16"/>
      <c r="S389" s="21"/>
      <c r="T389" s="21"/>
    </row>
    <row r="390" spans="1:20" x14ac:dyDescent="0.15">
      <c r="A390" s="14">
        <v>386</v>
      </c>
      <c r="B390" s="14">
        <f t="shared" si="71"/>
        <v>4</v>
      </c>
      <c r="C390" s="14">
        <f t="shared" si="72"/>
        <v>86</v>
      </c>
      <c r="D390" s="14" t="str">
        <f t="shared" ref="D390:D453" si="77">IF(P390="","[]","["&amp;P390&amp;","&amp;Q390&amp;"]")</f>
        <v>[]</v>
      </c>
      <c r="E390" s="14">
        <f t="shared" ref="E390:E453" si="78">C390</f>
        <v>86</v>
      </c>
      <c r="F390" s="14">
        <f t="shared" si="73"/>
        <v>0</v>
      </c>
      <c r="G390">
        <f t="shared" si="74"/>
        <v>10265</v>
      </c>
      <c r="H390" s="14">
        <v>0</v>
      </c>
      <c r="I390">
        <v>0</v>
      </c>
      <c r="J390" t="str">
        <f t="shared" si="75"/>
        <v/>
      </c>
      <c r="K390" s="14" t="str">
        <f t="shared" si="76"/>
        <v/>
      </c>
      <c r="L390" s="16" t="str">
        <f>_xlfn.IFNA(VLOOKUP(J390,物品对应表!B:C,2,FALSE),"")</f>
        <v/>
      </c>
      <c r="M390" s="16" t="str">
        <f>_xlfn.IFNA(VLOOKUP(K390,物品对应表!B:C,2,FALSE),"")</f>
        <v/>
      </c>
      <c r="N390" s="1" t="str">
        <f t="shared" ref="N390:N453" si="79">_xlfn.IFNA(VLOOKUP(C390,W:AB,5,FALSE),"")</f>
        <v/>
      </c>
      <c r="O390" s="16" t="str">
        <f t="shared" ref="O390:O453" si="80">_xlfn.IFNA(VLOOKUP(C390,W:AB,6,FALSE),"")</f>
        <v/>
      </c>
      <c r="P390" s="16" t="str">
        <f t="shared" ref="P390:P453" si="81">IF(J390&amp;K390="","","{"&amp;N$3&amp;N390&amp;","&amp;L$3&amp;L390&amp;"}")</f>
        <v/>
      </c>
      <c r="Q390" s="16" t="str">
        <f t="shared" ref="Q390:Q453" si="82">IF(K390&amp;L390="","","{"&amp;O$3&amp;O390&amp;","&amp;M$3&amp;M390&amp;"}")</f>
        <v/>
      </c>
      <c r="R390" s="16"/>
      <c r="S390" s="21"/>
      <c r="T390" s="21"/>
    </row>
    <row r="391" spans="1:20" x14ac:dyDescent="0.15">
      <c r="A391" s="14">
        <v>387</v>
      </c>
      <c r="B391" s="14">
        <f t="shared" ref="B391:B454" si="83">IF(C391=1,B390+1,B390)</f>
        <v>4</v>
      </c>
      <c r="C391" s="14">
        <f t="shared" si="72"/>
        <v>87</v>
      </c>
      <c r="D391" s="14" t="str">
        <f t="shared" si="77"/>
        <v>[]</v>
      </c>
      <c r="E391" s="14">
        <f t="shared" si="78"/>
        <v>87</v>
      </c>
      <c r="F391" s="14">
        <f t="shared" si="73"/>
        <v>0</v>
      </c>
      <c r="G391">
        <f t="shared" si="74"/>
        <v>10265</v>
      </c>
      <c r="H391" s="14">
        <v>0</v>
      </c>
      <c r="I391">
        <v>0</v>
      </c>
      <c r="J391" t="str">
        <f t="shared" si="75"/>
        <v/>
      </c>
      <c r="K391" s="14" t="str">
        <f t="shared" si="76"/>
        <v/>
      </c>
      <c r="L391" s="16" t="str">
        <f>_xlfn.IFNA(VLOOKUP(J391,物品对应表!B:C,2,FALSE),"")</f>
        <v/>
      </c>
      <c r="M391" s="16" t="str">
        <f>_xlfn.IFNA(VLOOKUP(K391,物品对应表!B:C,2,FALSE),"")</f>
        <v/>
      </c>
      <c r="N391" s="1" t="str">
        <f t="shared" si="79"/>
        <v/>
      </c>
      <c r="O391" s="16" t="str">
        <f t="shared" si="80"/>
        <v/>
      </c>
      <c r="P391" s="16" t="str">
        <f t="shared" si="81"/>
        <v/>
      </c>
      <c r="Q391" s="16" t="str">
        <f t="shared" si="82"/>
        <v/>
      </c>
      <c r="R391" s="16"/>
      <c r="S391" s="21"/>
      <c r="T391" s="21"/>
    </row>
    <row r="392" spans="1:20" x14ac:dyDescent="0.15">
      <c r="A392" s="14">
        <v>388</v>
      </c>
      <c r="B392" s="14">
        <f t="shared" si="83"/>
        <v>4</v>
      </c>
      <c r="C392" s="14">
        <f t="shared" si="72"/>
        <v>88</v>
      </c>
      <c r="D392" s="14" t="str">
        <f t="shared" si="77"/>
        <v>[]</v>
      </c>
      <c r="E392" s="14">
        <f t="shared" si="78"/>
        <v>88</v>
      </c>
      <c r="F392" s="14">
        <f t="shared" si="73"/>
        <v>0</v>
      </c>
      <c r="G392">
        <f t="shared" si="74"/>
        <v>10264.99999999998</v>
      </c>
      <c r="H392" s="14">
        <v>0</v>
      </c>
      <c r="I392">
        <v>0</v>
      </c>
      <c r="J392" t="str">
        <f t="shared" si="75"/>
        <v/>
      </c>
      <c r="K392" s="14" t="str">
        <f t="shared" si="76"/>
        <v/>
      </c>
      <c r="L392" s="16" t="str">
        <f>_xlfn.IFNA(VLOOKUP(J392,物品对应表!B:C,2,FALSE),"")</f>
        <v/>
      </c>
      <c r="M392" s="16" t="str">
        <f>_xlfn.IFNA(VLOOKUP(K392,物品对应表!B:C,2,FALSE),"")</f>
        <v/>
      </c>
      <c r="N392" s="1" t="str">
        <f t="shared" si="79"/>
        <v/>
      </c>
      <c r="O392" s="16" t="str">
        <f t="shared" si="80"/>
        <v/>
      </c>
      <c r="P392" s="16" t="str">
        <f t="shared" si="81"/>
        <v/>
      </c>
      <c r="Q392" s="16" t="str">
        <f t="shared" si="82"/>
        <v/>
      </c>
      <c r="R392" s="16"/>
      <c r="S392" s="21"/>
      <c r="T392" s="21"/>
    </row>
    <row r="393" spans="1:20" x14ac:dyDescent="0.15">
      <c r="A393" s="14">
        <v>389</v>
      </c>
      <c r="B393" s="14">
        <f t="shared" si="83"/>
        <v>4</v>
      </c>
      <c r="C393" s="14">
        <f t="shared" si="72"/>
        <v>89</v>
      </c>
      <c r="D393" s="14" t="str">
        <f t="shared" si="77"/>
        <v>[]</v>
      </c>
      <c r="E393" s="14">
        <f t="shared" si="78"/>
        <v>89</v>
      </c>
      <c r="F393" s="14">
        <f t="shared" si="73"/>
        <v>0</v>
      </c>
      <c r="G393">
        <f t="shared" si="74"/>
        <v>10265</v>
      </c>
      <c r="H393" s="14">
        <v>0</v>
      </c>
      <c r="I393">
        <v>0</v>
      </c>
      <c r="J393" t="str">
        <f t="shared" si="75"/>
        <v/>
      </c>
      <c r="K393" s="14" t="str">
        <f t="shared" si="76"/>
        <v/>
      </c>
      <c r="L393" s="16" t="str">
        <f>_xlfn.IFNA(VLOOKUP(J393,物品对应表!B:C,2,FALSE),"")</f>
        <v/>
      </c>
      <c r="M393" s="16" t="str">
        <f>_xlfn.IFNA(VLOOKUP(K393,物品对应表!B:C,2,FALSE),"")</f>
        <v/>
      </c>
      <c r="N393" s="1" t="str">
        <f t="shared" si="79"/>
        <v/>
      </c>
      <c r="O393" s="16" t="str">
        <f t="shared" si="80"/>
        <v/>
      </c>
      <c r="P393" s="16" t="str">
        <f t="shared" si="81"/>
        <v/>
      </c>
      <c r="Q393" s="16" t="str">
        <f t="shared" si="82"/>
        <v/>
      </c>
      <c r="R393" s="16"/>
      <c r="S393" s="21"/>
      <c r="T393" s="21"/>
    </row>
    <row r="394" spans="1:20" x14ac:dyDescent="0.15">
      <c r="A394" s="14">
        <v>390</v>
      </c>
      <c r="B394" s="14">
        <f t="shared" si="83"/>
        <v>4</v>
      </c>
      <c r="C394" s="14">
        <f t="shared" si="72"/>
        <v>90</v>
      </c>
      <c r="D394" s="14" t="str">
        <f t="shared" si="77"/>
        <v>[{"count":1,"iid":25081},{"count":1,"iid":25081}]</v>
      </c>
      <c r="E394" s="14">
        <f t="shared" si="78"/>
        <v>90</v>
      </c>
      <c r="F394" s="14">
        <f t="shared" si="73"/>
        <v>1</v>
      </c>
      <c r="G394">
        <f t="shared" si="74"/>
        <v>0</v>
      </c>
      <c r="H394" s="14">
        <v>0</v>
      </c>
      <c r="I394">
        <v>0</v>
      </c>
      <c r="J394" t="str">
        <f t="shared" si="75"/>
        <v>装备进阶材料8-1</v>
      </c>
      <c r="K394" s="14" t="str">
        <f t="shared" si="76"/>
        <v>装备进阶材料8-1</v>
      </c>
      <c r="L394" s="16">
        <f>_xlfn.IFNA(VLOOKUP(J394,物品对应表!B:C,2,FALSE),"")</f>
        <v>25081</v>
      </c>
      <c r="M394" s="16">
        <f>_xlfn.IFNA(VLOOKUP(K394,物品对应表!B:C,2,FALSE),"")</f>
        <v>25081</v>
      </c>
      <c r="N394" s="1">
        <f t="shared" si="79"/>
        <v>1</v>
      </c>
      <c r="O394" s="16">
        <f t="shared" si="80"/>
        <v>1</v>
      </c>
      <c r="P394" s="16" t="str">
        <f t="shared" si="81"/>
        <v>{"count":1,"iid":25081}</v>
      </c>
      <c r="Q394" s="16" t="str">
        <f t="shared" si="82"/>
        <v>{"count":1,"iid":25081}</v>
      </c>
      <c r="R394" s="16"/>
      <c r="S394" s="21"/>
      <c r="T394" s="21"/>
    </row>
    <row r="395" spans="1:20" x14ac:dyDescent="0.15">
      <c r="A395" s="14">
        <v>391</v>
      </c>
      <c r="B395" s="14">
        <f t="shared" si="83"/>
        <v>4</v>
      </c>
      <c r="C395" s="14">
        <f t="shared" si="72"/>
        <v>91</v>
      </c>
      <c r="D395" s="14" t="str">
        <f t="shared" si="77"/>
        <v>[]</v>
      </c>
      <c r="E395" s="14">
        <f t="shared" si="78"/>
        <v>91</v>
      </c>
      <c r="F395" s="14">
        <f t="shared" si="73"/>
        <v>0</v>
      </c>
      <c r="G395">
        <f t="shared" si="74"/>
        <v>22588</v>
      </c>
      <c r="H395" s="14">
        <v>0</v>
      </c>
      <c r="I395">
        <v>0</v>
      </c>
      <c r="J395" t="str">
        <f t="shared" si="75"/>
        <v/>
      </c>
      <c r="K395" s="14" t="str">
        <f t="shared" si="76"/>
        <v/>
      </c>
      <c r="L395" s="16" t="str">
        <f>_xlfn.IFNA(VLOOKUP(J395,物品对应表!B:C,2,FALSE),"")</f>
        <v/>
      </c>
      <c r="M395" s="16" t="str">
        <f>_xlfn.IFNA(VLOOKUP(K395,物品对应表!B:C,2,FALSE),"")</f>
        <v/>
      </c>
      <c r="N395" s="1" t="str">
        <f t="shared" si="79"/>
        <v/>
      </c>
      <c r="O395" s="16" t="str">
        <f t="shared" si="80"/>
        <v/>
      </c>
      <c r="P395" s="16" t="str">
        <f t="shared" si="81"/>
        <v/>
      </c>
      <c r="Q395" s="16" t="str">
        <f t="shared" si="82"/>
        <v/>
      </c>
      <c r="R395" s="16"/>
      <c r="S395" s="21"/>
      <c r="T395" s="21"/>
    </row>
    <row r="396" spans="1:20" x14ac:dyDescent="0.15">
      <c r="A396" s="14">
        <v>392</v>
      </c>
      <c r="B396" s="14">
        <f t="shared" si="83"/>
        <v>4</v>
      </c>
      <c r="C396" s="14">
        <f t="shared" ref="C396:C459" si="84">IF(C395=C$1,1,C395+1)</f>
        <v>92</v>
      </c>
      <c r="D396" s="14" t="str">
        <f t="shared" si="77"/>
        <v>[]</v>
      </c>
      <c r="E396" s="14">
        <f t="shared" si="78"/>
        <v>92</v>
      </c>
      <c r="F396" s="14">
        <f t="shared" si="73"/>
        <v>0</v>
      </c>
      <c r="G396">
        <f t="shared" si="74"/>
        <v>22588</v>
      </c>
      <c r="H396" s="14">
        <v>0</v>
      </c>
      <c r="I396">
        <v>0</v>
      </c>
      <c r="J396" t="str">
        <f t="shared" si="75"/>
        <v/>
      </c>
      <c r="K396" s="14" t="str">
        <f t="shared" si="76"/>
        <v/>
      </c>
      <c r="L396" s="16" t="str">
        <f>_xlfn.IFNA(VLOOKUP(J396,物品对应表!B:C,2,FALSE),"")</f>
        <v/>
      </c>
      <c r="M396" s="16" t="str">
        <f>_xlfn.IFNA(VLOOKUP(K396,物品对应表!B:C,2,FALSE),"")</f>
        <v/>
      </c>
      <c r="N396" s="1" t="str">
        <f t="shared" si="79"/>
        <v/>
      </c>
      <c r="O396" s="16" t="str">
        <f t="shared" si="80"/>
        <v/>
      </c>
      <c r="P396" s="16" t="str">
        <f t="shared" si="81"/>
        <v/>
      </c>
      <c r="Q396" s="16" t="str">
        <f t="shared" si="82"/>
        <v/>
      </c>
      <c r="R396" s="16"/>
      <c r="S396" s="21"/>
      <c r="T396" s="21"/>
    </row>
    <row r="397" spans="1:20" x14ac:dyDescent="0.15">
      <c r="A397" s="14">
        <v>393</v>
      </c>
      <c r="B397" s="14">
        <f t="shared" si="83"/>
        <v>4</v>
      </c>
      <c r="C397" s="14">
        <f t="shared" si="84"/>
        <v>93</v>
      </c>
      <c r="D397" s="14" t="str">
        <f t="shared" si="77"/>
        <v>[]</v>
      </c>
      <c r="E397" s="14">
        <f t="shared" si="78"/>
        <v>93</v>
      </c>
      <c r="F397" s="14">
        <f t="shared" si="73"/>
        <v>0</v>
      </c>
      <c r="G397">
        <f t="shared" si="74"/>
        <v>22587.99999999996</v>
      </c>
      <c r="H397" s="14">
        <v>0</v>
      </c>
      <c r="I397">
        <v>0</v>
      </c>
      <c r="J397" t="str">
        <f t="shared" si="75"/>
        <v/>
      </c>
      <c r="K397" s="14" t="str">
        <f t="shared" si="76"/>
        <v/>
      </c>
      <c r="L397" s="16" t="str">
        <f>_xlfn.IFNA(VLOOKUP(J397,物品对应表!B:C,2,FALSE),"")</f>
        <v/>
      </c>
      <c r="M397" s="16" t="str">
        <f>_xlfn.IFNA(VLOOKUP(K397,物品对应表!B:C,2,FALSE),"")</f>
        <v/>
      </c>
      <c r="N397" s="1" t="str">
        <f t="shared" si="79"/>
        <v/>
      </c>
      <c r="O397" s="16" t="str">
        <f t="shared" si="80"/>
        <v/>
      </c>
      <c r="P397" s="16" t="str">
        <f t="shared" si="81"/>
        <v/>
      </c>
      <c r="Q397" s="16" t="str">
        <f t="shared" si="82"/>
        <v/>
      </c>
      <c r="R397" s="16"/>
      <c r="S397" s="21"/>
      <c r="T397" s="21"/>
    </row>
    <row r="398" spans="1:20" x14ac:dyDescent="0.15">
      <c r="A398" s="14">
        <v>394</v>
      </c>
      <c r="B398" s="14">
        <f t="shared" si="83"/>
        <v>4</v>
      </c>
      <c r="C398" s="14">
        <f t="shared" si="84"/>
        <v>94</v>
      </c>
      <c r="D398" s="14" t="str">
        <f t="shared" si="77"/>
        <v>[]</v>
      </c>
      <c r="E398" s="14">
        <f t="shared" si="78"/>
        <v>94</v>
      </c>
      <c r="F398" s="14">
        <f t="shared" si="73"/>
        <v>0</v>
      </c>
      <c r="G398">
        <f t="shared" si="74"/>
        <v>22588</v>
      </c>
      <c r="H398" s="14">
        <v>0</v>
      </c>
      <c r="I398">
        <v>0</v>
      </c>
      <c r="J398" t="str">
        <f t="shared" si="75"/>
        <v/>
      </c>
      <c r="K398" s="14" t="str">
        <f t="shared" si="76"/>
        <v/>
      </c>
      <c r="L398" s="16" t="str">
        <f>_xlfn.IFNA(VLOOKUP(J398,物品对应表!B:C,2,FALSE),"")</f>
        <v/>
      </c>
      <c r="M398" s="16" t="str">
        <f>_xlfn.IFNA(VLOOKUP(K398,物品对应表!B:C,2,FALSE),"")</f>
        <v/>
      </c>
      <c r="N398" s="1" t="str">
        <f t="shared" si="79"/>
        <v/>
      </c>
      <c r="O398" s="16" t="str">
        <f t="shared" si="80"/>
        <v/>
      </c>
      <c r="P398" s="16" t="str">
        <f t="shared" si="81"/>
        <v/>
      </c>
      <c r="Q398" s="16" t="str">
        <f t="shared" si="82"/>
        <v/>
      </c>
      <c r="R398" s="16"/>
      <c r="S398" s="21"/>
      <c r="T398" s="21"/>
    </row>
    <row r="399" spans="1:20" x14ac:dyDescent="0.15">
      <c r="A399" s="14">
        <v>395</v>
      </c>
      <c r="B399" s="14">
        <f t="shared" si="83"/>
        <v>4</v>
      </c>
      <c r="C399" s="14">
        <f t="shared" si="84"/>
        <v>95</v>
      </c>
      <c r="D399" s="14" t="str">
        <f t="shared" si="77"/>
        <v>[]</v>
      </c>
      <c r="E399" s="14">
        <f t="shared" si="78"/>
        <v>95</v>
      </c>
      <c r="F399" s="14">
        <f t="shared" si="73"/>
        <v>0</v>
      </c>
      <c r="G399">
        <f t="shared" si="74"/>
        <v>22588</v>
      </c>
      <c r="H399" s="14">
        <v>0</v>
      </c>
      <c r="I399">
        <v>0</v>
      </c>
      <c r="J399" t="str">
        <f t="shared" si="75"/>
        <v/>
      </c>
      <c r="K399" s="14" t="str">
        <f t="shared" si="76"/>
        <v/>
      </c>
      <c r="L399" s="16" t="str">
        <f>_xlfn.IFNA(VLOOKUP(J399,物品对应表!B:C,2,FALSE),"")</f>
        <v/>
      </c>
      <c r="M399" s="16" t="str">
        <f>_xlfn.IFNA(VLOOKUP(K399,物品对应表!B:C,2,FALSE),"")</f>
        <v/>
      </c>
      <c r="N399" s="1" t="str">
        <f t="shared" si="79"/>
        <v/>
      </c>
      <c r="O399" s="16" t="str">
        <f t="shared" si="80"/>
        <v/>
      </c>
      <c r="P399" s="16" t="str">
        <f t="shared" si="81"/>
        <v/>
      </c>
      <c r="Q399" s="16" t="str">
        <f t="shared" si="82"/>
        <v/>
      </c>
      <c r="R399" s="16"/>
      <c r="S399" s="21"/>
      <c r="T399" s="21"/>
    </row>
    <row r="400" spans="1:20" x14ac:dyDescent="0.15">
      <c r="A400" s="14">
        <v>396</v>
      </c>
      <c r="B400" s="14">
        <f t="shared" si="83"/>
        <v>4</v>
      </c>
      <c r="C400" s="14">
        <f t="shared" si="84"/>
        <v>96</v>
      </c>
      <c r="D400" s="14" t="str">
        <f t="shared" si="77"/>
        <v>[]</v>
      </c>
      <c r="E400" s="14">
        <f t="shared" si="78"/>
        <v>96</v>
      </c>
      <c r="F400" s="14">
        <f t="shared" si="73"/>
        <v>0</v>
      </c>
      <c r="G400">
        <f t="shared" si="74"/>
        <v>22588</v>
      </c>
      <c r="H400" s="14">
        <v>0</v>
      </c>
      <c r="I400">
        <v>0</v>
      </c>
      <c r="J400" t="str">
        <f t="shared" si="75"/>
        <v/>
      </c>
      <c r="K400" s="14" t="str">
        <f t="shared" si="76"/>
        <v/>
      </c>
      <c r="L400" s="16" t="str">
        <f>_xlfn.IFNA(VLOOKUP(J400,物品对应表!B:C,2,FALSE),"")</f>
        <v/>
      </c>
      <c r="M400" s="16" t="str">
        <f>_xlfn.IFNA(VLOOKUP(K400,物品对应表!B:C,2,FALSE),"")</f>
        <v/>
      </c>
      <c r="N400" s="1" t="str">
        <f t="shared" si="79"/>
        <v/>
      </c>
      <c r="O400" s="16" t="str">
        <f t="shared" si="80"/>
        <v/>
      </c>
      <c r="P400" s="16" t="str">
        <f t="shared" si="81"/>
        <v/>
      </c>
      <c r="Q400" s="16" t="str">
        <f t="shared" si="82"/>
        <v/>
      </c>
      <c r="R400" s="16"/>
      <c r="S400" s="21"/>
      <c r="T400" s="21"/>
    </row>
    <row r="401" spans="1:20" x14ac:dyDescent="0.15">
      <c r="A401" s="14">
        <v>397</v>
      </c>
      <c r="B401" s="14">
        <f t="shared" si="83"/>
        <v>4</v>
      </c>
      <c r="C401" s="14">
        <f t="shared" si="84"/>
        <v>97</v>
      </c>
      <c r="D401" s="14" t="str">
        <f t="shared" si="77"/>
        <v>[]</v>
      </c>
      <c r="E401" s="14">
        <f t="shared" si="78"/>
        <v>97</v>
      </c>
      <c r="F401" s="14">
        <f t="shared" si="73"/>
        <v>0</v>
      </c>
      <c r="G401">
        <f t="shared" si="74"/>
        <v>22588.00000000004</v>
      </c>
      <c r="H401" s="14">
        <v>0</v>
      </c>
      <c r="I401">
        <v>0</v>
      </c>
      <c r="J401" t="str">
        <f t="shared" si="75"/>
        <v/>
      </c>
      <c r="K401" s="14" t="str">
        <f t="shared" si="76"/>
        <v/>
      </c>
      <c r="L401" s="16" t="str">
        <f>_xlfn.IFNA(VLOOKUP(J401,物品对应表!B:C,2,FALSE),"")</f>
        <v/>
      </c>
      <c r="M401" s="16" t="str">
        <f>_xlfn.IFNA(VLOOKUP(K401,物品对应表!B:C,2,FALSE),"")</f>
        <v/>
      </c>
      <c r="N401" s="1" t="str">
        <f t="shared" si="79"/>
        <v/>
      </c>
      <c r="O401" s="16" t="str">
        <f t="shared" si="80"/>
        <v/>
      </c>
      <c r="P401" s="16" t="str">
        <f t="shared" si="81"/>
        <v/>
      </c>
      <c r="Q401" s="16" t="str">
        <f t="shared" si="82"/>
        <v/>
      </c>
      <c r="R401" s="16"/>
      <c r="S401" s="21"/>
      <c r="T401" s="21"/>
    </row>
    <row r="402" spans="1:20" x14ac:dyDescent="0.15">
      <c r="A402" s="14">
        <v>398</v>
      </c>
      <c r="B402" s="14">
        <f t="shared" si="83"/>
        <v>4</v>
      </c>
      <c r="C402" s="14">
        <f t="shared" si="84"/>
        <v>98</v>
      </c>
      <c r="D402" s="14" t="str">
        <f t="shared" si="77"/>
        <v>[]</v>
      </c>
      <c r="E402" s="14">
        <f t="shared" si="78"/>
        <v>98</v>
      </c>
      <c r="F402" s="14">
        <f t="shared" si="73"/>
        <v>0</v>
      </c>
      <c r="G402">
        <f t="shared" si="74"/>
        <v>22588</v>
      </c>
      <c r="H402" s="14">
        <v>0</v>
      </c>
      <c r="I402">
        <v>0</v>
      </c>
      <c r="J402" t="str">
        <f t="shared" si="75"/>
        <v/>
      </c>
      <c r="K402" s="14" t="str">
        <f t="shared" si="76"/>
        <v/>
      </c>
      <c r="L402" s="16" t="str">
        <f>_xlfn.IFNA(VLOOKUP(J402,物品对应表!B:C,2,FALSE),"")</f>
        <v/>
      </c>
      <c r="M402" s="16" t="str">
        <f>_xlfn.IFNA(VLOOKUP(K402,物品对应表!B:C,2,FALSE),"")</f>
        <v/>
      </c>
      <c r="N402" s="1" t="str">
        <f t="shared" si="79"/>
        <v/>
      </c>
      <c r="O402" s="16" t="str">
        <f t="shared" si="80"/>
        <v/>
      </c>
      <c r="P402" s="16" t="str">
        <f t="shared" si="81"/>
        <v/>
      </c>
      <c r="Q402" s="16" t="str">
        <f t="shared" si="82"/>
        <v/>
      </c>
      <c r="R402" s="16"/>
      <c r="S402" s="21"/>
      <c r="T402" s="21"/>
    </row>
    <row r="403" spans="1:20" x14ac:dyDescent="0.15">
      <c r="A403" s="14">
        <v>399</v>
      </c>
      <c r="B403" s="14">
        <f t="shared" si="83"/>
        <v>4</v>
      </c>
      <c r="C403" s="14">
        <f t="shared" si="84"/>
        <v>99</v>
      </c>
      <c r="D403" s="14" t="str">
        <f t="shared" si="77"/>
        <v>[]</v>
      </c>
      <c r="E403" s="14">
        <f t="shared" si="78"/>
        <v>99</v>
      </c>
      <c r="F403" s="14">
        <f t="shared" si="73"/>
        <v>0</v>
      </c>
      <c r="G403">
        <f t="shared" si="74"/>
        <v>22588.000000000076</v>
      </c>
      <c r="H403" s="14">
        <v>0</v>
      </c>
      <c r="I403">
        <v>0</v>
      </c>
      <c r="J403" t="str">
        <f t="shared" si="75"/>
        <v/>
      </c>
      <c r="K403" s="14" t="str">
        <f t="shared" si="76"/>
        <v/>
      </c>
      <c r="L403" s="16" t="str">
        <f>_xlfn.IFNA(VLOOKUP(J403,物品对应表!B:C,2,FALSE),"")</f>
        <v/>
      </c>
      <c r="M403" s="16" t="str">
        <f>_xlfn.IFNA(VLOOKUP(K403,物品对应表!B:C,2,FALSE),"")</f>
        <v/>
      </c>
      <c r="N403" s="1" t="str">
        <f t="shared" si="79"/>
        <v/>
      </c>
      <c r="O403" s="16" t="str">
        <f t="shared" si="80"/>
        <v/>
      </c>
      <c r="P403" s="16" t="str">
        <f t="shared" si="81"/>
        <v/>
      </c>
      <c r="Q403" s="16" t="str">
        <f t="shared" si="82"/>
        <v/>
      </c>
      <c r="R403" s="16"/>
      <c r="S403" s="21"/>
      <c r="T403" s="21"/>
    </row>
    <row r="404" spans="1:20" x14ac:dyDescent="0.15">
      <c r="A404" s="14">
        <v>400</v>
      </c>
      <c r="B404" s="14">
        <f t="shared" si="83"/>
        <v>4</v>
      </c>
      <c r="C404" s="14">
        <f t="shared" si="84"/>
        <v>100</v>
      </c>
      <c r="D404" s="14" t="str">
        <f t="shared" si="77"/>
        <v>[]</v>
      </c>
      <c r="E404" s="14">
        <f t="shared" si="78"/>
        <v>100</v>
      </c>
      <c r="F404" s="14">
        <f t="shared" si="73"/>
        <v>0</v>
      </c>
      <c r="G404">
        <f t="shared" si="74"/>
        <v>22588</v>
      </c>
      <c r="H404" s="14">
        <v>0</v>
      </c>
      <c r="I404">
        <v>0</v>
      </c>
      <c r="J404" t="str">
        <f t="shared" si="75"/>
        <v/>
      </c>
      <c r="K404" s="14" t="str">
        <f t="shared" si="76"/>
        <v/>
      </c>
      <c r="L404" s="16" t="str">
        <f>_xlfn.IFNA(VLOOKUP(J404,物品对应表!B:C,2,FALSE),"")</f>
        <v/>
      </c>
      <c r="M404" s="16" t="str">
        <f>_xlfn.IFNA(VLOOKUP(K404,物品对应表!B:C,2,FALSE),"")</f>
        <v/>
      </c>
      <c r="N404" s="1" t="str">
        <f t="shared" si="79"/>
        <v/>
      </c>
      <c r="O404" s="16" t="str">
        <f t="shared" si="80"/>
        <v/>
      </c>
      <c r="P404" s="16" t="str">
        <f t="shared" si="81"/>
        <v/>
      </c>
      <c r="Q404" s="16" t="str">
        <f t="shared" si="82"/>
        <v/>
      </c>
      <c r="R404" s="16"/>
      <c r="S404" s="21"/>
      <c r="T404" s="21"/>
    </row>
    <row r="405" spans="1:20" x14ac:dyDescent="0.15">
      <c r="A405" s="14">
        <v>401</v>
      </c>
      <c r="B405" s="14">
        <f t="shared" si="83"/>
        <v>5</v>
      </c>
      <c r="C405" s="14">
        <f t="shared" si="84"/>
        <v>1</v>
      </c>
      <c r="D405" s="14" t="str">
        <f t="shared" si="77"/>
        <v>[]</v>
      </c>
      <c r="E405" s="14">
        <f t="shared" si="78"/>
        <v>1</v>
      </c>
      <c r="F405" s="14">
        <f t="shared" si="73"/>
        <v>0</v>
      </c>
      <c r="G405">
        <f t="shared" si="74"/>
        <v>40</v>
      </c>
      <c r="H405" s="14">
        <v>0</v>
      </c>
      <c r="I405">
        <v>0</v>
      </c>
      <c r="J405" t="str">
        <f t="shared" si="75"/>
        <v/>
      </c>
      <c r="K405" s="14" t="str">
        <f t="shared" si="76"/>
        <v/>
      </c>
      <c r="L405" s="16" t="str">
        <f>_xlfn.IFNA(VLOOKUP(J405,物品对应表!B:C,2,FALSE),"")</f>
        <v/>
      </c>
      <c r="M405" s="16" t="str">
        <f>_xlfn.IFNA(VLOOKUP(K405,物品对应表!B:C,2,FALSE),"")</f>
        <v/>
      </c>
      <c r="N405" s="1" t="str">
        <f t="shared" si="79"/>
        <v/>
      </c>
      <c r="O405" s="16" t="str">
        <f t="shared" si="80"/>
        <v/>
      </c>
      <c r="P405" s="16" t="str">
        <f t="shared" si="81"/>
        <v/>
      </c>
      <c r="Q405" s="16" t="str">
        <f t="shared" si="82"/>
        <v/>
      </c>
      <c r="R405" s="16"/>
      <c r="S405" s="21"/>
      <c r="T405" s="21"/>
    </row>
    <row r="406" spans="1:20" x14ac:dyDescent="0.15">
      <c r="A406" s="14">
        <v>402</v>
      </c>
      <c r="B406" s="14">
        <f t="shared" si="83"/>
        <v>5</v>
      </c>
      <c r="C406" s="14">
        <f t="shared" si="84"/>
        <v>2</v>
      </c>
      <c r="D406" s="14" t="str">
        <f t="shared" si="77"/>
        <v>[]</v>
      </c>
      <c r="E406" s="14">
        <f t="shared" si="78"/>
        <v>2</v>
      </c>
      <c r="F406" s="14">
        <f t="shared" si="73"/>
        <v>0</v>
      </c>
      <c r="G406">
        <f t="shared" si="74"/>
        <v>40</v>
      </c>
      <c r="H406" s="14">
        <v>0</v>
      </c>
      <c r="I406">
        <v>0</v>
      </c>
      <c r="J406" t="str">
        <f t="shared" si="75"/>
        <v/>
      </c>
      <c r="K406" s="14" t="str">
        <f t="shared" si="76"/>
        <v/>
      </c>
      <c r="L406" s="16" t="str">
        <f>_xlfn.IFNA(VLOOKUP(J406,物品对应表!B:C,2,FALSE),"")</f>
        <v/>
      </c>
      <c r="M406" s="16" t="str">
        <f>_xlfn.IFNA(VLOOKUP(K406,物品对应表!B:C,2,FALSE),"")</f>
        <v/>
      </c>
      <c r="N406" s="1" t="str">
        <f t="shared" si="79"/>
        <v/>
      </c>
      <c r="O406" s="16" t="str">
        <f t="shared" si="80"/>
        <v/>
      </c>
      <c r="P406" s="16" t="str">
        <f t="shared" si="81"/>
        <v/>
      </c>
      <c r="Q406" s="16" t="str">
        <f t="shared" si="82"/>
        <v/>
      </c>
      <c r="R406" s="16"/>
      <c r="S406" s="21"/>
      <c r="T406" s="21"/>
    </row>
    <row r="407" spans="1:20" x14ac:dyDescent="0.15">
      <c r="A407" s="14">
        <v>403</v>
      </c>
      <c r="B407" s="14">
        <f t="shared" si="83"/>
        <v>5</v>
      </c>
      <c r="C407" s="14">
        <f t="shared" si="84"/>
        <v>3</v>
      </c>
      <c r="D407" s="14" t="str">
        <f t="shared" si="77"/>
        <v>[]</v>
      </c>
      <c r="E407" s="14">
        <f t="shared" si="78"/>
        <v>3</v>
      </c>
      <c r="F407" s="14">
        <f t="shared" si="73"/>
        <v>0</v>
      </c>
      <c r="G407">
        <f t="shared" si="74"/>
        <v>40</v>
      </c>
      <c r="H407" s="14">
        <v>0</v>
      </c>
      <c r="I407">
        <v>0</v>
      </c>
      <c r="J407" t="str">
        <f t="shared" si="75"/>
        <v/>
      </c>
      <c r="K407" s="14" t="str">
        <f t="shared" si="76"/>
        <v/>
      </c>
      <c r="L407" s="16" t="str">
        <f>_xlfn.IFNA(VLOOKUP(J407,物品对应表!B:C,2,FALSE),"")</f>
        <v/>
      </c>
      <c r="M407" s="16" t="str">
        <f>_xlfn.IFNA(VLOOKUP(K407,物品对应表!B:C,2,FALSE),"")</f>
        <v/>
      </c>
      <c r="N407" s="1" t="str">
        <f t="shared" si="79"/>
        <v/>
      </c>
      <c r="O407" s="16" t="str">
        <f t="shared" si="80"/>
        <v/>
      </c>
      <c r="P407" s="16" t="str">
        <f t="shared" si="81"/>
        <v/>
      </c>
      <c r="Q407" s="16" t="str">
        <f t="shared" si="82"/>
        <v/>
      </c>
      <c r="R407" s="16"/>
      <c r="S407" s="21"/>
      <c r="T407" s="21"/>
    </row>
    <row r="408" spans="1:20" x14ac:dyDescent="0.15">
      <c r="A408" s="14">
        <v>404</v>
      </c>
      <c r="B408" s="14">
        <f t="shared" si="83"/>
        <v>5</v>
      </c>
      <c r="C408" s="14">
        <f t="shared" si="84"/>
        <v>4</v>
      </c>
      <c r="D408" s="14" t="str">
        <f t="shared" si="77"/>
        <v>[]</v>
      </c>
      <c r="E408" s="14">
        <f t="shared" si="78"/>
        <v>4</v>
      </c>
      <c r="F408" s="14">
        <f t="shared" si="73"/>
        <v>0</v>
      </c>
      <c r="G408">
        <f t="shared" si="74"/>
        <v>40</v>
      </c>
      <c r="H408" s="14">
        <v>0</v>
      </c>
      <c r="I408">
        <v>0</v>
      </c>
      <c r="J408" t="str">
        <f t="shared" si="75"/>
        <v/>
      </c>
      <c r="K408" s="14" t="str">
        <f t="shared" si="76"/>
        <v/>
      </c>
      <c r="L408" s="16" t="str">
        <f>_xlfn.IFNA(VLOOKUP(J408,物品对应表!B:C,2,FALSE),"")</f>
        <v/>
      </c>
      <c r="M408" s="16" t="str">
        <f>_xlfn.IFNA(VLOOKUP(K408,物品对应表!B:C,2,FALSE),"")</f>
        <v/>
      </c>
      <c r="N408" s="1" t="str">
        <f t="shared" si="79"/>
        <v/>
      </c>
      <c r="O408" s="16" t="str">
        <f t="shared" si="80"/>
        <v/>
      </c>
      <c r="P408" s="16" t="str">
        <f t="shared" si="81"/>
        <v/>
      </c>
      <c r="Q408" s="16" t="str">
        <f t="shared" si="82"/>
        <v/>
      </c>
      <c r="R408" s="16"/>
      <c r="S408" s="21"/>
      <c r="T408" s="21"/>
    </row>
    <row r="409" spans="1:20" x14ac:dyDescent="0.15">
      <c r="A409" s="14">
        <v>405</v>
      </c>
      <c r="B409" s="14">
        <f t="shared" si="83"/>
        <v>5</v>
      </c>
      <c r="C409" s="14">
        <f t="shared" si="84"/>
        <v>5</v>
      </c>
      <c r="D409" s="14" t="str">
        <f t="shared" si="77"/>
        <v>[]</v>
      </c>
      <c r="E409" s="14">
        <f t="shared" si="78"/>
        <v>5</v>
      </c>
      <c r="F409" s="14">
        <f t="shared" si="73"/>
        <v>0</v>
      </c>
      <c r="G409">
        <f t="shared" si="74"/>
        <v>40</v>
      </c>
      <c r="H409" s="14">
        <v>0</v>
      </c>
      <c r="I409">
        <v>0</v>
      </c>
      <c r="J409" t="str">
        <f t="shared" si="75"/>
        <v/>
      </c>
      <c r="K409" s="14" t="str">
        <f t="shared" si="76"/>
        <v/>
      </c>
      <c r="L409" s="16" t="str">
        <f>_xlfn.IFNA(VLOOKUP(J409,物品对应表!B:C,2,FALSE),"")</f>
        <v/>
      </c>
      <c r="M409" s="16" t="str">
        <f>_xlfn.IFNA(VLOOKUP(K409,物品对应表!B:C,2,FALSE),"")</f>
        <v/>
      </c>
      <c r="N409" s="1" t="str">
        <f t="shared" si="79"/>
        <v/>
      </c>
      <c r="O409" s="16" t="str">
        <f t="shared" si="80"/>
        <v/>
      </c>
      <c r="P409" s="16" t="str">
        <f t="shared" si="81"/>
        <v/>
      </c>
      <c r="Q409" s="16" t="str">
        <f t="shared" si="82"/>
        <v/>
      </c>
      <c r="R409" s="16"/>
      <c r="S409" s="21"/>
      <c r="T409" s="21"/>
    </row>
    <row r="410" spans="1:20" x14ac:dyDescent="0.15">
      <c r="A410" s="14">
        <v>406</v>
      </c>
      <c r="B410" s="14">
        <f t="shared" si="83"/>
        <v>5</v>
      </c>
      <c r="C410" s="14">
        <f t="shared" si="84"/>
        <v>6</v>
      </c>
      <c r="D410" s="14" t="str">
        <f t="shared" si="77"/>
        <v>[]</v>
      </c>
      <c r="E410" s="14">
        <f t="shared" si="78"/>
        <v>6</v>
      </c>
      <c r="F410" s="14">
        <f t="shared" si="73"/>
        <v>0</v>
      </c>
      <c r="G410">
        <f t="shared" si="74"/>
        <v>40</v>
      </c>
      <c r="H410" s="14">
        <v>0</v>
      </c>
      <c r="I410">
        <v>0</v>
      </c>
      <c r="J410" t="str">
        <f t="shared" si="75"/>
        <v/>
      </c>
      <c r="K410" s="14" t="str">
        <f t="shared" si="76"/>
        <v/>
      </c>
      <c r="L410" s="16" t="str">
        <f>_xlfn.IFNA(VLOOKUP(J410,物品对应表!B:C,2,FALSE),"")</f>
        <v/>
      </c>
      <c r="M410" s="16" t="str">
        <f>_xlfn.IFNA(VLOOKUP(K410,物品对应表!B:C,2,FALSE),"")</f>
        <v/>
      </c>
      <c r="N410" s="1" t="str">
        <f t="shared" si="79"/>
        <v/>
      </c>
      <c r="O410" s="16" t="str">
        <f t="shared" si="80"/>
        <v/>
      </c>
      <c r="P410" s="16" t="str">
        <f t="shared" si="81"/>
        <v/>
      </c>
      <c r="Q410" s="16" t="str">
        <f t="shared" si="82"/>
        <v/>
      </c>
      <c r="R410" s="16"/>
      <c r="S410" s="21"/>
      <c r="T410" s="21"/>
    </row>
    <row r="411" spans="1:20" x14ac:dyDescent="0.15">
      <c r="A411" s="14">
        <v>407</v>
      </c>
      <c r="B411" s="14">
        <f t="shared" si="83"/>
        <v>5</v>
      </c>
      <c r="C411" s="14">
        <f t="shared" si="84"/>
        <v>7</v>
      </c>
      <c r="D411" s="14" t="str">
        <f t="shared" si="77"/>
        <v>[]</v>
      </c>
      <c r="E411" s="14">
        <f t="shared" si="78"/>
        <v>7</v>
      </c>
      <c r="F411" s="14">
        <f t="shared" si="73"/>
        <v>0</v>
      </c>
      <c r="G411">
        <f t="shared" si="74"/>
        <v>40</v>
      </c>
      <c r="H411" s="14">
        <v>0</v>
      </c>
      <c r="I411">
        <v>0</v>
      </c>
      <c r="J411" t="str">
        <f t="shared" si="75"/>
        <v/>
      </c>
      <c r="K411" s="14" t="str">
        <f t="shared" si="76"/>
        <v/>
      </c>
      <c r="L411" s="16" t="str">
        <f>_xlfn.IFNA(VLOOKUP(J411,物品对应表!B:C,2,FALSE),"")</f>
        <v/>
      </c>
      <c r="M411" s="16" t="str">
        <f>_xlfn.IFNA(VLOOKUP(K411,物品对应表!B:C,2,FALSE),"")</f>
        <v/>
      </c>
      <c r="N411" s="1" t="str">
        <f t="shared" si="79"/>
        <v/>
      </c>
      <c r="O411" s="16" t="str">
        <f t="shared" si="80"/>
        <v/>
      </c>
      <c r="P411" s="16" t="str">
        <f t="shared" si="81"/>
        <v/>
      </c>
      <c r="Q411" s="16" t="str">
        <f t="shared" si="82"/>
        <v/>
      </c>
      <c r="R411" s="16"/>
      <c r="S411" s="21"/>
      <c r="T411" s="21"/>
    </row>
    <row r="412" spans="1:20" x14ac:dyDescent="0.15">
      <c r="A412" s="14">
        <v>408</v>
      </c>
      <c r="B412" s="14">
        <f t="shared" si="83"/>
        <v>5</v>
      </c>
      <c r="C412" s="14">
        <f t="shared" si="84"/>
        <v>8</v>
      </c>
      <c r="D412" s="14" t="str">
        <f t="shared" si="77"/>
        <v>[]</v>
      </c>
      <c r="E412" s="14">
        <f t="shared" si="78"/>
        <v>8</v>
      </c>
      <c r="F412" s="14">
        <f t="shared" si="73"/>
        <v>0</v>
      </c>
      <c r="G412">
        <f t="shared" si="74"/>
        <v>40</v>
      </c>
      <c r="H412" s="14">
        <v>0</v>
      </c>
      <c r="I412">
        <v>0</v>
      </c>
      <c r="J412" t="str">
        <f t="shared" si="75"/>
        <v/>
      </c>
      <c r="K412" s="14" t="str">
        <f t="shared" si="76"/>
        <v/>
      </c>
      <c r="L412" s="16" t="str">
        <f>_xlfn.IFNA(VLOOKUP(J412,物品对应表!B:C,2,FALSE),"")</f>
        <v/>
      </c>
      <c r="M412" s="16" t="str">
        <f>_xlfn.IFNA(VLOOKUP(K412,物品对应表!B:C,2,FALSE),"")</f>
        <v/>
      </c>
      <c r="N412" s="1" t="str">
        <f t="shared" si="79"/>
        <v/>
      </c>
      <c r="O412" s="16" t="str">
        <f t="shared" si="80"/>
        <v/>
      </c>
      <c r="P412" s="16" t="str">
        <f t="shared" si="81"/>
        <v/>
      </c>
      <c r="Q412" s="16" t="str">
        <f t="shared" si="82"/>
        <v/>
      </c>
      <c r="R412" s="16"/>
      <c r="S412" s="21"/>
      <c r="T412" s="21"/>
    </row>
    <row r="413" spans="1:20" x14ac:dyDescent="0.15">
      <c r="A413" s="14">
        <v>409</v>
      </c>
      <c r="B413" s="14">
        <f t="shared" si="83"/>
        <v>5</v>
      </c>
      <c r="C413" s="14">
        <f t="shared" si="84"/>
        <v>9</v>
      </c>
      <c r="D413" s="14" t="str">
        <f t="shared" si="77"/>
        <v>[]</v>
      </c>
      <c r="E413" s="14">
        <f t="shared" si="78"/>
        <v>9</v>
      </c>
      <c r="F413" s="14">
        <f t="shared" si="73"/>
        <v>0</v>
      </c>
      <c r="G413">
        <f t="shared" si="74"/>
        <v>40</v>
      </c>
      <c r="H413" s="14">
        <v>0</v>
      </c>
      <c r="I413">
        <v>0</v>
      </c>
      <c r="J413" t="str">
        <f t="shared" si="75"/>
        <v/>
      </c>
      <c r="K413" s="14" t="str">
        <f t="shared" si="76"/>
        <v/>
      </c>
      <c r="L413" s="16" t="str">
        <f>_xlfn.IFNA(VLOOKUP(J413,物品对应表!B:C,2,FALSE),"")</f>
        <v/>
      </c>
      <c r="M413" s="16" t="str">
        <f>_xlfn.IFNA(VLOOKUP(K413,物品对应表!B:C,2,FALSE),"")</f>
        <v/>
      </c>
      <c r="N413" s="1" t="str">
        <f t="shared" si="79"/>
        <v/>
      </c>
      <c r="O413" s="16" t="str">
        <f t="shared" si="80"/>
        <v/>
      </c>
      <c r="P413" s="16" t="str">
        <f t="shared" si="81"/>
        <v/>
      </c>
      <c r="Q413" s="16" t="str">
        <f t="shared" si="82"/>
        <v/>
      </c>
      <c r="R413" s="16"/>
      <c r="S413" s="21"/>
      <c r="T413" s="21"/>
    </row>
    <row r="414" spans="1:20" x14ac:dyDescent="0.15">
      <c r="A414" s="14">
        <v>410</v>
      </c>
      <c r="B414" s="14">
        <f t="shared" si="83"/>
        <v>5</v>
      </c>
      <c r="C414" s="14">
        <f t="shared" si="84"/>
        <v>10</v>
      </c>
      <c r="D414" s="14" t="str">
        <f t="shared" si="77"/>
        <v>[{"count":1,"iid":25011},{"count":1,"iid":25012}]</v>
      </c>
      <c r="E414" s="14">
        <f t="shared" si="78"/>
        <v>10</v>
      </c>
      <c r="F414" s="14">
        <f t="shared" si="73"/>
        <v>1</v>
      </c>
      <c r="G414">
        <f t="shared" si="74"/>
        <v>0</v>
      </c>
      <c r="H414" s="14">
        <v>0</v>
      </c>
      <c r="I414">
        <v>0</v>
      </c>
      <c r="J414" t="str">
        <f t="shared" si="75"/>
        <v>装备进阶材料1-1</v>
      </c>
      <c r="K414" s="14" t="str">
        <f t="shared" si="76"/>
        <v>装备进阶材料1-2</v>
      </c>
      <c r="L414" s="16">
        <f>_xlfn.IFNA(VLOOKUP(J414,物品对应表!B:C,2,FALSE),"")</f>
        <v>25011</v>
      </c>
      <c r="M414" s="16">
        <f>_xlfn.IFNA(VLOOKUP(K414,物品对应表!B:C,2,FALSE),"")</f>
        <v>25012</v>
      </c>
      <c r="N414" s="1">
        <f t="shared" si="79"/>
        <v>1</v>
      </c>
      <c r="O414" s="16">
        <f t="shared" si="80"/>
        <v>1</v>
      </c>
      <c r="P414" s="16" t="str">
        <f t="shared" si="81"/>
        <v>{"count":1,"iid":25011}</v>
      </c>
      <c r="Q414" s="16" t="str">
        <f t="shared" si="82"/>
        <v>{"count":1,"iid":25012}</v>
      </c>
      <c r="R414" s="16"/>
      <c r="S414" s="21"/>
      <c r="T414" s="21"/>
    </row>
    <row r="415" spans="1:20" x14ac:dyDescent="0.15">
      <c r="A415" s="14">
        <v>411</v>
      </c>
      <c r="B415" s="14">
        <f t="shared" si="83"/>
        <v>5</v>
      </c>
      <c r="C415" s="14">
        <f t="shared" si="84"/>
        <v>11</v>
      </c>
      <c r="D415" s="14" t="str">
        <f t="shared" si="77"/>
        <v>[]</v>
      </c>
      <c r="E415" s="14">
        <f t="shared" si="78"/>
        <v>11</v>
      </c>
      <c r="F415" s="14">
        <f t="shared" si="73"/>
        <v>0</v>
      </c>
      <c r="G415">
        <f t="shared" si="74"/>
        <v>40</v>
      </c>
      <c r="H415" s="14">
        <v>0</v>
      </c>
      <c r="I415">
        <v>0</v>
      </c>
      <c r="J415" t="str">
        <f t="shared" si="75"/>
        <v/>
      </c>
      <c r="K415" s="14" t="str">
        <f t="shared" si="76"/>
        <v/>
      </c>
      <c r="L415" s="16" t="str">
        <f>_xlfn.IFNA(VLOOKUP(J415,物品对应表!B:C,2,FALSE),"")</f>
        <v/>
      </c>
      <c r="M415" s="16" t="str">
        <f>_xlfn.IFNA(VLOOKUP(K415,物品对应表!B:C,2,FALSE),"")</f>
        <v/>
      </c>
      <c r="N415" s="1" t="str">
        <f t="shared" si="79"/>
        <v/>
      </c>
      <c r="O415" s="16" t="str">
        <f t="shared" si="80"/>
        <v/>
      </c>
      <c r="P415" s="16" t="str">
        <f t="shared" si="81"/>
        <v/>
      </c>
      <c r="Q415" s="16" t="str">
        <f t="shared" si="82"/>
        <v/>
      </c>
      <c r="R415" s="16"/>
      <c r="S415" s="21"/>
      <c r="T415" s="21"/>
    </row>
    <row r="416" spans="1:20" x14ac:dyDescent="0.15">
      <c r="A416" s="14">
        <v>412</v>
      </c>
      <c r="B416" s="14">
        <f t="shared" si="83"/>
        <v>5</v>
      </c>
      <c r="C416" s="14">
        <f t="shared" si="84"/>
        <v>12</v>
      </c>
      <c r="D416" s="14" t="str">
        <f t="shared" si="77"/>
        <v>[]</v>
      </c>
      <c r="E416" s="14">
        <f t="shared" si="78"/>
        <v>12</v>
      </c>
      <c r="F416" s="14">
        <f t="shared" si="73"/>
        <v>0</v>
      </c>
      <c r="G416">
        <f t="shared" si="74"/>
        <v>40</v>
      </c>
      <c r="H416" s="14">
        <v>0</v>
      </c>
      <c r="I416">
        <v>0</v>
      </c>
      <c r="J416" t="str">
        <f t="shared" si="75"/>
        <v/>
      </c>
      <c r="K416" s="14" t="str">
        <f t="shared" si="76"/>
        <v/>
      </c>
      <c r="L416" s="16" t="str">
        <f>_xlfn.IFNA(VLOOKUP(J416,物品对应表!B:C,2,FALSE),"")</f>
        <v/>
      </c>
      <c r="M416" s="16" t="str">
        <f>_xlfn.IFNA(VLOOKUP(K416,物品对应表!B:C,2,FALSE),"")</f>
        <v/>
      </c>
      <c r="N416" s="1" t="str">
        <f t="shared" si="79"/>
        <v/>
      </c>
      <c r="O416" s="16" t="str">
        <f t="shared" si="80"/>
        <v/>
      </c>
      <c r="P416" s="16" t="str">
        <f t="shared" si="81"/>
        <v/>
      </c>
      <c r="Q416" s="16" t="str">
        <f t="shared" si="82"/>
        <v/>
      </c>
      <c r="R416" s="16"/>
      <c r="S416" s="21"/>
      <c r="T416" s="21"/>
    </row>
    <row r="417" spans="1:20" x14ac:dyDescent="0.15">
      <c r="A417" s="14">
        <v>413</v>
      </c>
      <c r="B417" s="14">
        <f t="shared" si="83"/>
        <v>5</v>
      </c>
      <c r="C417" s="14">
        <f t="shared" si="84"/>
        <v>13</v>
      </c>
      <c r="D417" s="14" t="str">
        <f t="shared" si="77"/>
        <v>[]</v>
      </c>
      <c r="E417" s="14">
        <f t="shared" si="78"/>
        <v>13</v>
      </c>
      <c r="F417" s="14">
        <f t="shared" si="73"/>
        <v>0</v>
      </c>
      <c r="G417">
        <f t="shared" si="74"/>
        <v>40</v>
      </c>
      <c r="H417" s="14">
        <v>0</v>
      </c>
      <c r="I417">
        <v>0</v>
      </c>
      <c r="J417" t="str">
        <f t="shared" si="75"/>
        <v/>
      </c>
      <c r="K417" s="14" t="str">
        <f t="shared" si="76"/>
        <v/>
      </c>
      <c r="L417" s="16" t="str">
        <f>_xlfn.IFNA(VLOOKUP(J417,物品对应表!B:C,2,FALSE),"")</f>
        <v/>
      </c>
      <c r="M417" s="16" t="str">
        <f>_xlfn.IFNA(VLOOKUP(K417,物品对应表!B:C,2,FALSE),"")</f>
        <v/>
      </c>
      <c r="N417" s="1" t="str">
        <f t="shared" si="79"/>
        <v/>
      </c>
      <c r="O417" s="16" t="str">
        <f t="shared" si="80"/>
        <v/>
      </c>
      <c r="P417" s="16" t="str">
        <f t="shared" si="81"/>
        <v/>
      </c>
      <c r="Q417" s="16" t="str">
        <f t="shared" si="82"/>
        <v/>
      </c>
      <c r="R417" s="16"/>
      <c r="S417" s="21"/>
      <c r="T417" s="21"/>
    </row>
    <row r="418" spans="1:20" x14ac:dyDescent="0.15">
      <c r="A418" s="14">
        <v>414</v>
      </c>
      <c r="B418" s="14">
        <f t="shared" si="83"/>
        <v>5</v>
      </c>
      <c r="C418" s="14">
        <f t="shared" si="84"/>
        <v>14</v>
      </c>
      <c r="D418" s="14" t="str">
        <f t="shared" si="77"/>
        <v>[]</v>
      </c>
      <c r="E418" s="14">
        <f t="shared" si="78"/>
        <v>14</v>
      </c>
      <c r="F418" s="14">
        <f t="shared" si="73"/>
        <v>0</v>
      </c>
      <c r="G418">
        <f t="shared" si="74"/>
        <v>40</v>
      </c>
      <c r="H418" s="14">
        <v>0</v>
      </c>
      <c r="I418">
        <v>0</v>
      </c>
      <c r="J418" t="str">
        <f t="shared" si="75"/>
        <v/>
      </c>
      <c r="K418" s="14" t="str">
        <f t="shared" si="76"/>
        <v/>
      </c>
      <c r="L418" s="16" t="str">
        <f>_xlfn.IFNA(VLOOKUP(J418,物品对应表!B:C,2,FALSE),"")</f>
        <v/>
      </c>
      <c r="M418" s="16" t="str">
        <f>_xlfn.IFNA(VLOOKUP(K418,物品对应表!B:C,2,FALSE),"")</f>
        <v/>
      </c>
      <c r="N418" s="1" t="str">
        <f t="shared" si="79"/>
        <v/>
      </c>
      <c r="O418" s="16" t="str">
        <f t="shared" si="80"/>
        <v/>
      </c>
      <c r="P418" s="16" t="str">
        <f t="shared" si="81"/>
        <v/>
      </c>
      <c r="Q418" s="16" t="str">
        <f t="shared" si="82"/>
        <v/>
      </c>
      <c r="R418" s="16"/>
      <c r="S418" s="21"/>
      <c r="T418" s="21"/>
    </row>
    <row r="419" spans="1:20" x14ac:dyDescent="0.15">
      <c r="A419" s="14">
        <v>415</v>
      </c>
      <c r="B419" s="14">
        <f t="shared" si="83"/>
        <v>5</v>
      </c>
      <c r="C419" s="14">
        <f t="shared" si="84"/>
        <v>15</v>
      </c>
      <c r="D419" s="14" t="str">
        <f t="shared" si="77"/>
        <v>[]</v>
      </c>
      <c r="E419" s="14">
        <f t="shared" si="78"/>
        <v>15</v>
      </c>
      <c r="F419" s="14">
        <f t="shared" si="73"/>
        <v>0</v>
      </c>
      <c r="G419">
        <f t="shared" si="74"/>
        <v>40</v>
      </c>
      <c r="H419" s="14">
        <v>0</v>
      </c>
      <c r="I419">
        <v>0</v>
      </c>
      <c r="J419" t="str">
        <f t="shared" si="75"/>
        <v/>
      </c>
      <c r="K419" s="14" t="str">
        <f t="shared" si="76"/>
        <v/>
      </c>
      <c r="L419" s="16" t="str">
        <f>_xlfn.IFNA(VLOOKUP(J419,物品对应表!B:C,2,FALSE),"")</f>
        <v/>
      </c>
      <c r="M419" s="16" t="str">
        <f>_xlfn.IFNA(VLOOKUP(K419,物品对应表!B:C,2,FALSE),"")</f>
        <v/>
      </c>
      <c r="N419" s="1" t="str">
        <f t="shared" si="79"/>
        <v/>
      </c>
      <c r="O419" s="16" t="str">
        <f t="shared" si="80"/>
        <v/>
      </c>
      <c r="P419" s="16" t="str">
        <f t="shared" si="81"/>
        <v/>
      </c>
      <c r="Q419" s="16" t="str">
        <f t="shared" si="82"/>
        <v/>
      </c>
      <c r="R419" s="16"/>
      <c r="S419" s="21"/>
      <c r="T419" s="21"/>
    </row>
    <row r="420" spans="1:20" x14ac:dyDescent="0.15">
      <c r="A420" s="14">
        <v>416</v>
      </c>
      <c r="B420" s="14">
        <f t="shared" si="83"/>
        <v>5</v>
      </c>
      <c r="C420" s="14">
        <f t="shared" si="84"/>
        <v>16</v>
      </c>
      <c r="D420" s="14" t="str">
        <f t="shared" si="77"/>
        <v>[]</v>
      </c>
      <c r="E420" s="14">
        <f t="shared" si="78"/>
        <v>16</v>
      </c>
      <c r="F420" s="14">
        <f t="shared" si="73"/>
        <v>0</v>
      </c>
      <c r="G420">
        <f t="shared" si="74"/>
        <v>40</v>
      </c>
      <c r="H420" s="14">
        <v>0</v>
      </c>
      <c r="I420">
        <v>0</v>
      </c>
      <c r="J420" t="str">
        <f t="shared" si="75"/>
        <v/>
      </c>
      <c r="K420" s="14" t="str">
        <f t="shared" si="76"/>
        <v/>
      </c>
      <c r="L420" s="16" t="str">
        <f>_xlfn.IFNA(VLOOKUP(J420,物品对应表!B:C,2,FALSE),"")</f>
        <v/>
      </c>
      <c r="M420" s="16" t="str">
        <f>_xlfn.IFNA(VLOOKUP(K420,物品对应表!B:C,2,FALSE),"")</f>
        <v/>
      </c>
      <c r="N420" s="1" t="str">
        <f t="shared" si="79"/>
        <v/>
      </c>
      <c r="O420" s="16" t="str">
        <f t="shared" si="80"/>
        <v/>
      </c>
      <c r="P420" s="16" t="str">
        <f t="shared" si="81"/>
        <v/>
      </c>
      <c r="Q420" s="16" t="str">
        <f t="shared" si="82"/>
        <v/>
      </c>
      <c r="R420" s="16"/>
      <c r="S420" s="21"/>
      <c r="T420" s="21"/>
    </row>
    <row r="421" spans="1:20" x14ac:dyDescent="0.15">
      <c r="A421" s="14">
        <v>417</v>
      </c>
      <c r="B421" s="14">
        <f t="shared" si="83"/>
        <v>5</v>
      </c>
      <c r="C421" s="14">
        <f t="shared" si="84"/>
        <v>17</v>
      </c>
      <c r="D421" s="14" t="str">
        <f t="shared" si="77"/>
        <v>[]</v>
      </c>
      <c r="E421" s="14">
        <f t="shared" si="78"/>
        <v>17</v>
      </c>
      <c r="F421" s="14">
        <f t="shared" si="73"/>
        <v>0</v>
      </c>
      <c r="G421">
        <f t="shared" si="74"/>
        <v>40</v>
      </c>
      <c r="H421" s="14">
        <v>0</v>
      </c>
      <c r="I421">
        <v>0</v>
      </c>
      <c r="J421" t="str">
        <f t="shared" si="75"/>
        <v/>
      </c>
      <c r="K421" s="14" t="str">
        <f t="shared" si="76"/>
        <v/>
      </c>
      <c r="L421" s="16" t="str">
        <f>_xlfn.IFNA(VLOOKUP(J421,物品对应表!B:C,2,FALSE),"")</f>
        <v/>
      </c>
      <c r="M421" s="16" t="str">
        <f>_xlfn.IFNA(VLOOKUP(K421,物品对应表!B:C,2,FALSE),"")</f>
        <v/>
      </c>
      <c r="N421" s="1" t="str">
        <f t="shared" si="79"/>
        <v/>
      </c>
      <c r="O421" s="16" t="str">
        <f t="shared" si="80"/>
        <v/>
      </c>
      <c r="P421" s="16" t="str">
        <f t="shared" si="81"/>
        <v/>
      </c>
      <c r="Q421" s="16" t="str">
        <f t="shared" si="82"/>
        <v/>
      </c>
      <c r="R421" s="16"/>
      <c r="S421" s="21"/>
      <c r="T421" s="21"/>
    </row>
    <row r="422" spans="1:20" x14ac:dyDescent="0.15">
      <c r="A422" s="14">
        <v>418</v>
      </c>
      <c r="B422" s="14">
        <f t="shared" si="83"/>
        <v>5</v>
      </c>
      <c r="C422" s="14">
        <f t="shared" si="84"/>
        <v>18</v>
      </c>
      <c r="D422" s="14" t="str">
        <f t="shared" si="77"/>
        <v>[]</v>
      </c>
      <c r="E422" s="14">
        <f t="shared" si="78"/>
        <v>18</v>
      </c>
      <c r="F422" s="14">
        <f t="shared" si="73"/>
        <v>0</v>
      </c>
      <c r="G422">
        <f t="shared" si="74"/>
        <v>40</v>
      </c>
      <c r="H422" s="14">
        <v>0</v>
      </c>
      <c r="I422">
        <v>0</v>
      </c>
      <c r="J422" t="str">
        <f t="shared" si="75"/>
        <v/>
      </c>
      <c r="K422" s="14" t="str">
        <f t="shared" si="76"/>
        <v/>
      </c>
      <c r="L422" s="16" t="str">
        <f>_xlfn.IFNA(VLOOKUP(J422,物品对应表!B:C,2,FALSE),"")</f>
        <v/>
      </c>
      <c r="M422" s="16" t="str">
        <f>_xlfn.IFNA(VLOOKUP(K422,物品对应表!B:C,2,FALSE),"")</f>
        <v/>
      </c>
      <c r="N422" s="1" t="str">
        <f t="shared" si="79"/>
        <v/>
      </c>
      <c r="O422" s="16" t="str">
        <f t="shared" si="80"/>
        <v/>
      </c>
      <c r="P422" s="16" t="str">
        <f t="shared" si="81"/>
        <v/>
      </c>
      <c r="Q422" s="16" t="str">
        <f t="shared" si="82"/>
        <v/>
      </c>
      <c r="R422" s="16"/>
      <c r="S422" s="21"/>
      <c r="T422" s="21"/>
    </row>
    <row r="423" spans="1:20" x14ac:dyDescent="0.15">
      <c r="A423" s="14">
        <v>419</v>
      </c>
      <c r="B423" s="14">
        <f t="shared" si="83"/>
        <v>5</v>
      </c>
      <c r="C423" s="14">
        <f t="shared" si="84"/>
        <v>19</v>
      </c>
      <c r="D423" s="14" t="str">
        <f t="shared" si="77"/>
        <v>[]</v>
      </c>
      <c r="E423" s="14">
        <f t="shared" si="78"/>
        <v>19</v>
      </c>
      <c r="F423" s="14">
        <f t="shared" si="73"/>
        <v>0</v>
      </c>
      <c r="G423">
        <f t="shared" si="74"/>
        <v>40</v>
      </c>
      <c r="H423" s="14">
        <v>0</v>
      </c>
      <c r="I423">
        <v>0</v>
      </c>
      <c r="J423" t="str">
        <f t="shared" si="75"/>
        <v/>
      </c>
      <c r="K423" s="14" t="str">
        <f t="shared" si="76"/>
        <v/>
      </c>
      <c r="L423" s="16" t="str">
        <f>_xlfn.IFNA(VLOOKUP(J423,物品对应表!B:C,2,FALSE),"")</f>
        <v/>
      </c>
      <c r="M423" s="16" t="str">
        <f>_xlfn.IFNA(VLOOKUP(K423,物品对应表!B:C,2,FALSE),"")</f>
        <v/>
      </c>
      <c r="N423" s="1" t="str">
        <f t="shared" si="79"/>
        <v/>
      </c>
      <c r="O423" s="16" t="str">
        <f t="shared" si="80"/>
        <v/>
      </c>
      <c r="P423" s="16" t="str">
        <f t="shared" si="81"/>
        <v/>
      </c>
      <c r="Q423" s="16" t="str">
        <f t="shared" si="82"/>
        <v/>
      </c>
      <c r="R423" s="16"/>
      <c r="S423" s="21"/>
      <c r="T423" s="21"/>
    </row>
    <row r="424" spans="1:20" x14ac:dyDescent="0.15">
      <c r="A424" s="14">
        <v>420</v>
      </c>
      <c r="B424" s="14">
        <f t="shared" si="83"/>
        <v>5</v>
      </c>
      <c r="C424" s="14">
        <f t="shared" si="84"/>
        <v>20</v>
      </c>
      <c r="D424" s="14" t="str">
        <f t="shared" si="77"/>
        <v>[{"count":1,"iid":25021},{"count":1,"iid":25022}]</v>
      </c>
      <c r="E424" s="14">
        <f t="shared" si="78"/>
        <v>20</v>
      </c>
      <c r="F424" s="14">
        <f t="shared" si="73"/>
        <v>1</v>
      </c>
      <c r="G424">
        <f t="shared" si="74"/>
        <v>0</v>
      </c>
      <c r="H424" s="14">
        <v>0</v>
      </c>
      <c r="I424">
        <v>0</v>
      </c>
      <c r="J424" t="str">
        <f t="shared" si="75"/>
        <v>装备进阶材料2-1</v>
      </c>
      <c r="K424" s="14" t="str">
        <f t="shared" si="76"/>
        <v>装备进阶材料2-2</v>
      </c>
      <c r="L424" s="16">
        <f>_xlfn.IFNA(VLOOKUP(J424,物品对应表!B:C,2,FALSE),"")</f>
        <v>25021</v>
      </c>
      <c r="M424" s="16">
        <f>_xlfn.IFNA(VLOOKUP(K424,物品对应表!B:C,2,FALSE),"")</f>
        <v>25022</v>
      </c>
      <c r="N424" s="1">
        <f t="shared" si="79"/>
        <v>1</v>
      </c>
      <c r="O424" s="16">
        <f t="shared" si="80"/>
        <v>1</v>
      </c>
      <c r="P424" s="16" t="str">
        <f t="shared" si="81"/>
        <v>{"count":1,"iid":25021}</v>
      </c>
      <c r="Q424" s="16" t="str">
        <f t="shared" si="82"/>
        <v>{"count":1,"iid":25022}</v>
      </c>
      <c r="R424" s="16"/>
      <c r="S424" s="21"/>
      <c r="T424" s="21"/>
    </row>
    <row r="425" spans="1:20" x14ac:dyDescent="0.15">
      <c r="A425" s="14">
        <v>421</v>
      </c>
      <c r="B425" s="14">
        <f t="shared" si="83"/>
        <v>5</v>
      </c>
      <c r="C425" s="14">
        <f t="shared" si="84"/>
        <v>21</v>
      </c>
      <c r="D425" s="14" t="str">
        <f t="shared" si="77"/>
        <v>[]</v>
      </c>
      <c r="E425" s="14">
        <f t="shared" si="78"/>
        <v>21</v>
      </c>
      <c r="F425" s="14">
        <f t="shared" si="73"/>
        <v>0</v>
      </c>
      <c r="G425">
        <f t="shared" si="74"/>
        <v>80</v>
      </c>
      <c r="H425" s="14">
        <v>0</v>
      </c>
      <c r="I425">
        <v>0</v>
      </c>
      <c r="J425" t="str">
        <f t="shared" si="75"/>
        <v/>
      </c>
      <c r="K425" s="14" t="str">
        <f t="shared" si="76"/>
        <v/>
      </c>
      <c r="L425" s="16" t="str">
        <f>_xlfn.IFNA(VLOOKUP(J425,物品对应表!B:C,2,FALSE),"")</f>
        <v/>
      </c>
      <c r="M425" s="16" t="str">
        <f>_xlfn.IFNA(VLOOKUP(K425,物品对应表!B:C,2,FALSE),"")</f>
        <v/>
      </c>
      <c r="N425" s="1" t="str">
        <f t="shared" si="79"/>
        <v/>
      </c>
      <c r="O425" s="16" t="str">
        <f t="shared" si="80"/>
        <v/>
      </c>
      <c r="P425" s="16" t="str">
        <f t="shared" si="81"/>
        <v/>
      </c>
      <c r="Q425" s="16" t="str">
        <f t="shared" si="82"/>
        <v/>
      </c>
      <c r="R425" s="16"/>
      <c r="S425" s="21"/>
      <c r="T425" s="21"/>
    </row>
    <row r="426" spans="1:20" x14ac:dyDescent="0.15">
      <c r="A426" s="14">
        <v>422</v>
      </c>
      <c r="B426" s="14">
        <f t="shared" si="83"/>
        <v>5</v>
      </c>
      <c r="C426" s="14">
        <f t="shared" si="84"/>
        <v>22</v>
      </c>
      <c r="D426" s="14" t="str">
        <f t="shared" si="77"/>
        <v>[]</v>
      </c>
      <c r="E426" s="14">
        <f t="shared" si="78"/>
        <v>22</v>
      </c>
      <c r="F426" s="14">
        <f t="shared" si="73"/>
        <v>0</v>
      </c>
      <c r="G426">
        <f t="shared" si="74"/>
        <v>80</v>
      </c>
      <c r="H426" s="14">
        <v>0</v>
      </c>
      <c r="I426">
        <v>0</v>
      </c>
      <c r="J426" t="str">
        <f t="shared" si="75"/>
        <v/>
      </c>
      <c r="K426" s="14" t="str">
        <f t="shared" si="76"/>
        <v/>
      </c>
      <c r="L426" s="16" t="str">
        <f>_xlfn.IFNA(VLOOKUP(J426,物品对应表!B:C,2,FALSE),"")</f>
        <v/>
      </c>
      <c r="M426" s="16" t="str">
        <f>_xlfn.IFNA(VLOOKUP(K426,物品对应表!B:C,2,FALSE),"")</f>
        <v/>
      </c>
      <c r="N426" s="1" t="str">
        <f t="shared" si="79"/>
        <v/>
      </c>
      <c r="O426" s="16" t="str">
        <f t="shared" si="80"/>
        <v/>
      </c>
      <c r="P426" s="16" t="str">
        <f t="shared" si="81"/>
        <v/>
      </c>
      <c r="Q426" s="16" t="str">
        <f t="shared" si="82"/>
        <v/>
      </c>
      <c r="R426" s="16"/>
      <c r="S426" s="21"/>
      <c r="T426" s="21"/>
    </row>
    <row r="427" spans="1:20" x14ac:dyDescent="0.15">
      <c r="A427" s="14">
        <v>423</v>
      </c>
      <c r="B427" s="14">
        <f t="shared" si="83"/>
        <v>5</v>
      </c>
      <c r="C427" s="14">
        <f t="shared" si="84"/>
        <v>23</v>
      </c>
      <c r="D427" s="14" t="str">
        <f t="shared" si="77"/>
        <v>[]</v>
      </c>
      <c r="E427" s="14">
        <f t="shared" si="78"/>
        <v>23</v>
      </c>
      <c r="F427" s="14">
        <f t="shared" si="73"/>
        <v>0</v>
      </c>
      <c r="G427">
        <f t="shared" si="74"/>
        <v>80</v>
      </c>
      <c r="H427" s="14">
        <v>0</v>
      </c>
      <c r="I427">
        <v>0</v>
      </c>
      <c r="J427" t="str">
        <f t="shared" si="75"/>
        <v/>
      </c>
      <c r="K427" s="14" t="str">
        <f t="shared" si="76"/>
        <v/>
      </c>
      <c r="L427" s="16" t="str">
        <f>_xlfn.IFNA(VLOOKUP(J427,物品对应表!B:C,2,FALSE),"")</f>
        <v/>
      </c>
      <c r="M427" s="16" t="str">
        <f>_xlfn.IFNA(VLOOKUP(K427,物品对应表!B:C,2,FALSE),"")</f>
        <v/>
      </c>
      <c r="N427" s="1" t="str">
        <f t="shared" si="79"/>
        <v/>
      </c>
      <c r="O427" s="16" t="str">
        <f t="shared" si="80"/>
        <v/>
      </c>
      <c r="P427" s="16" t="str">
        <f t="shared" si="81"/>
        <v/>
      </c>
      <c r="Q427" s="16" t="str">
        <f t="shared" si="82"/>
        <v/>
      </c>
      <c r="R427" s="16"/>
      <c r="S427" s="21"/>
      <c r="T427" s="21"/>
    </row>
    <row r="428" spans="1:20" x14ac:dyDescent="0.15">
      <c r="A428" s="14">
        <v>424</v>
      </c>
      <c r="B428" s="14">
        <f t="shared" si="83"/>
        <v>5</v>
      </c>
      <c r="C428" s="14">
        <f t="shared" si="84"/>
        <v>24</v>
      </c>
      <c r="D428" s="14" t="str">
        <f t="shared" si="77"/>
        <v>[]</v>
      </c>
      <c r="E428" s="14">
        <f t="shared" si="78"/>
        <v>24</v>
      </c>
      <c r="F428" s="14">
        <f t="shared" si="73"/>
        <v>0</v>
      </c>
      <c r="G428">
        <f t="shared" si="74"/>
        <v>80</v>
      </c>
      <c r="H428" s="14">
        <v>0</v>
      </c>
      <c r="I428">
        <v>0</v>
      </c>
      <c r="J428" t="str">
        <f t="shared" si="75"/>
        <v/>
      </c>
      <c r="K428" s="14" t="str">
        <f t="shared" si="76"/>
        <v/>
      </c>
      <c r="L428" s="16" t="str">
        <f>_xlfn.IFNA(VLOOKUP(J428,物品对应表!B:C,2,FALSE),"")</f>
        <v/>
      </c>
      <c r="M428" s="16" t="str">
        <f>_xlfn.IFNA(VLOOKUP(K428,物品对应表!B:C,2,FALSE),"")</f>
        <v/>
      </c>
      <c r="N428" s="1" t="str">
        <f t="shared" si="79"/>
        <v/>
      </c>
      <c r="O428" s="16" t="str">
        <f t="shared" si="80"/>
        <v/>
      </c>
      <c r="P428" s="16" t="str">
        <f t="shared" si="81"/>
        <v/>
      </c>
      <c r="Q428" s="16" t="str">
        <f t="shared" si="82"/>
        <v/>
      </c>
      <c r="R428" s="16"/>
      <c r="S428" s="21"/>
      <c r="T428" s="21"/>
    </row>
    <row r="429" spans="1:20" x14ac:dyDescent="0.15">
      <c r="A429" s="14">
        <v>425</v>
      </c>
      <c r="B429" s="14">
        <f t="shared" si="83"/>
        <v>5</v>
      </c>
      <c r="C429" s="14">
        <f t="shared" si="84"/>
        <v>25</v>
      </c>
      <c r="D429" s="14" t="str">
        <f t="shared" si="77"/>
        <v>[]</v>
      </c>
      <c r="E429" s="14">
        <f t="shared" si="78"/>
        <v>25</v>
      </c>
      <c r="F429" s="14">
        <f t="shared" si="73"/>
        <v>0</v>
      </c>
      <c r="G429">
        <f t="shared" si="74"/>
        <v>80</v>
      </c>
      <c r="H429" s="14">
        <v>0</v>
      </c>
      <c r="I429">
        <v>0</v>
      </c>
      <c r="J429" t="str">
        <f t="shared" si="75"/>
        <v/>
      </c>
      <c r="K429" s="14" t="str">
        <f t="shared" si="76"/>
        <v/>
      </c>
      <c r="L429" s="16" t="str">
        <f>_xlfn.IFNA(VLOOKUP(J429,物品对应表!B:C,2,FALSE),"")</f>
        <v/>
      </c>
      <c r="M429" s="16" t="str">
        <f>_xlfn.IFNA(VLOOKUP(K429,物品对应表!B:C,2,FALSE),"")</f>
        <v/>
      </c>
      <c r="N429" s="1" t="str">
        <f t="shared" si="79"/>
        <v/>
      </c>
      <c r="O429" s="16" t="str">
        <f t="shared" si="80"/>
        <v/>
      </c>
      <c r="P429" s="16" t="str">
        <f t="shared" si="81"/>
        <v/>
      </c>
      <c r="Q429" s="16" t="str">
        <f t="shared" si="82"/>
        <v/>
      </c>
      <c r="R429" s="16"/>
      <c r="S429" s="21"/>
      <c r="T429" s="21"/>
    </row>
    <row r="430" spans="1:20" x14ac:dyDescent="0.15">
      <c r="A430" s="14">
        <v>426</v>
      </c>
      <c r="B430" s="14">
        <f t="shared" si="83"/>
        <v>5</v>
      </c>
      <c r="C430" s="14">
        <f t="shared" si="84"/>
        <v>26</v>
      </c>
      <c r="D430" s="14" t="str">
        <f t="shared" si="77"/>
        <v>[]</v>
      </c>
      <c r="E430" s="14">
        <f t="shared" si="78"/>
        <v>26</v>
      </c>
      <c r="F430" s="14">
        <f t="shared" si="73"/>
        <v>0</v>
      </c>
      <c r="G430">
        <f t="shared" si="74"/>
        <v>80</v>
      </c>
      <c r="H430" s="14">
        <v>0</v>
      </c>
      <c r="I430">
        <v>0</v>
      </c>
      <c r="J430" t="str">
        <f t="shared" si="75"/>
        <v/>
      </c>
      <c r="K430" s="14" t="str">
        <f t="shared" si="76"/>
        <v/>
      </c>
      <c r="L430" s="16" t="str">
        <f>_xlfn.IFNA(VLOOKUP(J430,物品对应表!B:C,2,FALSE),"")</f>
        <v/>
      </c>
      <c r="M430" s="16" t="str">
        <f>_xlfn.IFNA(VLOOKUP(K430,物品对应表!B:C,2,FALSE),"")</f>
        <v/>
      </c>
      <c r="N430" s="1" t="str">
        <f t="shared" si="79"/>
        <v/>
      </c>
      <c r="O430" s="16" t="str">
        <f t="shared" si="80"/>
        <v/>
      </c>
      <c r="P430" s="16" t="str">
        <f t="shared" si="81"/>
        <v/>
      </c>
      <c r="Q430" s="16" t="str">
        <f t="shared" si="82"/>
        <v/>
      </c>
      <c r="R430" s="16"/>
      <c r="S430" s="21"/>
      <c r="T430" s="21"/>
    </row>
    <row r="431" spans="1:20" x14ac:dyDescent="0.15">
      <c r="A431" s="14">
        <v>427</v>
      </c>
      <c r="B431" s="14">
        <f t="shared" si="83"/>
        <v>5</v>
      </c>
      <c r="C431" s="14">
        <f t="shared" si="84"/>
        <v>27</v>
      </c>
      <c r="D431" s="14" t="str">
        <f t="shared" si="77"/>
        <v>[]</v>
      </c>
      <c r="E431" s="14">
        <f t="shared" si="78"/>
        <v>27</v>
      </c>
      <c r="F431" s="14">
        <f t="shared" si="73"/>
        <v>0</v>
      </c>
      <c r="G431">
        <f t="shared" si="74"/>
        <v>80</v>
      </c>
      <c r="H431" s="14">
        <v>0</v>
      </c>
      <c r="I431">
        <v>0</v>
      </c>
      <c r="J431" t="str">
        <f t="shared" si="75"/>
        <v/>
      </c>
      <c r="K431" s="14" t="str">
        <f t="shared" si="76"/>
        <v/>
      </c>
      <c r="L431" s="16" t="str">
        <f>_xlfn.IFNA(VLOOKUP(J431,物品对应表!B:C,2,FALSE),"")</f>
        <v/>
      </c>
      <c r="M431" s="16" t="str">
        <f>_xlfn.IFNA(VLOOKUP(K431,物品对应表!B:C,2,FALSE),"")</f>
        <v/>
      </c>
      <c r="N431" s="1" t="str">
        <f t="shared" si="79"/>
        <v/>
      </c>
      <c r="O431" s="16" t="str">
        <f t="shared" si="80"/>
        <v/>
      </c>
      <c r="P431" s="16" t="str">
        <f t="shared" si="81"/>
        <v/>
      </c>
      <c r="Q431" s="16" t="str">
        <f t="shared" si="82"/>
        <v/>
      </c>
      <c r="R431" s="16"/>
      <c r="S431" s="21"/>
      <c r="T431" s="21"/>
    </row>
    <row r="432" spans="1:20" x14ac:dyDescent="0.15">
      <c r="A432" s="14">
        <v>428</v>
      </c>
      <c r="B432" s="14">
        <f t="shared" si="83"/>
        <v>5</v>
      </c>
      <c r="C432" s="14">
        <f t="shared" si="84"/>
        <v>28</v>
      </c>
      <c r="D432" s="14" t="str">
        <f t="shared" si="77"/>
        <v>[]</v>
      </c>
      <c r="E432" s="14">
        <f t="shared" si="78"/>
        <v>28</v>
      </c>
      <c r="F432" s="14">
        <f t="shared" si="73"/>
        <v>0</v>
      </c>
      <c r="G432">
        <f t="shared" si="74"/>
        <v>80</v>
      </c>
      <c r="H432" s="14">
        <v>0</v>
      </c>
      <c r="I432">
        <v>0</v>
      </c>
      <c r="J432" t="str">
        <f t="shared" si="75"/>
        <v/>
      </c>
      <c r="K432" s="14" t="str">
        <f t="shared" si="76"/>
        <v/>
      </c>
      <c r="L432" s="16" t="str">
        <f>_xlfn.IFNA(VLOOKUP(J432,物品对应表!B:C,2,FALSE),"")</f>
        <v/>
      </c>
      <c r="M432" s="16" t="str">
        <f>_xlfn.IFNA(VLOOKUP(K432,物品对应表!B:C,2,FALSE),"")</f>
        <v/>
      </c>
      <c r="N432" s="1" t="str">
        <f t="shared" si="79"/>
        <v/>
      </c>
      <c r="O432" s="16" t="str">
        <f t="shared" si="80"/>
        <v/>
      </c>
      <c r="P432" s="16" t="str">
        <f t="shared" si="81"/>
        <v/>
      </c>
      <c r="Q432" s="16" t="str">
        <f t="shared" si="82"/>
        <v/>
      </c>
      <c r="R432" s="16"/>
      <c r="S432" s="21"/>
      <c r="T432" s="21"/>
    </row>
    <row r="433" spans="1:20" x14ac:dyDescent="0.15">
      <c r="A433" s="14">
        <v>429</v>
      </c>
      <c r="B433" s="14">
        <f t="shared" si="83"/>
        <v>5</v>
      </c>
      <c r="C433" s="14">
        <f t="shared" si="84"/>
        <v>29</v>
      </c>
      <c r="D433" s="14" t="str">
        <f t="shared" si="77"/>
        <v>[]</v>
      </c>
      <c r="E433" s="14">
        <f t="shared" si="78"/>
        <v>29</v>
      </c>
      <c r="F433" s="14">
        <f t="shared" si="73"/>
        <v>0</v>
      </c>
      <c r="G433">
        <f t="shared" si="74"/>
        <v>80</v>
      </c>
      <c r="H433" s="14">
        <v>0</v>
      </c>
      <c r="I433">
        <v>0</v>
      </c>
      <c r="J433" t="str">
        <f t="shared" si="75"/>
        <v/>
      </c>
      <c r="K433" s="14" t="str">
        <f t="shared" si="76"/>
        <v/>
      </c>
      <c r="L433" s="16" t="str">
        <f>_xlfn.IFNA(VLOOKUP(J433,物品对应表!B:C,2,FALSE),"")</f>
        <v/>
      </c>
      <c r="M433" s="16" t="str">
        <f>_xlfn.IFNA(VLOOKUP(K433,物品对应表!B:C,2,FALSE),"")</f>
        <v/>
      </c>
      <c r="N433" s="1" t="str">
        <f t="shared" si="79"/>
        <v/>
      </c>
      <c r="O433" s="16" t="str">
        <f t="shared" si="80"/>
        <v/>
      </c>
      <c r="P433" s="16" t="str">
        <f t="shared" si="81"/>
        <v/>
      </c>
      <c r="Q433" s="16" t="str">
        <f t="shared" si="82"/>
        <v/>
      </c>
      <c r="R433" s="16"/>
      <c r="S433" s="21"/>
      <c r="T433" s="21"/>
    </row>
    <row r="434" spans="1:20" x14ac:dyDescent="0.15">
      <c r="A434" s="14">
        <v>430</v>
      </c>
      <c r="B434" s="14">
        <f t="shared" si="83"/>
        <v>5</v>
      </c>
      <c r="C434" s="14">
        <f t="shared" si="84"/>
        <v>30</v>
      </c>
      <c r="D434" s="14" t="str">
        <f t="shared" si="77"/>
        <v>[{"count":1,"iid":25031},{"count":1,"iid":25032}]</v>
      </c>
      <c r="E434" s="14">
        <f t="shared" si="78"/>
        <v>30</v>
      </c>
      <c r="F434" s="14">
        <f t="shared" si="73"/>
        <v>1</v>
      </c>
      <c r="G434">
        <f t="shared" si="74"/>
        <v>0</v>
      </c>
      <c r="H434" s="14">
        <v>0</v>
      </c>
      <c r="I434">
        <v>0</v>
      </c>
      <c r="J434" t="str">
        <f t="shared" si="75"/>
        <v>装备进阶材料3-1</v>
      </c>
      <c r="K434" s="14" t="str">
        <f t="shared" si="76"/>
        <v>装备进阶材料3-2</v>
      </c>
      <c r="L434" s="16">
        <f>_xlfn.IFNA(VLOOKUP(J434,物品对应表!B:C,2,FALSE),"")</f>
        <v>25031</v>
      </c>
      <c r="M434" s="16">
        <f>_xlfn.IFNA(VLOOKUP(K434,物品对应表!B:C,2,FALSE),"")</f>
        <v>25032</v>
      </c>
      <c r="N434" s="1">
        <f t="shared" si="79"/>
        <v>1</v>
      </c>
      <c r="O434" s="16">
        <f t="shared" si="80"/>
        <v>1</v>
      </c>
      <c r="P434" s="16" t="str">
        <f t="shared" si="81"/>
        <v>{"count":1,"iid":25031}</v>
      </c>
      <c r="Q434" s="16" t="str">
        <f t="shared" si="82"/>
        <v>{"count":1,"iid":25032}</v>
      </c>
      <c r="R434" s="16"/>
      <c r="S434" s="21"/>
      <c r="T434" s="21"/>
    </row>
    <row r="435" spans="1:20" x14ac:dyDescent="0.15">
      <c r="A435" s="14">
        <v>431</v>
      </c>
      <c r="B435" s="14">
        <f t="shared" si="83"/>
        <v>5</v>
      </c>
      <c r="C435" s="14">
        <f t="shared" si="84"/>
        <v>31</v>
      </c>
      <c r="D435" s="14" t="str">
        <f t="shared" si="77"/>
        <v>[]</v>
      </c>
      <c r="E435" s="14">
        <f t="shared" si="78"/>
        <v>31</v>
      </c>
      <c r="F435" s="14">
        <f t="shared" si="73"/>
        <v>0</v>
      </c>
      <c r="G435">
        <f t="shared" si="74"/>
        <v>192</v>
      </c>
      <c r="H435" s="14">
        <v>0</v>
      </c>
      <c r="I435">
        <v>0</v>
      </c>
      <c r="J435" t="str">
        <f t="shared" si="75"/>
        <v/>
      </c>
      <c r="K435" s="14" t="str">
        <f t="shared" si="76"/>
        <v/>
      </c>
      <c r="L435" s="16" t="str">
        <f>_xlfn.IFNA(VLOOKUP(J435,物品对应表!B:C,2,FALSE),"")</f>
        <v/>
      </c>
      <c r="M435" s="16" t="str">
        <f>_xlfn.IFNA(VLOOKUP(K435,物品对应表!B:C,2,FALSE),"")</f>
        <v/>
      </c>
      <c r="N435" s="1" t="str">
        <f t="shared" si="79"/>
        <v/>
      </c>
      <c r="O435" s="16" t="str">
        <f t="shared" si="80"/>
        <v/>
      </c>
      <c r="P435" s="16" t="str">
        <f t="shared" si="81"/>
        <v/>
      </c>
      <c r="Q435" s="16" t="str">
        <f t="shared" si="82"/>
        <v/>
      </c>
      <c r="R435" s="16"/>
      <c r="S435" s="21"/>
      <c r="T435" s="21"/>
    </row>
    <row r="436" spans="1:20" x14ac:dyDescent="0.15">
      <c r="A436" s="14">
        <v>432</v>
      </c>
      <c r="B436" s="14">
        <f t="shared" si="83"/>
        <v>5</v>
      </c>
      <c r="C436" s="14">
        <f t="shared" si="84"/>
        <v>32</v>
      </c>
      <c r="D436" s="14" t="str">
        <f t="shared" si="77"/>
        <v>[]</v>
      </c>
      <c r="E436" s="14">
        <f t="shared" si="78"/>
        <v>32</v>
      </c>
      <c r="F436" s="14">
        <f t="shared" si="73"/>
        <v>0</v>
      </c>
      <c r="G436">
        <f t="shared" si="74"/>
        <v>191.99999999999969</v>
      </c>
      <c r="H436" s="14">
        <v>0</v>
      </c>
      <c r="I436">
        <v>0</v>
      </c>
      <c r="J436" t="str">
        <f t="shared" si="75"/>
        <v/>
      </c>
      <c r="K436" s="14" t="str">
        <f t="shared" si="76"/>
        <v/>
      </c>
      <c r="L436" s="16" t="str">
        <f>_xlfn.IFNA(VLOOKUP(J436,物品对应表!B:C,2,FALSE),"")</f>
        <v/>
      </c>
      <c r="M436" s="16" t="str">
        <f>_xlfn.IFNA(VLOOKUP(K436,物品对应表!B:C,2,FALSE),"")</f>
        <v/>
      </c>
      <c r="N436" s="1" t="str">
        <f t="shared" si="79"/>
        <v/>
      </c>
      <c r="O436" s="16" t="str">
        <f t="shared" si="80"/>
        <v/>
      </c>
      <c r="P436" s="16" t="str">
        <f t="shared" si="81"/>
        <v/>
      </c>
      <c r="Q436" s="16" t="str">
        <f t="shared" si="82"/>
        <v/>
      </c>
      <c r="R436" s="16"/>
      <c r="S436" s="21"/>
      <c r="T436" s="21"/>
    </row>
    <row r="437" spans="1:20" x14ac:dyDescent="0.15">
      <c r="A437" s="14">
        <v>433</v>
      </c>
      <c r="B437" s="14">
        <f t="shared" si="83"/>
        <v>5</v>
      </c>
      <c r="C437" s="14">
        <f t="shared" si="84"/>
        <v>33</v>
      </c>
      <c r="D437" s="14" t="str">
        <f t="shared" si="77"/>
        <v>[]</v>
      </c>
      <c r="E437" s="14">
        <f t="shared" si="78"/>
        <v>33</v>
      </c>
      <c r="F437" s="14">
        <f t="shared" si="73"/>
        <v>0</v>
      </c>
      <c r="G437">
        <f t="shared" si="74"/>
        <v>192</v>
      </c>
      <c r="H437" s="14">
        <v>0</v>
      </c>
      <c r="I437">
        <v>0</v>
      </c>
      <c r="J437" t="str">
        <f t="shared" si="75"/>
        <v/>
      </c>
      <c r="K437" s="14" t="str">
        <f t="shared" si="76"/>
        <v/>
      </c>
      <c r="L437" s="16" t="str">
        <f>_xlfn.IFNA(VLOOKUP(J437,物品对应表!B:C,2,FALSE),"")</f>
        <v/>
      </c>
      <c r="M437" s="16" t="str">
        <f>_xlfn.IFNA(VLOOKUP(K437,物品对应表!B:C,2,FALSE),"")</f>
        <v/>
      </c>
      <c r="N437" s="1" t="str">
        <f t="shared" si="79"/>
        <v/>
      </c>
      <c r="O437" s="16" t="str">
        <f t="shared" si="80"/>
        <v/>
      </c>
      <c r="P437" s="16" t="str">
        <f t="shared" si="81"/>
        <v/>
      </c>
      <c r="Q437" s="16" t="str">
        <f t="shared" si="82"/>
        <v/>
      </c>
      <c r="R437" s="16"/>
      <c r="S437" s="21"/>
      <c r="T437" s="21"/>
    </row>
    <row r="438" spans="1:20" x14ac:dyDescent="0.15">
      <c r="A438" s="14">
        <v>434</v>
      </c>
      <c r="B438" s="14">
        <f t="shared" si="83"/>
        <v>5</v>
      </c>
      <c r="C438" s="14">
        <f t="shared" si="84"/>
        <v>34</v>
      </c>
      <c r="D438" s="14" t="str">
        <f t="shared" si="77"/>
        <v>[]</v>
      </c>
      <c r="E438" s="14">
        <f t="shared" si="78"/>
        <v>34</v>
      </c>
      <c r="F438" s="14">
        <f t="shared" si="73"/>
        <v>0</v>
      </c>
      <c r="G438">
        <f t="shared" si="74"/>
        <v>191.99999999999969</v>
      </c>
      <c r="H438" s="14">
        <v>0</v>
      </c>
      <c r="I438">
        <v>0</v>
      </c>
      <c r="J438" t="str">
        <f t="shared" si="75"/>
        <v/>
      </c>
      <c r="K438" s="14" t="str">
        <f t="shared" si="76"/>
        <v/>
      </c>
      <c r="L438" s="16" t="str">
        <f>_xlfn.IFNA(VLOOKUP(J438,物品对应表!B:C,2,FALSE),"")</f>
        <v/>
      </c>
      <c r="M438" s="16" t="str">
        <f>_xlfn.IFNA(VLOOKUP(K438,物品对应表!B:C,2,FALSE),"")</f>
        <v/>
      </c>
      <c r="N438" s="1" t="str">
        <f t="shared" si="79"/>
        <v/>
      </c>
      <c r="O438" s="16" t="str">
        <f t="shared" si="80"/>
        <v/>
      </c>
      <c r="P438" s="16" t="str">
        <f t="shared" si="81"/>
        <v/>
      </c>
      <c r="Q438" s="16" t="str">
        <f t="shared" si="82"/>
        <v/>
      </c>
      <c r="R438" s="16"/>
      <c r="S438" s="21"/>
      <c r="T438" s="21"/>
    </row>
    <row r="439" spans="1:20" x14ac:dyDescent="0.15">
      <c r="A439" s="14">
        <v>435</v>
      </c>
      <c r="B439" s="14">
        <f t="shared" si="83"/>
        <v>5</v>
      </c>
      <c r="C439" s="14">
        <f t="shared" si="84"/>
        <v>35</v>
      </c>
      <c r="D439" s="14" t="str">
        <f t="shared" si="77"/>
        <v>[]</v>
      </c>
      <c r="E439" s="14">
        <f t="shared" si="78"/>
        <v>35</v>
      </c>
      <c r="F439" s="14">
        <f t="shared" si="73"/>
        <v>0</v>
      </c>
      <c r="G439">
        <f t="shared" si="74"/>
        <v>192</v>
      </c>
      <c r="H439" s="14">
        <v>0</v>
      </c>
      <c r="I439">
        <v>0</v>
      </c>
      <c r="J439" t="str">
        <f t="shared" si="75"/>
        <v/>
      </c>
      <c r="K439" s="14" t="str">
        <f t="shared" si="76"/>
        <v/>
      </c>
      <c r="L439" s="16" t="str">
        <f>_xlfn.IFNA(VLOOKUP(J439,物品对应表!B:C,2,FALSE),"")</f>
        <v/>
      </c>
      <c r="M439" s="16" t="str">
        <f>_xlfn.IFNA(VLOOKUP(K439,物品对应表!B:C,2,FALSE),"")</f>
        <v/>
      </c>
      <c r="N439" s="1" t="str">
        <f t="shared" si="79"/>
        <v/>
      </c>
      <c r="O439" s="16" t="str">
        <f t="shared" si="80"/>
        <v/>
      </c>
      <c r="P439" s="16" t="str">
        <f t="shared" si="81"/>
        <v/>
      </c>
      <c r="Q439" s="16" t="str">
        <f t="shared" si="82"/>
        <v/>
      </c>
      <c r="R439" s="16"/>
      <c r="S439" s="21"/>
      <c r="T439" s="21"/>
    </row>
    <row r="440" spans="1:20" x14ac:dyDescent="0.15">
      <c r="A440" s="14">
        <v>436</v>
      </c>
      <c r="B440" s="14">
        <f t="shared" si="83"/>
        <v>5</v>
      </c>
      <c r="C440" s="14">
        <f t="shared" si="84"/>
        <v>36</v>
      </c>
      <c r="D440" s="14" t="str">
        <f t="shared" si="77"/>
        <v>[]</v>
      </c>
      <c r="E440" s="14">
        <f t="shared" si="78"/>
        <v>36</v>
      </c>
      <c r="F440" s="14">
        <f t="shared" si="73"/>
        <v>0</v>
      </c>
      <c r="G440">
        <f t="shared" si="74"/>
        <v>192</v>
      </c>
      <c r="H440" s="14">
        <v>0</v>
      </c>
      <c r="I440">
        <v>0</v>
      </c>
      <c r="J440" t="str">
        <f t="shared" si="75"/>
        <v/>
      </c>
      <c r="K440" s="14" t="str">
        <f t="shared" si="76"/>
        <v/>
      </c>
      <c r="L440" s="16" t="str">
        <f>_xlfn.IFNA(VLOOKUP(J440,物品对应表!B:C,2,FALSE),"")</f>
        <v/>
      </c>
      <c r="M440" s="16" t="str">
        <f>_xlfn.IFNA(VLOOKUP(K440,物品对应表!B:C,2,FALSE),"")</f>
        <v/>
      </c>
      <c r="N440" s="1" t="str">
        <f t="shared" si="79"/>
        <v/>
      </c>
      <c r="O440" s="16" t="str">
        <f t="shared" si="80"/>
        <v/>
      </c>
      <c r="P440" s="16" t="str">
        <f t="shared" si="81"/>
        <v/>
      </c>
      <c r="Q440" s="16" t="str">
        <f t="shared" si="82"/>
        <v/>
      </c>
      <c r="R440" s="16"/>
      <c r="S440" s="21"/>
      <c r="T440" s="21"/>
    </row>
    <row r="441" spans="1:20" x14ac:dyDescent="0.15">
      <c r="A441" s="14">
        <v>437</v>
      </c>
      <c r="B441" s="14">
        <f t="shared" si="83"/>
        <v>5</v>
      </c>
      <c r="C441" s="14">
        <f t="shared" si="84"/>
        <v>37</v>
      </c>
      <c r="D441" s="14" t="str">
        <f t="shared" si="77"/>
        <v>[]</v>
      </c>
      <c r="E441" s="14">
        <f t="shared" si="78"/>
        <v>37</v>
      </c>
      <c r="F441" s="14">
        <f t="shared" si="73"/>
        <v>0</v>
      </c>
      <c r="G441">
        <f t="shared" si="74"/>
        <v>192</v>
      </c>
      <c r="H441" s="14">
        <v>0</v>
      </c>
      <c r="I441">
        <v>0</v>
      </c>
      <c r="J441" t="str">
        <f t="shared" si="75"/>
        <v/>
      </c>
      <c r="K441" s="14" t="str">
        <f t="shared" si="76"/>
        <v/>
      </c>
      <c r="L441" s="16" t="str">
        <f>_xlfn.IFNA(VLOOKUP(J441,物品对应表!B:C,2,FALSE),"")</f>
        <v/>
      </c>
      <c r="M441" s="16" t="str">
        <f>_xlfn.IFNA(VLOOKUP(K441,物品对应表!B:C,2,FALSE),"")</f>
        <v/>
      </c>
      <c r="N441" s="1" t="str">
        <f t="shared" si="79"/>
        <v/>
      </c>
      <c r="O441" s="16" t="str">
        <f t="shared" si="80"/>
        <v/>
      </c>
      <c r="P441" s="16" t="str">
        <f t="shared" si="81"/>
        <v/>
      </c>
      <c r="Q441" s="16" t="str">
        <f t="shared" si="82"/>
        <v/>
      </c>
      <c r="R441" s="16"/>
      <c r="S441" s="21"/>
      <c r="T441" s="21"/>
    </row>
    <row r="442" spans="1:20" x14ac:dyDescent="0.15">
      <c r="A442" s="14">
        <v>438</v>
      </c>
      <c r="B442" s="14">
        <f t="shared" si="83"/>
        <v>5</v>
      </c>
      <c r="C442" s="14">
        <f t="shared" si="84"/>
        <v>38</v>
      </c>
      <c r="D442" s="14" t="str">
        <f t="shared" si="77"/>
        <v>[]</v>
      </c>
      <c r="E442" s="14">
        <f t="shared" si="78"/>
        <v>38</v>
      </c>
      <c r="F442" s="14">
        <f t="shared" si="73"/>
        <v>0</v>
      </c>
      <c r="G442">
        <f t="shared" si="74"/>
        <v>191.9999999999994</v>
      </c>
      <c r="H442" s="14">
        <v>0</v>
      </c>
      <c r="I442">
        <v>0</v>
      </c>
      <c r="J442" t="str">
        <f t="shared" si="75"/>
        <v/>
      </c>
      <c r="K442" s="14" t="str">
        <f t="shared" si="76"/>
        <v/>
      </c>
      <c r="L442" s="16" t="str">
        <f>_xlfn.IFNA(VLOOKUP(J442,物品对应表!B:C,2,FALSE),"")</f>
        <v/>
      </c>
      <c r="M442" s="16" t="str">
        <f>_xlfn.IFNA(VLOOKUP(K442,物品对应表!B:C,2,FALSE),"")</f>
        <v/>
      </c>
      <c r="N442" s="1" t="str">
        <f t="shared" si="79"/>
        <v/>
      </c>
      <c r="O442" s="16" t="str">
        <f t="shared" si="80"/>
        <v/>
      </c>
      <c r="P442" s="16" t="str">
        <f t="shared" si="81"/>
        <v/>
      </c>
      <c r="Q442" s="16" t="str">
        <f t="shared" si="82"/>
        <v/>
      </c>
      <c r="R442" s="16"/>
      <c r="S442" s="21"/>
      <c r="T442" s="21"/>
    </row>
    <row r="443" spans="1:20" x14ac:dyDescent="0.15">
      <c r="A443" s="14">
        <v>439</v>
      </c>
      <c r="B443" s="14">
        <f t="shared" si="83"/>
        <v>5</v>
      </c>
      <c r="C443" s="14">
        <f t="shared" si="84"/>
        <v>39</v>
      </c>
      <c r="D443" s="14" t="str">
        <f t="shared" si="77"/>
        <v>[]</v>
      </c>
      <c r="E443" s="14">
        <f t="shared" si="78"/>
        <v>39</v>
      </c>
      <c r="F443" s="14">
        <f t="shared" si="73"/>
        <v>0</v>
      </c>
      <c r="G443">
        <f t="shared" si="74"/>
        <v>192</v>
      </c>
      <c r="H443" s="14">
        <v>0</v>
      </c>
      <c r="I443">
        <v>0</v>
      </c>
      <c r="J443" t="str">
        <f t="shared" si="75"/>
        <v/>
      </c>
      <c r="K443" s="14" t="str">
        <f t="shared" si="76"/>
        <v/>
      </c>
      <c r="L443" s="16" t="str">
        <f>_xlfn.IFNA(VLOOKUP(J443,物品对应表!B:C,2,FALSE),"")</f>
        <v/>
      </c>
      <c r="M443" s="16" t="str">
        <f>_xlfn.IFNA(VLOOKUP(K443,物品对应表!B:C,2,FALSE),"")</f>
        <v/>
      </c>
      <c r="N443" s="1" t="str">
        <f t="shared" si="79"/>
        <v/>
      </c>
      <c r="O443" s="16" t="str">
        <f t="shared" si="80"/>
        <v/>
      </c>
      <c r="P443" s="16" t="str">
        <f t="shared" si="81"/>
        <v/>
      </c>
      <c r="Q443" s="16" t="str">
        <f t="shared" si="82"/>
        <v/>
      </c>
      <c r="R443" s="16"/>
      <c r="S443" s="21"/>
      <c r="T443" s="21"/>
    </row>
    <row r="444" spans="1:20" x14ac:dyDescent="0.15">
      <c r="A444" s="14">
        <v>440</v>
      </c>
      <c r="B444" s="14">
        <f t="shared" si="83"/>
        <v>5</v>
      </c>
      <c r="C444" s="14">
        <f t="shared" si="84"/>
        <v>40</v>
      </c>
      <c r="D444" s="14" t="str">
        <f t="shared" si="77"/>
        <v>[{"count":1,"iid":25041},{"count":1,"iid":25042}]</v>
      </c>
      <c r="E444" s="14">
        <f t="shared" si="78"/>
        <v>40</v>
      </c>
      <c r="F444" s="14">
        <f t="shared" si="73"/>
        <v>1</v>
      </c>
      <c r="G444">
        <f t="shared" si="74"/>
        <v>0</v>
      </c>
      <c r="H444" s="14">
        <v>0</v>
      </c>
      <c r="I444">
        <v>0</v>
      </c>
      <c r="J444" t="str">
        <f t="shared" si="75"/>
        <v>装备进阶材料4-1</v>
      </c>
      <c r="K444" s="14" t="str">
        <f t="shared" si="76"/>
        <v>装备进阶材料4-2</v>
      </c>
      <c r="L444" s="16">
        <f>_xlfn.IFNA(VLOOKUP(J444,物品对应表!B:C,2,FALSE),"")</f>
        <v>25041</v>
      </c>
      <c r="M444" s="16">
        <f>_xlfn.IFNA(VLOOKUP(K444,物品对应表!B:C,2,FALSE),"")</f>
        <v>25042</v>
      </c>
      <c r="N444" s="1">
        <f t="shared" si="79"/>
        <v>1</v>
      </c>
      <c r="O444" s="16">
        <f t="shared" si="80"/>
        <v>1</v>
      </c>
      <c r="P444" s="16" t="str">
        <f t="shared" si="81"/>
        <v>{"count":1,"iid":25041}</v>
      </c>
      <c r="Q444" s="16" t="str">
        <f t="shared" si="82"/>
        <v>{"count":1,"iid":25042}</v>
      </c>
      <c r="R444" s="16"/>
      <c r="S444" s="21"/>
      <c r="T444" s="21"/>
    </row>
    <row r="445" spans="1:20" x14ac:dyDescent="0.15">
      <c r="A445" s="14">
        <v>441</v>
      </c>
      <c r="B445" s="14">
        <f t="shared" si="83"/>
        <v>5</v>
      </c>
      <c r="C445" s="14">
        <f t="shared" si="84"/>
        <v>41</v>
      </c>
      <c r="D445" s="14" t="str">
        <f t="shared" si="77"/>
        <v>[]</v>
      </c>
      <c r="E445" s="14">
        <f t="shared" si="78"/>
        <v>41</v>
      </c>
      <c r="F445" s="14">
        <f t="shared" si="73"/>
        <v>0</v>
      </c>
      <c r="G445">
        <f t="shared" si="74"/>
        <v>416</v>
      </c>
      <c r="H445" s="14">
        <v>0</v>
      </c>
      <c r="I445">
        <v>0</v>
      </c>
      <c r="J445" t="str">
        <f t="shared" si="75"/>
        <v/>
      </c>
      <c r="K445" s="14" t="str">
        <f t="shared" si="76"/>
        <v/>
      </c>
      <c r="L445" s="16" t="str">
        <f>_xlfn.IFNA(VLOOKUP(J445,物品对应表!B:C,2,FALSE),"")</f>
        <v/>
      </c>
      <c r="M445" s="16" t="str">
        <f>_xlfn.IFNA(VLOOKUP(K445,物品对应表!B:C,2,FALSE),"")</f>
        <v/>
      </c>
      <c r="N445" s="1" t="str">
        <f t="shared" si="79"/>
        <v/>
      </c>
      <c r="O445" s="16" t="str">
        <f t="shared" si="80"/>
        <v/>
      </c>
      <c r="P445" s="16" t="str">
        <f t="shared" si="81"/>
        <v/>
      </c>
      <c r="Q445" s="16" t="str">
        <f t="shared" si="82"/>
        <v/>
      </c>
      <c r="R445" s="16"/>
      <c r="S445" s="21"/>
      <c r="T445" s="21"/>
    </row>
    <row r="446" spans="1:20" x14ac:dyDescent="0.15">
      <c r="A446" s="14">
        <v>442</v>
      </c>
      <c r="B446" s="14">
        <f t="shared" si="83"/>
        <v>5</v>
      </c>
      <c r="C446" s="14">
        <f t="shared" si="84"/>
        <v>42</v>
      </c>
      <c r="D446" s="14" t="str">
        <f t="shared" si="77"/>
        <v>[]</v>
      </c>
      <c r="E446" s="14">
        <f t="shared" si="78"/>
        <v>42</v>
      </c>
      <c r="F446" s="14">
        <f t="shared" si="73"/>
        <v>0</v>
      </c>
      <c r="G446">
        <f t="shared" si="74"/>
        <v>416.00000000000063</v>
      </c>
      <c r="H446" s="14">
        <v>0</v>
      </c>
      <c r="I446">
        <v>0</v>
      </c>
      <c r="J446" t="str">
        <f t="shared" si="75"/>
        <v/>
      </c>
      <c r="K446" s="14" t="str">
        <f t="shared" si="76"/>
        <v/>
      </c>
      <c r="L446" s="16" t="str">
        <f>_xlfn.IFNA(VLOOKUP(J446,物品对应表!B:C,2,FALSE),"")</f>
        <v/>
      </c>
      <c r="M446" s="16" t="str">
        <f>_xlfn.IFNA(VLOOKUP(K446,物品对应表!B:C,2,FALSE),"")</f>
        <v/>
      </c>
      <c r="N446" s="1" t="str">
        <f t="shared" si="79"/>
        <v/>
      </c>
      <c r="O446" s="16" t="str">
        <f t="shared" si="80"/>
        <v/>
      </c>
      <c r="P446" s="16" t="str">
        <f t="shared" si="81"/>
        <v/>
      </c>
      <c r="Q446" s="16" t="str">
        <f t="shared" si="82"/>
        <v/>
      </c>
      <c r="R446" s="16"/>
      <c r="S446" s="21"/>
      <c r="T446" s="21"/>
    </row>
    <row r="447" spans="1:20" x14ac:dyDescent="0.15">
      <c r="A447" s="14">
        <v>443</v>
      </c>
      <c r="B447" s="14">
        <f t="shared" si="83"/>
        <v>5</v>
      </c>
      <c r="C447" s="14">
        <f t="shared" si="84"/>
        <v>43</v>
      </c>
      <c r="D447" s="14" t="str">
        <f t="shared" si="77"/>
        <v>[]</v>
      </c>
      <c r="E447" s="14">
        <f t="shared" si="78"/>
        <v>43</v>
      </c>
      <c r="F447" s="14">
        <f t="shared" si="73"/>
        <v>0</v>
      </c>
      <c r="G447">
        <f t="shared" si="74"/>
        <v>416</v>
      </c>
      <c r="H447" s="14">
        <v>0</v>
      </c>
      <c r="I447">
        <v>0</v>
      </c>
      <c r="J447" t="str">
        <f t="shared" si="75"/>
        <v/>
      </c>
      <c r="K447" s="14" t="str">
        <f t="shared" si="76"/>
        <v/>
      </c>
      <c r="L447" s="16" t="str">
        <f>_xlfn.IFNA(VLOOKUP(J447,物品对应表!B:C,2,FALSE),"")</f>
        <v/>
      </c>
      <c r="M447" s="16" t="str">
        <f>_xlfn.IFNA(VLOOKUP(K447,物品对应表!B:C,2,FALSE),"")</f>
        <v/>
      </c>
      <c r="N447" s="1" t="str">
        <f t="shared" si="79"/>
        <v/>
      </c>
      <c r="O447" s="16" t="str">
        <f t="shared" si="80"/>
        <v/>
      </c>
      <c r="P447" s="16" t="str">
        <f t="shared" si="81"/>
        <v/>
      </c>
      <c r="Q447" s="16" t="str">
        <f t="shared" si="82"/>
        <v/>
      </c>
      <c r="R447" s="16"/>
      <c r="S447" s="21"/>
      <c r="T447" s="21"/>
    </row>
    <row r="448" spans="1:20" x14ac:dyDescent="0.15">
      <c r="A448" s="14">
        <v>444</v>
      </c>
      <c r="B448" s="14">
        <f t="shared" si="83"/>
        <v>5</v>
      </c>
      <c r="C448" s="14">
        <f t="shared" si="84"/>
        <v>44</v>
      </c>
      <c r="D448" s="14" t="str">
        <f t="shared" si="77"/>
        <v>[]</v>
      </c>
      <c r="E448" s="14">
        <f t="shared" si="78"/>
        <v>44</v>
      </c>
      <c r="F448" s="14">
        <f t="shared" si="73"/>
        <v>0</v>
      </c>
      <c r="G448">
        <f t="shared" si="74"/>
        <v>416.00000000000063</v>
      </c>
      <c r="H448" s="14">
        <v>0</v>
      </c>
      <c r="I448">
        <v>0</v>
      </c>
      <c r="J448" t="str">
        <f t="shared" si="75"/>
        <v/>
      </c>
      <c r="K448" s="14" t="str">
        <f t="shared" si="76"/>
        <v/>
      </c>
      <c r="L448" s="16" t="str">
        <f>_xlfn.IFNA(VLOOKUP(J448,物品对应表!B:C,2,FALSE),"")</f>
        <v/>
      </c>
      <c r="M448" s="16" t="str">
        <f>_xlfn.IFNA(VLOOKUP(K448,物品对应表!B:C,2,FALSE),"")</f>
        <v/>
      </c>
      <c r="N448" s="1" t="str">
        <f t="shared" si="79"/>
        <v/>
      </c>
      <c r="O448" s="16" t="str">
        <f t="shared" si="80"/>
        <v/>
      </c>
      <c r="P448" s="16" t="str">
        <f t="shared" si="81"/>
        <v/>
      </c>
      <c r="Q448" s="16" t="str">
        <f t="shared" si="82"/>
        <v/>
      </c>
      <c r="R448" s="16"/>
      <c r="S448" s="21"/>
      <c r="T448" s="21"/>
    </row>
    <row r="449" spans="1:20" x14ac:dyDescent="0.15">
      <c r="A449" s="14">
        <v>445</v>
      </c>
      <c r="B449" s="14">
        <f t="shared" si="83"/>
        <v>5</v>
      </c>
      <c r="C449" s="14">
        <f t="shared" si="84"/>
        <v>45</v>
      </c>
      <c r="D449" s="14" t="str">
        <f t="shared" si="77"/>
        <v>[]</v>
      </c>
      <c r="E449" s="14">
        <f t="shared" si="78"/>
        <v>45</v>
      </c>
      <c r="F449" s="14">
        <f t="shared" si="73"/>
        <v>0</v>
      </c>
      <c r="G449">
        <f t="shared" si="74"/>
        <v>416</v>
      </c>
      <c r="H449" s="14">
        <v>0</v>
      </c>
      <c r="I449">
        <v>0</v>
      </c>
      <c r="J449" t="str">
        <f t="shared" si="75"/>
        <v/>
      </c>
      <c r="K449" s="14" t="str">
        <f t="shared" si="76"/>
        <v/>
      </c>
      <c r="L449" s="16" t="str">
        <f>_xlfn.IFNA(VLOOKUP(J449,物品对应表!B:C,2,FALSE),"")</f>
        <v/>
      </c>
      <c r="M449" s="16" t="str">
        <f>_xlfn.IFNA(VLOOKUP(K449,物品对应表!B:C,2,FALSE),"")</f>
        <v/>
      </c>
      <c r="N449" s="1" t="str">
        <f t="shared" si="79"/>
        <v/>
      </c>
      <c r="O449" s="16" t="str">
        <f t="shared" si="80"/>
        <v/>
      </c>
      <c r="P449" s="16" t="str">
        <f t="shared" si="81"/>
        <v/>
      </c>
      <c r="Q449" s="16" t="str">
        <f t="shared" si="82"/>
        <v/>
      </c>
      <c r="R449" s="16"/>
      <c r="S449" s="21"/>
      <c r="T449" s="21"/>
    </row>
    <row r="450" spans="1:20" x14ac:dyDescent="0.15">
      <c r="A450" s="14">
        <v>446</v>
      </c>
      <c r="B450" s="14">
        <f t="shared" si="83"/>
        <v>5</v>
      </c>
      <c r="C450" s="14">
        <f t="shared" si="84"/>
        <v>46</v>
      </c>
      <c r="D450" s="14" t="str">
        <f t="shared" si="77"/>
        <v>[]</v>
      </c>
      <c r="E450" s="14">
        <f t="shared" si="78"/>
        <v>46</v>
      </c>
      <c r="F450" s="14">
        <f t="shared" si="73"/>
        <v>0</v>
      </c>
      <c r="G450">
        <f t="shared" si="74"/>
        <v>416</v>
      </c>
      <c r="H450" s="14">
        <v>0</v>
      </c>
      <c r="I450">
        <v>0</v>
      </c>
      <c r="J450" t="str">
        <f t="shared" si="75"/>
        <v/>
      </c>
      <c r="K450" s="14" t="str">
        <f t="shared" si="76"/>
        <v/>
      </c>
      <c r="L450" s="16" t="str">
        <f>_xlfn.IFNA(VLOOKUP(J450,物品对应表!B:C,2,FALSE),"")</f>
        <v/>
      </c>
      <c r="M450" s="16" t="str">
        <f>_xlfn.IFNA(VLOOKUP(K450,物品对应表!B:C,2,FALSE),"")</f>
        <v/>
      </c>
      <c r="N450" s="1" t="str">
        <f t="shared" si="79"/>
        <v/>
      </c>
      <c r="O450" s="16" t="str">
        <f t="shared" si="80"/>
        <v/>
      </c>
      <c r="P450" s="16" t="str">
        <f t="shared" si="81"/>
        <v/>
      </c>
      <c r="Q450" s="16" t="str">
        <f t="shared" si="82"/>
        <v/>
      </c>
      <c r="R450" s="16"/>
      <c r="S450" s="21"/>
      <c r="T450" s="21"/>
    </row>
    <row r="451" spans="1:20" x14ac:dyDescent="0.15">
      <c r="A451" s="14">
        <v>447</v>
      </c>
      <c r="B451" s="14">
        <f t="shared" si="83"/>
        <v>5</v>
      </c>
      <c r="C451" s="14">
        <f t="shared" si="84"/>
        <v>47</v>
      </c>
      <c r="D451" s="14" t="str">
        <f t="shared" si="77"/>
        <v>[]</v>
      </c>
      <c r="E451" s="14">
        <f t="shared" si="78"/>
        <v>47</v>
      </c>
      <c r="F451" s="14">
        <f t="shared" si="73"/>
        <v>0</v>
      </c>
      <c r="G451">
        <f t="shared" si="74"/>
        <v>416</v>
      </c>
      <c r="H451" s="14">
        <v>0</v>
      </c>
      <c r="I451">
        <v>0</v>
      </c>
      <c r="J451" t="str">
        <f t="shared" si="75"/>
        <v/>
      </c>
      <c r="K451" s="14" t="str">
        <f t="shared" si="76"/>
        <v/>
      </c>
      <c r="L451" s="16" t="str">
        <f>_xlfn.IFNA(VLOOKUP(J451,物品对应表!B:C,2,FALSE),"")</f>
        <v/>
      </c>
      <c r="M451" s="16" t="str">
        <f>_xlfn.IFNA(VLOOKUP(K451,物品对应表!B:C,2,FALSE),"")</f>
        <v/>
      </c>
      <c r="N451" s="1" t="str">
        <f t="shared" si="79"/>
        <v/>
      </c>
      <c r="O451" s="16" t="str">
        <f t="shared" si="80"/>
        <v/>
      </c>
      <c r="P451" s="16" t="str">
        <f t="shared" si="81"/>
        <v/>
      </c>
      <c r="Q451" s="16" t="str">
        <f t="shared" si="82"/>
        <v/>
      </c>
      <c r="R451" s="16"/>
      <c r="S451" s="21"/>
      <c r="T451" s="21"/>
    </row>
    <row r="452" spans="1:20" x14ac:dyDescent="0.15">
      <c r="A452" s="14">
        <v>448</v>
      </c>
      <c r="B452" s="14">
        <f t="shared" si="83"/>
        <v>5</v>
      </c>
      <c r="C452" s="14">
        <f t="shared" si="84"/>
        <v>48</v>
      </c>
      <c r="D452" s="14" t="str">
        <f t="shared" si="77"/>
        <v>[]</v>
      </c>
      <c r="E452" s="14">
        <f t="shared" si="78"/>
        <v>48</v>
      </c>
      <c r="F452" s="14">
        <f t="shared" si="73"/>
        <v>0</v>
      </c>
      <c r="G452">
        <f t="shared" si="74"/>
        <v>416.00000000000119</v>
      </c>
      <c r="H452" s="14">
        <v>0</v>
      </c>
      <c r="I452">
        <v>0</v>
      </c>
      <c r="J452" t="str">
        <f t="shared" si="75"/>
        <v/>
      </c>
      <c r="K452" s="14" t="str">
        <f t="shared" si="76"/>
        <v/>
      </c>
      <c r="L452" s="16" t="str">
        <f>_xlfn.IFNA(VLOOKUP(J452,物品对应表!B:C,2,FALSE),"")</f>
        <v/>
      </c>
      <c r="M452" s="16" t="str">
        <f>_xlfn.IFNA(VLOOKUP(K452,物品对应表!B:C,2,FALSE),"")</f>
        <v/>
      </c>
      <c r="N452" s="1" t="str">
        <f t="shared" si="79"/>
        <v/>
      </c>
      <c r="O452" s="16" t="str">
        <f t="shared" si="80"/>
        <v/>
      </c>
      <c r="P452" s="16" t="str">
        <f t="shared" si="81"/>
        <v/>
      </c>
      <c r="Q452" s="16" t="str">
        <f t="shared" si="82"/>
        <v/>
      </c>
      <c r="R452" s="16"/>
      <c r="S452" s="21"/>
      <c r="T452" s="21"/>
    </row>
    <row r="453" spans="1:20" x14ac:dyDescent="0.15">
      <c r="A453" s="14">
        <v>449</v>
      </c>
      <c r="B453" s="14">
        <f t="shared" si="83"/>
        <v>5</v>
      </c>
      <c r="C453" s="14">
        <f t="shared" si="84"/>
        <v>49</v>
      </c>
      <c r="D453" s="14" t="str">
        <f t="shared" si="77"/>
        <v>[]</v>
      </c>
      <c r="E453" s="14">
        <f t="shared" si="78"/>
        <v>49</v>
      </c>
      <c r="F453" s="14">
        <f t="shared" ref="F453:F516" si="85">_xlfn.IFNA(VLOOKUP(C453,W:X,2,FALSE),0)</f>
        <v>0</v>
      </c>
      <c r="G453">
        <f t="shared" ref="G453:G516" si="86">IF(F453=1,0,VLOOKUP(C453,S:T,2,FALSE))</f>
        <v>416</v>
      </c>
      <c r="H453" s="14">
        <v>0</v>
      </c>
      <c r="I453">
        <v>0</v>
      </c>
      <c r="J453" t="str">
        <f t="shared" ref="J453:J516" si="87">_xlfn.IFNA(VLOOKUP(C453,W:Z,3,FALSE),"")</f>
        <v/>
      </c>
      <c r="K453" s="14" t="str">
        <f t="shared" ref="K453:K516" si="88">_xlfn.IFNA(VLOOKUP(C453,W:Z,4,FALSE),"")</f>
        <v/>
      </c>
      <c r="L453" s="16" t="str">
        <f>_xlfn.IFNA(VLOOKUP(J453,物品对应表!B:C,2,FALSE),"")</f>
        <v/>
      </c>
      <c r="M453" s="16" t="str">
        <f>_xlfn.IFNA(VLOOKUP(K453,物品对应表!B:C,2,FALSE),"")</f>
        <v/>
      </c>
      <c r="N453" s="1" t="str">
        <f t="shared" si="79"/>
        <v/>
      </c>
      <c r="O453" s="16" t="str">
        <f t="shared" si="80"/>
        <v/>
      </c>
      <c r="P453" s="16" t="str">
        <f t="shared" si="81"/>
        <v/>
      </c>
      <c r="Q453" s="16" t="str">
        <f t="shared" si="82"/>
        <v/>
      </c>
      <c r="R453" s="16"/>
      <c r="S453" s="21"/>
      <c r="T453" s="21"/>
    </row>
    <row r="454" spans="1:20" x14ac:dyDescent="0.15">
      <c r="A454" s="14">
        <v>450</v>
      </c>
      <c r="B454" s="14">
        <f t="shared" si="83"/>
        <v>5</v>
      </c>
      <c r="C454" s="14">
        <f t="shared" si="84"/>
        <v>50</v>
      </c>
      <c r="D454" s="14" t="str">
        <f t="shared" ref="D454:D517" si="89">IF(P454="","[]","["&amp;P454&amp;","&amp;Q454&amp;"]")</f>
        <v>[{"count":1,"iid":25051},{"count":1,"iid":25052}]</v>
      </c>
      <c r="E454" s="14">
        <f t="shared" ref="E454:E517" si="90">C454</f>
        <v>50</v>
      </c>
      <c r="F454" s="14">
        <f t="shared" si="85"/>
        <v>1</v>
      </c>
      <c r="G454">
        <f t="shared" si="86"/>
        <v>0</v>
      </c>
      <c r="H454" s="14">
        <v>0</v>
      </c>
      <c r="I454">
        <v>0</v>
      </c>
      <c r="J454" t="str">
        <f t="shared" si="87"/>
        <v>装备进阶材料5-1</v>
      </c>
      <c r="K454" s="14" t="str">
        <f t="shared" si="88"/>
        <v>装备进阶材料5-2</v>
      </c>
      <c r="L454" s="16">
        <f>_xlfn.IFNA(VLOOKUP(J454,物品对应表!B:C,2,FALSE),"")</f>
        <v>25051</v>
      </c>
      <c r="M454" s="16">
        <f>_xlfn.IFNA(VLOOKUP(K454,物品对应表!B:C,2,FALSE),"")</f>
        <v>25052</v>
      </c>
      <c r="N454" s="1">
        <f t="shared" ref="N454:N517" si="91">_xlfn.IFNA(VLOOKUP(C454,W:AB,5,FALSE),"")</f>
        <v>1</v>
      </c>
      <c r="O454" s="16">
        <f t="shared" ref="O454:O517" si="92">_xlfn.IFNA(VLOOKUP(C454,W:AB,6,FALSE),"")</f>
        <v>1</v>
      </c>
      <c r="P454" s="16" t="str">
        <f t="shared" ref="P454:P517" si="93">IF(J454&amp;K454="","","{"&amp;N$3&amp;N454&amp;","&amp;L$3&amp;L454&amp;"}")</f>
        <v>{"count":1,"iid":25051}</v>
      </c>
      <c r="Q454" s="16" t="str">
        <f t="shared" ref="Q454:Q517" si="94">IF(K454&amp;L454="","","{"&amp;O$3&amp;O454&amp;","&amp;M$3&amp;M454&amp;"}")</f>
        <v>{"count":1,"iid":25052}</v>
      </c>
      <c r="R454" s="16"/>
      <c r="S454" s="21"/>
      <c r="T454" s="21"/>
    </row>
    <row r="455" spans="1:20" x14ac:dyDescent="0.15">
      <c r="A455" s="14">
        <v>451</v>
      </c>
      <c r="B455" s="14">
        <f t="shared" ref="B455:B518" si="95">IF(C455=1,B454+1,B454)</f>
        <v>5</v>
      </c>
      <c r="C455" s="14">
        <f t="shared" si="84"/>
        <v>51</v>
      </c>
      <c r="D455" s="14" t="str">
        <f t="shared" si="89"/>
        <v>[]</v>
      </c>
      <c r="E455" s="14">
        <f t="shared" si="90"/>
        <v>51</v>
      </c>
      <c r="F455" s="14">
        <f t="shared" si="85"/>
        <v>0</v>
      </c>
      <c r="G455">
        <f t="shared" si="86"/>
        <v>898</v>
      </c>
      <c r="H455" s="14">
        <v>0</v>
      </c>
      <c r="I455">
        <v>0</v>
      </c>
      <c r="J455" t="str">
        <f t="shared" si="87"/>
        <v/>
      </c>
      <c r="K455" s="14" t="str">
        <f t="shared" si="88"/>
        <v/>
      </c>
      <c r="L455" s="16" t="str">
        <f>_xlfn.IFNA(VLOOKUP(J455,物品对应表!B:C,2,FALSE),"")</f>
        <v/>
      </c>
      <c r="M455" s="16" t="str">
        <f>_xlfn.IFNA(VLOOKUP(K455,物品对应表!B:C,2,FALSE),"")</f>
        <v/>
      </c>
      <c r="N455" s="1" t="str">
        <f t="shared" si="91"/>
        <v/>
      </c>
      <c r="O455" s="16" t="str">
        <f t="shared" si="92"/>
        <v/>
      </c>
      <c r="P455" s="16" t="str">
        <f t="shared" si="93"/>
        <v/>
      </c>
      <c r="Q455" s="16" t="str">
        <f t="shared" si="94"/>
        <v/>
      </c>
      <c r="R455" s="16"/>
      <c r="S455" s="21"/>
      <c r="T455" s="21"/>
    </row>
    <row r="456" spans="1:20" x14ac:dyDescent="0.15">
      <c r="A456" s="14">
        <v>452</v>
      </c>
      <c r="B456" s="14">
        <f t="shared" si="95"/>
        <v>5</v>
      </c>
      <c r="C456" s="14">
        <f t="shared" si="84"/>
        <v>52</v>
      </c>
      <c r="D456" s="14" t="str">
        <f t="shared" si="89"/>
        <v>[]</v>
      </c>
      <c r="E456" s="14">
        <f t="shared" si="90"/>
        <v>52</v>
      </c>
      <c r="F456" s="14">
        <f t="shared" si="85"/>
        <v>0</v>
      </c>
      <c r="G456">
        <f t="shared" si="86"/>
        <v>897.99999999999875</v>
      </c>
      <c r="H456" s="14">
        <v>0</v>
      </c>
      <c r="I456">
        <v>0</v>
      </c>
      <c r="J456" t="str">
        <f t="shared" si="87"/>
        <v/>
      </c>
      <c r="K456" s="14" t="str">
        <f t="shared" si="88"/>
        <v/>
      </c>
      <c r="L456" s="16" t="str">
        <f>_xlfn.IFNA(VLOOKUP(J456,物品对应表!B:C,2,FALSE),"")</f>
        <v/>
      </c>
      <c r="M456" s="16" t="str">
        <f>_xlfn.IFNA(VLOOKUP(K456,物品对应表!B:C,2,FALSE),"")</f>
        <v/>
      </c>
      <c r="N456" s="1" t="str">
        <f t="shared" si="91"/>
        <v/>
      </c>
      <c r="O456" s="16" t="str">
        <f t="shared" si="92"/>
        <v/>
      </c>
      <c r="P456" s="16" t="str">
        <f t="shared" si="93"/>
        <v/>
      </c>
      <c r="Q456" s="16" t="str">
        <f t="shared" si="94"/>
        <v/>
      </c>
      <c r="R456" s="16"/>
      <c r="S456" s="21"/>
      <c r="T456" s="21"/>
    </row>
    <row r="457" spans="1:20" x14ac:dyDescent="0.15">
      <c r="A457" s="14">
        <v>453</v>
      </c>
      <c r="B457" s="14">
        <f t="shared" si="95"/>
        <v>5</v>
      </c>
      <c r="C457" s="14">
        <f t="shared" si="84"/>
        <v>53</v>
      </c>
      <c r="D457" s="14" t="str">
        <f t="shared" si="89"/>
        <v>[]</v>
      </c>
      <c r="E457" s="14">
        <f t="shared" si="90"/>
        <v>53</v>
      </c>
      <c r="F457" s="14">
        <f t="shared" si="85"/>
        <v>0</v>
      </c>
      <c r="G457">
        <f t="shared" si="86"/>
        <v>898.00000000000125</v>
      </c>
      <c r="H457" s="14">
        <v>0</v>
      </c>
      <c r="I457">
        <v>0</v>
      </c>
      <c r="J457" t="str">
        <f t="shared" si="87"/>
        <v/>
      </c>
      <c r="K457" s="14" t="str">
        <f t="shared" si="88"/>
        <v/>
      </c>
      <c r="L457" s="16" t="str">
        <f>_xlfn.IFNA(VLOOKUP(J457,物品对应表!B:C,2,FALSE),"")</f>
        <v/>
      </c>
      <c r="M457" s="16" t="str">
        <f>_xlfn.IFNA(VLOOKUP(K457,物品对应表!B:C,2,FALSE),"")</f>
        <v/>
      </c>
      <c r="N457" s="1" t="str">
        <f t="shared" si="91"/>
        <v/>
      </c>
      <c r="O457" s="16" t="str">
        <f t="shared" si="92"/>
        <v/>
      </c>
      <c r="P457" s="16" t="str">
        <f t="shared" si="93"/>
        <v/>
      </c>
      <c r="Q457" s="16" t="str">
        <f t="shared" si="94"/>
        <v/>
      </c>
      <c r="R457" s="16"/>
      <c r="S457" s="21"/>
      <c r="T457" s="21"/>
    </row>
    <row r="458" spans="1:20" x14ac:dyDescent="0.15">
      <c r="A458" s="14">
        <v>454</v>
      </c>
      <c r="B458" s="14">
        <f t="shared" si="95"/>
        <v>5</v>
      </c>
      <c r="C458" s="14">
        <f t="shared" si="84"/>
        <v>54</v>
      </c>
      <c r="D458" s="14" t="str">
        <f t="shared" si="89"/>
        <v>[]</v>
      </c>
      <c r="E458" s="14">
        <f t="shared" si="90"/>
        <v>54</v>
      </c>
      <c r="F458" s="14">
        <f t="shared" si="85"/>
        <v>0</v>
      </c>
      <c r="G458">
        <f t="shared" si="86"/>
        <v>897.99999999999875</v>
      </c>
      <c r="H458" s="14">
        <v>0</v>
      </c>
      <c r="I458">
        <v>0</v>
      </c>
      <c r="J458" t="str">
        <f t="shared" si="87"/>
        <v/>
      </c>
      <c r="K458" s="14" t="str">
        <f t="shared" si="88"/>
        <v/>
      </c>
      <c r="L458" s="16" t="str">
        <f>_xlfn.IFNA(VLOOKUP(J458,物品对应表!B:C,2,FALSE),"")</f>
        <v/>
      </c>
      <c r="M458" s="16" t="str">
        <f>_xlfn.IFNA(VLOOKUP(K458,物品对应表!B:C,2,FALSE),"")</f>
        <v/>
      </c>
      <c r="N458" s="1" t="str">
        <f t="shared" si="91"/>
        <v/>
      </c>
      <c r="O458" s="16" t="str">
        <f t="shared" si="92"/>
        <v/>
      </c>
      <c r="P458" s="16" t="str">
        <f t="shared" si="93"/>
        <v/>
      </c>
      <c r="Q458" s="16" t="str">
        <f t="shared" si="94"/>
        <v/>
      </c>
      <c r="R458" s="16"/>
      <c r="S458" s="21"/>
      <c r="T458" s="21"/>
    </row>
    <row r="459" spans="1:20" x14ac:dyDescent="0.15">
      <c r="A459" s="14">
        <v>455</v>
      </c>
      <c r="B459" s="14">
        <f t="shared" si="95"/>
        <v>5</v>
      </c>
      <c r="C459" s="14">
        <f t="shared" si="84"/>
        <v>55</v>
      </c>
      <c r="D459" s="14" t="str">
        <f t="shared" si="89"/>
        <v>[]</v>
      </c>
      <c r="E459" s="14">
        <f t="shared" si="90"/>
        <v>55</v>
      </c>
      <c r="F459" s="14">
        <f t="shared" si="85"/>
        <v>0</v>
      </c>
      <c r="G459">
        <f t="shared" si="86"/>
        <v>898</v>
      </c>
      <c r="H459" s="14">
        <v>0</v>
      </c>
      <c r="I459">
        <v>0</v>
      </c>
      <c r="J459" t="str">
        <f t="shared" si="87"/>
        <v/>
      </c>
      <c r="K459" s="14" t="str">
        <f t="shared" si="88"/>
        <v/>
      </c>
      <c r="L459" s="16" t="str">
        <f>_xlfn.IFNA(VLOOKUP(J459,物品对应表!B:C,2,FALSE),"")</f>
        <v/>
      </c>
      <c r="M459" s="16" t="str">
        <f>_xlfn.IFNA(VLOOKUP(K459,物品对应表!B:C,2,FALSE),"")</f>
        <v/>
      </c>
      <c r="N459" s="1" t="str">
        <f t="shared" si="91"/>
        <v/>
      </c>
      <c r="O459" s="16" t="str">
        <f t="shared" si="92"/>
        <v/>
      </c>
      <c r="P459" s="16" t="str">
        <f t="shared" si="93"/>
        <v/>
      </c>
      <c r="Q459" s="16" t="str">
        <f t="shared" si="94"/>
        <v/>
      </c>
      <c r="R459" s="16"/>
      <c r="S459" s="21"/>
      <c r="T459" s="21"/>
    </row>
    <row r="460" spans="1:20" x14ac:dyDescent="0.15">
      <c r="A460" s="14">
        <v>456</v>
      </c>
      <c r="B460" s="14">
        <f t="shared" si="95"/>
        <v>5</v>
      </c>
      <c r="C460" s="14">
        <f t="shared" ref="C460:C523" si="96">IF(C459=C$1,1,C459+1)</f>
        <v>56</v>
      </c>
      <c r="D460" s="14" t="str">
        <f t="shared" si="89"/>
        <v>[]</v>
      </c>
      <c r="E460" s="14">
        <f t="shared" si="90"/>
        <v>56</v>
      </c>
      <c r="F460" s="14">
        <f t="shared" si="85"/>
        <v>0</v>
      </c>
      <c r="G460">
        <f t="shared" si="86"/>
        <v>898</v>
      </c>
      <c r="H460" s="14">
        <v>0</v>
      </c>
      <c r="I460">
        <v>0</v>
      </c>
      <c r="J460" t="str">
        <f t="shared" si="87"/>
        <v/>
      </c>
      <c r="K460" s="14" t="str">
        <f t="shared" si="88"/>
        <v/>
      </c>
      <c r="L460" s="16" t="str">
        <f>_xlfn.IFNA(VLOOKUP(J460,物品对应表!B:C,2,FALSE),"")</f>
        <v/>
      </c>
      <c r="M460" s="16" t="str">
        <f>_xlfn.IFNA(VLOOKUP(K460,物品对应表!B:C,2,FALSE),"")</f>
        <v/>
      </c>
      <c r="N460" s="1" t="str">
        <f t="shared" si="91"/>
        <v/>
      </c>
      <c r="O460" s="16" t="str">
        <f t="shared" si="92"/>
        <v/>
      </c>
      <c r="P460" s="16" t="str">
        <f t="shared" si="93"/>
        <v/>
      </c>
      <c r="Q460" s="16" t="str">
        <f t="shared" si="94"/>
        <v/>
      </c>
      <c r="R460" s="16"/>
      <c r="S460" s="21"/>
      <c r="T460" s="21"/>
    </row>
    <row r="461" spans="1:20" x14ac:dyDescent="0.15">
      <c r="A461" s="14">
        <v>457</v>
      </c>
      <c r="B461" s="14">
        <f t="shared" si="95"/>
        <v>5</v>
      </c>
      <c r="C461" s="14">
        <f t="shared" si="96"/>
        <v>57</v>
      </c>
      <c r="D461" s="14" t="str">
        <f t="shared" si="89"/>
        <v>[]</v>
      </c>
      <c r="E461" s="14">
        <f t="shared" si="90"/>
        <v>57</v>
      </c>
      <c r="F461" s="14">
        <f t="shared" si="85"/>
        <v>0</v>
      </c>
      <c r="G461">
        <f t="shared" si="86"/>
        <v>898</v>
      </c>
      <c r="H461" s="14">
        <v>0</v>
      </c>
      <c r="I461">
        <v>0</v>
      </c>
      <c r="J461" t="str">
        <f t="shared" si="87"/>
        <v/>
      </c>
      <c r="K461" s="14" t="str">
        <f t="shared" si="88"/>
        <v/>
      </c>
      <c r="L461" s="16" t="str">
        <f>_xlfn.IFNA(VLOOKUP(J461,物品对应表!B:C,2,FALSE),"")</f>
        <v/>
      </c>
      <c r="M461" s="16" t="str">
        <f>_xlfn.IFNA(VLOOKUP(K461,物品对应表!B:C,2,FALSE),"")</f>
        <v/>
      </c>
      <c r="N461" s="1" t="str">
        <f t="shared" si="91"/>
        <v/>
      </c>
      <c r="O461" s="16" t="str">
        <f t="shared" si="92"/>
        <v/>
      </c>
      <c r="P461" s="16" t="str">
        <f t="shared" si="93"/>
        <v/>
      </c>
      <c r="Q461" s="16" t="str">
        <f t="shared" si="94"/>
        <v/>
      </c>
      <c r="R461" s="16"/>
      <c r="S461" s="21"/>
      <c r="T461" s="21"/>
    </row>
    <row r="462" spans="1:20" x14ac:dyDescent="0.15">
      <c r="A462" s="14">
        <v>458</v>
      </c>
      <c r="B462" s="14">
        <f t="shared" si="95"/>
        <v>5</v>
      </c>
      <c r="C462" s="14">
        <f t="shared" si="96"/>
        <v>58</v>
      </c>
      <c r="D462" s="14" t="str">
        <f t="shared" si="89"/>
        <v>[]</v>
      </c>
      <c r="E462" s="14">
        <f t="shared" si="90"/>
        <v>58</v>
      </c>
      <c r="F462" s="14">
        <f t="shared" si="85"/>
        <v>0</v>
      </c>
      <c r="G462">
        <f t="shared" si="86"/>
        <v>897.99999999999761</v>
      </c>
      <c r="H462" s="14">
        <v>0</v>
      </c>
      <c r="I462">
        <v>0</v>
      </c>
      <c r="J462" t="str">
        <f t="shared" si="87"/>
        <v/>
      </c>
      <c r="K462" s="14" t="str">
        <f t="shared" si="88"/>
        <v/>
      </c>
      <c r="L462" s="16" t="str">
        <f>_xlfn.IFNA(VLOOKUP(J462,物品对应表!B:C,2,FALSE),"")</f>
        <v/>
      </c>
      <c r="M462" s="16" t="str">
        <f>_xlfn.IFNA(VLOOKUP(K462,物品对应表!B:C,2,FALSE),"")</f>
        <v/>
      </c>
      <c r="N462" s="1" t="str">
        <f t="shared" si="91"/>
        <v/>
      </c>
      <c r="O462" s="16" t="str">
        <f t="shared" si="92"/>
        <v/>
      </c>
      <c r="P462" s="16" t="str">
        <f t="shared" si="93"/>
        <v/>
      </c>
      <c r="Q462" s="16" t="str">
        <f t="shared" si="94"/>
        <v/>
      </c>
      <c r="R462" s="16"/>
      <c r="S462" s="21"/>
      <c r="T462" s="21"/>
    </row>
    <row r="463" spans="1:20" x14ac:dyDescent="0.15">
      <c r="A463" s="14">
        <v>459</v>
      </c>
      <c r="B463" s="14">
        <f t="shared" si="95"/>
        <v>5</v>
      </c>
      <c r="C463" s="14">
        <f t="shared" si="96"/>
        <v>59</v>
      </c>
      <c r="D463" s="14" t="str">
        <f t="shared" si="89"/>
        <v>[]</v>
      </c>
      <c r="E463" s="14">
        <f t="shared" si="90"/>
        <v>59</v>
      </c>
      <c r="F463" s="14">
        <f t="shared" si="85"/>
        <v>0</v>
      </c>
      <c r="G463">
        <f t="shared" si="86"/>
        <v>898</v>
      </c>
      <c r="H463" s="14">
        <v>0</v>
      </c>
      <c r="I463">
        <v>0</v>
      </c>
      <c r="J463" t="str">
        <f t="shared" si="87"/>
        <v/>
      </c>
      <c r="K463" s="14" t="str">
        <f t="shared" si="88"/>
        <v/>
      </c>
      <c r="L463" s="16" t="str">
        <f>_xlfn.IFNA(VLOOKUP(J463,物品对应表!B:C,2,FALSE),"")</f>
        <v/>
      </c>
      <c r="M463" s="16" t="str">
        <f>_xlfn.IFNA(VLOOKUP(K463,物品对应表!B:C,2,FALSE),"")</f>
        <v/>
      </c>
      <c r="N463" s="1" t="str">
        <f t="shared" si="91"/>
        <v/>
      </c>
      <c r="O463" s="16" t="str">
        <f t="shared" si="92"/>
        <v/>
      </c>
      <c r="P463" s="16" t="str">
        <f t="shared" si="93"/>
        <v/>
      </c>
      <c r="Q463" s="16" t="str">
        <f t="shared" si="94"/>
        <v/>
      </c>
      <c r="R463" s="16"/>
      <c r="S463" s="21"/>
      <c r="T463" s="21"/>
    </row>
    <row r="464" spans="1:20" x14ac:dyDescent="0.15">
      <c r="A464" s="14">
        <v>460</v>
      </c>
      <c r="B464" s="14">
        <f t="shared" si="95"/>
        <v>5</v>
      </c>
      <c r="C464" s="14">
        <f t="shared" si="96"/>
        <v>60</v>
      </c>
      <c r="D464" s="14" t="str">
        <f t="shared" si="89"/>
        <v>[{"count":1,"iid":25061},{"count":1,"iid":25062}]</v>
      </c>
      <c r="E464" s="14">
        <f t="shared" si="90"/>
        <v>60</v>
      </c>
      <c r="F464" s="14">
        <f t="shared" si="85"/>
        <v>1</v>
      </c>
      <c r="G464">
        <f t="shared" si="86"/>
        <v>0</v>
      </c>
      <c r="H464" s="14">
        <v>0</v>
      </c>
      <c r="I464">
        <v>0</v>
      </c>
      <c r="J464" t="str">
        <f t="shared" si="87"/>
        <v>装备进阶材料6-1</v>
      </c>
      <c r="K464" s="14" t="str">
        <f t="shared" si="88"/>
        <v>装备进阶材料6-2</v>
      </c>
      <c r="L464" s="16">
        <f>_xlfn.IFNA(VLOOKUP(J464,物品对应表!B:C,2,FALSE),"")</f>
        <v>25061</v>
      </c>
      <c r="M464" s="16">
        <f>_xlfn.IFNA(VLOOKUP(K464,物品对应表!B:C,2,FALSE),"")</f>
        <v>25062</v>
      </c>
      <c r="N464" s="1">
        <f t="shared" si="91"/>
        <v>1</v>
      </c>
      <c r="O464" s="16">
        <f t="shared" si="92"/>
        <v>1</v>
      </c>
      <c r="P464" s="16" t="str">
        <f t="shared" si="93"/>
        <v>{"count":1,"iid":25061}</v>
      </c>
      <c r="Q464" s="16" t="str">
        <f t="shared" si="94"/>
        <v>{"count":1,"iid":25062}</v>
      </c>
      <c r="R464" s="16"/>
      <c r="S464" s="21"/>
      <c r="T464" s="21"/>
    </row>
    <row r="465" spans="1:20" x14ac:dyDescent="0.15">
      <c r="A465" s="14">
        <v>461</v>
      </c>
      <c r="B465" s="14">
        <f t="shared" si="95"/>
        <v>5</v>
      </c>
      <c r="C465" s="14">
        <f t="shared" si="96"/>
        <v>61</v>
      </c>
      <c r="D465" s="14" t="str">
        <f t="shared" si="89"/>
        <v>[]</v>
      </c>
      <c r="E465" s="14">
        <f t="shared" si="90"/>
        <v>61</v>
      </c>
      <c r="F465" s="14">
        <f t="shared" si="85"/>
        <v>0</v>
      </c>
      <c r="G465">
        <f t="shared" si="86"/>
        <v>1924</v>
      </c>
      <c r="H465" s="14">
        <v>0</v>
      </c>
      <c r="I465">
        <v>0</v>
      </c>
      <c r="J465" t="str">
        <f t="shared" si="87"/>
        <v/>
      </c>
      <c r="K465" s="14" t="str">
        <f t="shared" si="88"/>
        <v/>
      </c>
      <c r="L465" s="16" t="str">
        <f>_xlfn.IFNA(VLOOKUP(J465,物品对应表!B:C,2,FALSE),"")</f>
        <v/>
      </c>
      <c r="M465" s="16" t="str">
        <f>_xlfn.IFNA(VLOOKUP(K465,物品对应表!B:C,2,FALSE),"")</f>
        <v/>
      </c>
      <c r="N465" s="1" t="str">
        <f t="shared" si="91"/>
        <v/>
      </c>
      <c r="O465" s="16" t="str">
        <f t="shared" si="92"/>
        <v/>
      </c>
      <c r="P465" s="16" t="str">
        <f t="shared" si="93"/>
        <v/>
      </c>
      <c r="Q465" s="16" t="str">
        <f t="shared" si="94"/>
        <v/>
      </c>
      <c r="R465" s="16"/>
      <c r="S465" s="21"/>
      <c r="T465" s="21"/>
    </row>
    <row r="466" spans="1:20" x14ac:dyDescent="0.15">
      <c r="A466" s="14">
        <v>462</v>
      </c>
      <c r="B466" s="14">
        <f t="shared" si="95"/>
        <v>5</v>
      </c>
      <c r="C466" s="14">
        <f t="shared" si="96"/>
        <v>62</v>
      </c>
      <c r="D466" s="14" t="str">
        <f t="shared" si="89"/>
        <v>[]</v>
      </c>
      <c r="E466" s="14">
        <f t="shared" si="90"/>
        <v>62</v>
      </c>
      <c r="F466" s="14">
        <f t="shared" si="85"/>
        <v>0</v>
      </c>
      <c r="G466">
        <f t="shared" si="86"/>
        <v>1924</v>
      </c>
      <c r="H466" s="14">
        <v>0</v>
      </c>
      <c r="I466">
        <v>0</v>
      </c>
      <c r="J466" t="str">
        <f t="shared" si="87"/>
        <v/>
      </c>
      <c r="K466" s="14" t="str">
        <f t="shared" si="88"/>
        <v/>
      </c>
      <c r="L466" s="16" t="str">
        <f>_xlfn.IFNA(VLOOKUP(J466,物品对应表!B:C,2,FALSE),"")</f>
        <v/>
      </c>
      <c r="M466" s="16" t="str">
        <f>_xlfn.IFNA(VLOOKUP(K466,物品对应表!B:C,2,FALSE),"")</f>
        <v/>
      </c>
      <c r="N466" s="1" t="str">
        <f t="shared" si="91"/>
        <v/>
      </c>
      <c r="O466" s="16" t="str">
        <f t="shared" si="92"/>
        <v/>
      </c>
      <c r="P466" s="16" t="str">
        <f t="shared" si="93"/>
        <v/>
      </c>
      <c r="Q466" s="16" t="str">
        <f t="shared" si="94"/>
        <v/>
      </c>
      <c r="R466" s="16"/>
      <c r="S466" s="21"/>
      <c r="T466" s="21"/>
    </row>
    <row r="467" spans="1:20" x14ac:dyDescent="0.15">
      <c r="A467" s="14">
        <v>463</v>
      </c>
      <c r="B467" s="14">
        <f t="shared" si="95"/>
        <v>5</v>
      </c>
      <c r="C467" s="14">
        <f t="shared" si="96"/>
        <v>63</v>
      </c>
      <c r="D467" s="14" t="str">
        <f t="shared" si="89"/>
        <v>[]</v>
      </c>
      <c r="E467" s="14">
        <f t="shared" si="90"/>
        <v>63</v>
      </c>
      <c r="F467" s="14">
        <f t="shared" si="85"/>
        <v>0</v>
      </c>
      <c r="G467">
        <f t="shared" si="86"/>
        <v>1924.0000000000025</v>
      </c>
      <c r="H467" s="14">
        <v>0</v>
      </c>
      <c r="I467">
        <v>0</v>
      </c>
      <c r="J467" t="str">
        <f t="shared" si="87"/>
        <v/>
      </c>
      <c r="K467" s="14" t="str">
        <f t="shared" si="88"/>
        <v/>
      </c>
      <c r="L467" s="16" t="str">
        <f>_xlfn.IFNA(VLOOKUP(J467,物品对应表!B:C,2,FALSE),"")</f>
        <v/>
      </c>
      <c r="M467" s="16" t="str">
        <f>_xlfn.IFNA(VLOOKUP(K467,物品对应表!B:C,2,FALSE),"")</f>
        <v/>
      </c>
      <c r="N467" s="1" t="str">
        <f t="shared" si="91"/>
        <v/>
      </c>
      <c r="O467" s="16" t="str">
        <f t="shared" si="92"/>
        <v/>
      </c>
      <c r="P467" s="16" t="str">
        <f t="shared" si="93"/>
        <v/>
      </c>
      <c r="Q467" s="16" t="str">
        <f t="shared" si="94"/>
        <v/>
      </c>
      <c r="R467" s="16"/>
      <c r="S467" s="21"/>
      <c r="T467" s="21"/>
    </row>
    <row r="468" spans="1:20" x14ac:dyDescent="0.15">
      <c r="A468" s="14">
        <v>464</v>
      </c>
      <c r="B468" s="14">
        <f t="shared" si="95"/>
        <v>5</v>
      </c>
      <c r="C468" s="14">
        <f t="shared" si="96"/>
        <v>64</v>
      </c>
      <c r="D468" s="14" t="str">
        <f t="shared" si="89"/>
        <v>[]</v>
      </c>
      <c r="E468" s="14">
        <f t="shared" si="90"/>
        <v>64</v>
      </c>
      <c r="F468" s="14">
        <f t="shared" si="85"/>
        <v>0</v>
      </c>
      <c r="G468">
        <f t="shared" si="86"/>
        <v>1924</v>
      </c>
      <c r="H468" s="14">
        <v>0</v>
      </c>
      <c r="I468">
        <v>0</v>
      </c>
      <c r="J468" t="str">
        <f t="shared" si="87"/>
        <v/>
      </c>
      <c r="K468" s="14" t="str">
        <f t="shared" si="88"/>
        <v/>
      </c>
      <c r="L468" s="16" t="str">
        <f>_xlfn.IFNA(VLOOKUP(J468,物品对应表!B:C,2,FALSE),"")</f>
        <v/>
      </c>
      <c r="M468" s="16" t="str">
        <f>_xlfn.IFNA(VLOOKUP(K468,物品对应表!B:C,2,FALSE),"")</f>
        <v/>
      </c>
      <c r="N468" s="1" t="str">
        <f t="shared" si="91"/>
        <v/>
      </c>
      <c r="O468" s="16" t="str">
        <f t="shared" si="92"/>
        <v/>
      </c>
      <c r="P468" s="16" t="str">
        <f t="shared" si="93"/>
        <v/>
      </c>
      <c r="Q468" s="16" t="str">
        <f t="shared" si="94"/>
        <v/>
      </c>
      <c r="R468" s="16"/>
      <c r="S468" s="21"/>
      <c r="T468" s="21"/>
    </row>
    <row r="469" spans="1:20" x14ac:dyDescent="0.15">
      <c r="A469" s="14">
        <v>465</v>
      </c>
      <c r="B469" s="14">
        <f t="shared" si="95"/>
        <v>5</v>
      </c>
      <c r="C469" s="14">
        <f t="shared" si="96"/>
        <v>65</v>
      </c>
      <c r="D469" s="14" t="str">
        <f t="shared" si="89"/>
        <v>[]</v>
      </c>
      <c r="E469" s="14">
        <f t="shared" si="90"/>
        <v>65</v>
      </c>
      <c r="F469" s="14">
        <f t="shared" si="85"/>
        <v>0</v>
      </c>
      <c r="G469">
        <f t="shared" si="86"/>
        <v>1924</v>
      </c>
      <c r="H469" s="14">
        <v>0</v>
      </c>
      <c r="I469">
        <v>0</v>
      </c>
      <c r="J469" t="str">
        <f t="shared" si="87"/>
        <v/>
      </c>
      <c r="K469" s="14" t="str">
        <f t="shared" si="88"/>
        <v/>
      </c>
      <c r="L469" s="16" t="str">
        <f>_xlfn.IFNA(VLOOKUP(J469,物品对应表!B:C,2,FALSE),"")</f>
        <v/>
      </c>
      <c r="M469" s="16" t="str">
        <f>_xlfn.IFNA(VLOOKUP(K469,物品对应表!B:C,2,FALSE),"")</f>
        <v/>
      </c>
      <c r="N469" s="1" t="str">
        <f t="shared" si="91"/>
        <v/>
      </c>
      <c r="O469" s="16" t="str">
        <f t="shared" si="92"/>
        <v/>
      </c>
      <c r="P469" s="16" t="str">
        <f t="shared" si="93"/>
        <v/>
      </c>
      <c r="Q469" s="16" t="str">
        <f t="shared" si="94"/>
        <v/>
      </c>
      <c r="R469" s="16"/>
      <c r="S469" s="21"/>
      <c r="T469" s="21"/>
    </row>
    <row r="470" spans="1:20" x14ac:dyDescent="0.15">
      <c r="A470" s="14">
        <v>466</v>
      </c>
      <c r="B470" s="14">
        <f t="shared" si="95"/>
        <v>5</v>
      </c>
      <c r="C470" s="14">
        <f t="shared" si="96"/>
        <v>66</v>
      </c>
      <c r="D470" s="14" t="str">
        <f t="shared" si="89"/>
        <v>[]</v>
      </c>
      <c r="E470" s="14">
        <f t="shared" si="90"/>
        <v>66</v>
      </c>
      <c r="F470" s="14">
        <f t="shared" si="85"/>
        <v>0</v>
      </c>
      <c r="G470">
        <f t="shared" si="86"/>
        <v>1924</v>
      </c>
      <c r="H470" s="14">
        <v>0</v>
      </c>
      <c r="I470">
        <v>0</v>
      </c>
      <c r="J470" t="str">
        <f t="shared" si="87"/>
        <v/>
      </c>
      <c r="K470" s="14" t="str">
        <f t="shared" si="88"/>
        <v/>
      </c>
      <c r="L470" s="16" t="str">
        <f>_xlfn.IFNA(VLOOKUP(J470,物品对应表!B:C,2,FALSE),"")</f>
        <v/>
      </c>
      <c r="M470" s="16" t="str">
        <f>_xlfn.IFNA(VLOOKUP(K470,物品对应表!B:C,2,FALSE),"")</f>
        <v/>
      </c>
      <c r="N470" s="1" t="str">
        <f t="shared" si="91"/>
        <v/>
      </c>
      <c r="O470" s="16" t="str">
        <f t="shared" si="92"/>
        <v/>
      </c>
      <c r="P470" s="16" t="str">
        <f t="shared" si="93"/>
        <v/>
      </c>
      <c r="Q470" s="16" t="str">
        <f t="shared" si="94"/>
        <v/>
      </c>
      <c r="R470" s="16"/>
      <c r="S470" s="21"/>
      <c r="T470" s="21"/>
    </row>
    <row r="471" spans="1:20" x14ac:dyDescent="0.15">
      <c r="A471" s="14">
        <v>467</v>
      </c>
      <c r="B471" s="14">
        <f t="shared" si="95"/>
        <v>5</v>
      </c>
      <c r="C471" s="14">
        <f t="shared" si="96"/>
        <v>67</v>
      </c>
      <c r="D471" s="14" t="str">
        <f t="shared" si="89"/>
        <v>[]</v>
      </c>
      <c r="E471" s="14">
        <f t="shared" si="90"/>
        <v>67</v>
      </c>
      <c r="F471" s="14">
        <f t="shared" si="85"/>
        <v>0</v>
      </c>
      <c r="G471">
        <f t="shared" si="86"/>
        <v>1924</v>
      </c>
      <c r="H471" s="14">
        <v>0</v>
      </c>
      <c r="I471">
        <v>0</v>
      </c>
      <c r="J471" t="str">
        <f t="shared" si="87"/>
        <v/>
      </c>
      <c r="K471" s="14" t="str">
        <f t="shared" si="88"/>
        <v/>
      </c>
      <c r="L471" s="16" t="str">
        <f>_xlfn.IFNA(VLOOKUP(J471,物品对应表!B:C,2,FALSE),"")</f>
        <v/>
      </c>
      <c r="M471" s="16" t="str">
        <f>_xlfn.IFNA(VLOOKUP(K471,物品对应表!B:C,2,FALSE),"")</f>
        <v/>
      </c>
      <c r="N471" s="1" t="str">
        <f t="shared" si="91"/>
        <v/>
      </c>
      <c r="O471" s="16" t="str">
        <f t="shared" si="92"/>
        <v/>
      </c>
      <c r="P471" s="16" t="str">
        <f t="shared" si="93"/>
        <v/>
      </c>
      <c r="Q471" s="16" t="str">
        <f t="shared" si="94"/>
        <v/>
      </c>
      <c r="R471" s="16"/>
      <c r="S471" s="21"/>
      <c r="T471" s="21"/>
    </row>
    <row r="472" spans="1:20" x14ac:dyDescent="0.15">
      <c r="A472" s="14">
        <v>468</v>
      </c>
      <c r="B472" s="14">
        <f t="shared" si="95"/>
        <v>5</v>
      </c>
      <c r="C472" s="14">
        <f t="shared" si="96"/>
        <v>68</v>
      </c>
      <c r="D472" s="14" t="str">
        <f t="shared" si="89"/>
        <v>[]</v>
      </c>
      <c r="E472" s="14">
        <f t="shared" si="90"/>
        <v>68</v>
      </c>
      <c r="F472" s="14">
        <f t="shared" si="85"/>
        <v>0</v>
      </c>
      <c r="G472">
        <f t="shared" si="86"/>
        <v>1924.0000000000048</v>
      </c>
      <c r="H472" s="14">
        <v>0</v>
      </c>
      <c r="I472">
        <v>0</v>
      </c>
      <c r="J472" t="str">
        <f t="shared" si="87"/>
        <v/>
      </c>
      <c r="K472" s="14" t="str">
        <f t="shared" si="88"/>
        <v/>
      </c>
      <c r="L472" s="16" t="str">
        <f>_xlfn.IFNA(VLOOKUP(J472,物品对应表!B:C,2,FALSE),"")</f>
        <v/>
      </c>
      <c r="M472" s="16" t="str">
        <f>_xlfn.IFNA(VLOOKUP(K472,物品对应表!B:C,2,FALSE),"")</f>
        <v/>
      </c>
      <c r="N472" s="1" t="str">
        <f t="shared" si="91"/>
        <v/>
      </c>
      <c r="O472" s="16" t="str">
        <f t="shared" si="92"/>
        <v/>
      </c>
      <c r="P472" s="16" t="str">
        <f t="shared" si="93"/>
        <v/>
      </c>
      <c r="Q472" s="16" t="str">
        <f t="shared" si="94"/>
        <v/>
      </c>
      <c r="R472" s="16"/>
      <c r="S472" s="21"/>
      <c r="T472" s="21"/>
    </row>
    <row r="473" spans="1:20" x14ac:dyDescent="0.15">
      <c r="A473" s="14">
        <v>469</v>
      </c>
      <c r="B473" s="14">
        <f t="shared" si="95"/>
        <v>5</v>
      </c>
      <c r="C473" s="14">
        <f t="shared" si="96"/>
        <v>69</v>
      </c>
      <c r="D473" s="14" t="str">
        <f t="shared" si="89"/>
        <v>[]</v>
      </c>
      <c r="E473" s="14">
        <f t="shared" si="90"/>
        <v>69</v>
      </c>
      <c r="F473" s="14">
        <f t="shared" si="85"/>
        <v>0</v>
      </c>
      <c r="G473">
        <f t="shared" si="86"/>
        <v>1924</v>
      </c>
      <c r="H473" s="14">
        <v>0</v>
      </c>
      <c r="I473">
        <v>0</v>
      </c>
      <c r="J473" t="str">
        <f t="shared" si="87"/>
        <v/>
      </c>
      <c r="K473" s="14" t="str">
        <f t="shared" si="88"/>
        <v/>
      </c>
      <c r="L473" s="16" t="str">
        <f>_xlfn.IFNA(VLOOKUP(J473,物品对应表!B:C,2,FALSE),"")</f>
        <v/>
      </c>
      <c r="M473" s="16" t="str">
        <f>_xlfn.IFNA(VLOOKUP(K473,物品对应表!B:C,2,FALSE),"")</f>
        <v/>
      </c>
      <c r="N473" s="1" t="str">
        <f t="shared" si="91"/>
        <v/>
      </c>
      <c r="O473" s="16" t="str">
        <f t="shared" si="92"/>
        <v/>
      </c>
      <c r="P473" s="16" t="str">
        <f t="shared" si="93"/>
        <v/>
      </c>
      <c r="Q473" s="16" t="str">
        <f t="shared" si="94"/>
        <v/>
      </c>
      <c r="R473" s="16"/>
      <c r="S473" s="21"/>
      <c r="T473" s="21"/>
    </row>
    <row r="474" spans="1:20" x14ac:dyDescent="0.15">
      <c r="A474" s="14">
        <v>470</v>
      </c>
      <c r="B474" s="14">
        <f t="shared" si="95"/>
        <v>5</v>
      </c>
      <c r="C474" s="14">
        <f t="shared" si="96"/>
        <v>70</v>
      </c>
      <c r="D474" s="14" t="str">
        <f t="shared" si="89"/>
        <v>[{"count":1,"iid":25071},{"count":1,"iid":25072}]</v>
      </c>
      <c r="E474" s="14">
        <f t="shared" si="90"/>
        <v>70</v>
      </c>
      <c r="F474" s="14">
        <f t="shared" si="85"/>
        <v>1</v>
      </c>
      <c r="G474">
        <f t="shared" si="86"/>
        <v>0</v>
      </c>
      <c r="H474" s="14">
        <v>0</v>
      </c>
      <c r="I474">
        <v>0</v>
      </c>
      <c r="J474" t="str">
        <f t="shared" si="87"/>
        <v>装备进阶材料7-1</v>
      </c>
      <c r="K474" s="14" t="str">
        <f t="shared" si="88"/>
        <v>装备进阶材料7-2</v>
      </c>
      <c r="L474" s="16">
        <f>_xlfn.IFNA(VLOOKUP(J474,物品对应表!B:C,2,FALSE),"")</f>
        <v>25071</v>
      </c>
      <c r="M474" s="16">
        <f>_xlfn.IFNA(VLOOKUP(K474,物品对应表!B:C,2,FALSE),"")</f>
        <v>25072</v>
      </c>
      <c r="N474" s="1">
        <f t="shared" si="91"/>
        <v>1</v>
      </c>
      <c r="O474" s="16">
        <f t="shared" si="92"/>
        <v>1</v>
      </c>
      <c r="P474" s="16" t="str">
        <f t="shared" si="93"/>
        <v>{"count":1,"iid":25071}</v>
      </c>
      <c r="Q474" s="16" t="str">
        <f t="shared" si="94"/>
        <v>{"count":1,"iid":25072}</v>
      </c>
      <c r="R474" s="16"/>
      <c r="S474" s="21"/>
      <c r="T474" s="21"/>
    </row>
    <row r="475" spans="1:20" x14ac:dyDescent="0.15">
      <c r="A475" s="14">
        <v>471</v>
      </c>
      <c r="B475" s="14">
        <f t="shared" si="95"/>
        <v>5</v>
      </c>
      <c r="C475" s="14">
        <f t="shared" si="96"/>
        <v>71</v>
      </c>
      <c r="D475" s="14" t="str">
        <f t="shared" si="89"/>
        <v>[]</v>
      </c>
      <c r="E475" s="14">
        <f t="shared" si="90"/>
        <v>71</v>
      </c>
      <c r="F475" s="14">
        <f t="shared" si="85"/>
        <v>0</v>
      </c>
      <c r="G475">
        <f t="shared" si="86"/>
        <v>4618</v>
      </c>
      <c r="H475" s="14">
        <v>0</v>
      </c>
      <c r="I475">
        <v>0</v>
      </c>
      <c r="J475" t="str">
        <f t="shared" si="87"/>
        <v/>
      </c>
      <c r="K475" s="14" t="str">
        <f t="shared" si="88"/>
        <v/>
      </c>
      <c r="L475" s="16" t="str">
        <f>_xlfn.IFNA(VLOOKUP(J475,物品对应表!B:C,2,FALSE),"")</f>
        <v/>
      </c>
      <c r="M475" s="16" t="str">
        <f>_xlfn.IFNA(VLOOKUP(K475,物品对应表!B:C,2,FALSE),"")</f>
        <v/>
      </c>
      <c r="N475" s="1" t="str">
        <f t="shared" si="91"/>
        <v/>
      </c>
      <c r="O475" s="16" t="str">
        <f t="shared" si="92"/>
        <v/>
      </c>
      <c r="P475" s="16" t="str">
        <f t="shared" si="93"/>
        <v/>
      </c>
      <c r="Q475" s="16" t="str">
        <f t="shared" si="94"/>
        <v/>
      </c>
      <c r="R475" s="16"/>
      <c r="S475" s="21"/>
      <c r="T475" s="21"/>
    </row>
    <row r="476" spans="1:20" x14ac:dyDescent="0.15">
      <c r="A476" s="14">
        <v>472</v>
      </c>
      <c r="B476" s="14">
        <f t="shared" si="95"/>
        <v>5</v>
      </c>
      <c r="C476" s="14">
        <f t="shared" si="96"/>
        <v>72</v>
      </c>
      <c r="D476" s="14" t="str">
        <f t="shared" si="89"/>
        <v>[]</v>
      </c>
      <c r="E476" s="14">
        <f t="shared" si="90"/>
        <v>72</v>
      </c>
      <c r="F476" s="14">
        <f t="shared" si="85"/>
        <v>0</v>
      </c>
      <c r="G476">
        <f t="shared" si="86"/>
        <v>4617.9999999999955</v>
      </c>
      <c r="H476" s="14">
        <v>0</v>
      </c>
      <c r="I476">
        <v>0</v>
      </c>
      <c r="J476" t="str">
        <f t="shared" si="87"/>
        <v/>
      </c>
      <c r="K476" s="14" t="str">
        <f t="shared" si="88"/>
        <v/>
      </c>
      <c r="L476" s="16" t="str">
        <f>_xlfn.IFNA(VLOOKUP(J476,物品对应表!B:C,2,FALSE),"")</f>
        <v/>
      </c>
      <c r="M476" s="16" t="str">
        <f>_xlfn.IFNA(VLOOKUP(K476,物品对应表!B:C,2,FALSE),"")</f>
        <v/>
      </c>
      <c r="N476" s="1" t="str">
        <f t="shared" si="91"/>
        <v/>
      </c>
      <c r="O476" s="16" t="str">
        <f t="shared" si="92"/>
        <v/>
      </c>
      <c r="P476" s="16" t="str">
        <f t="shared" si="93"/>
        <v/>
      </c>
      <c r="Q476" s="16" t="str">
        <f t="shared" si="94"/>
        <v/>
      </c>
      <c r="R476" s="16"/>
      <c r="S476" s="21"/>
      <c r="T476" s="21"/>
    </row>
    <row r="477" spans="1:20" x14ac:dyDescent="0.15">
      <c r="A477" s="14">
        <v>473</v>
      </c>
      <c r="B477" s="14">
        <f t="shared" si="95"/>
        <v>5</v>
      </c>
      <c r="C477" s="14">
        <f t="shared" si="96"/>
        <v>73</v>
      </c>
      <c r="D477" s="14" t="str">
        <f t="shared" si="89"/>
        <v>[]</v>
      </c>
      <c r="E477" s="14">
        <f t="shared" si="90"/>
        <v>73</v>
      </c>
      <c r="F477" s="14">
        <f t="shared" si="85"/>
        <v>0</v>
      </c>
      <c r="G477">
        <f t="shared" si="86"/>
        <v>4618.00000000001</v>
      </c>
      <c r="H477" s="14">
        <v>0</v>
      </c>
      <c r="I477">
        <v>0</v>
      </c>
      <c r="J477" t="str">
        <f t="shared" si="87"/>
        <v/>
      </c>
      <c r="K477" s="14" t="str">
        <f t="shared" si="88"/>
        <v/>
      </c>
      <c r="L477" s="16" t="str">
        <f>_xlfn.IFNA(VLOOKUP(J477,物品对应表!B:C,2,FALSE),"")</f>
        <v/>
      </c>
      <c r="M477" s="16" t="str">
        <f>_xlfn.IFNA(VLOOKUP(K477,物品对应表!B:C,2,FALSE),"")</f>
        <v/>
      </c>
      <c r="N477" s="1" t="str">
        <f t="shared" si="91"/>
        <v/>
      </c>
      <c r="O477" s="16" t="str">
        <f t="shared" si="92"/>
        <v/>
      </c>
      <c r="P477" s="16" t="str">
        <f t="shared" si="93"/>
        <v/>
      </c>
      <c r="Q477" s="16" t="str">
        <f t="shared" si="94"/>
        <v/>
      </c>
      <c r="R477" s="16"/>
      <c r="S477" s="21"/>
      <c r="T477" s="21"/>
    </row>
    <row r="478" spans="1:20" x14ac:dyDescent="0.15">
      <c r="A478" s="14">
        <v>474</v>
      </c>
      <c r="B478" s="14">
        <f t="shared" si="95"/>
        <v>5</v>
      </c>
      <c r="C478" s="14">
        <f t="shared" si="96"/>
        <v>74</v>
      </c>
      <c r="D478" s="14" t="str">
        <f t="shared" si="89"/>
        <v>[]</v>
      </c>
      <c r="E478" s="14">
        <f t="shared" si="90"/>
        <v>74</v>
      </c>
      <c r="F478" s="14">
        <f t="shared" si="85"/>
        <v>0</v>
      </c>
      <c r="G478">
        <f t="shared" si="86"/>
        <v>4618</v>
      </c>
      <c r="H478" s="14">
        <v>0</v>
      </c>
      <c r="I478">
        <v>0</v>
      </c>
      <c r="J478" t="str">
        <f t="shared" si="87"/>
        <v/>
      </c>
      <c r="K478" s="14" t="str">
        <f t="shared" si="88"/>
        <v/>
      </c>
      <c r="L478" s="16" t="str">
        <f>_xlfn.IFNA(VLOOKUP(J478,物品对应表!B:C,2,FALSE),"")</f>
        <v/>
      </c>
      <c r="M478" s="16" t="str">
        <f>_xlfn.IFNA(VLOOKUP(K478,物品对应表!B:C,2,FALSE),"")</f>
        <v/>
      </c>
      <c r="N478" s="1" t="str">
        <f t="shared" si="91"/>
        <v/>
      </c>
      <c r="O478" s="16" t="str">
        <f t="shared" si="92"/>
        <v/>
      </c>
      <c r="P478" s="16" t="str">
        <f t="shared" si="93"/>
        <v/>
      </c>
      <c r="Q478" s="16" t="str">
        <f t="shared" si="94"/>
        <v/>
      </c>
      <c r="R478" s="16"/>
      <c r="S478" s="21"/>
      <c r="T478" s="21"/>
    </row>
    <row r="479" spans="1:20" x14ac:dyDescent="0.15">
      <c r="A479" s="14">
        <v>475</v>
      </c>
      <c r="B479" s="14">
        <f t="shared" si="95"/>
        <v>5</v>
      </c>
      <c r="C479" s="14">
        <f t="shared" si="96"/>
        <v>75</v>
      </c>
      <c r="D479" s="14" t="str">
        <f t="shared" si="89"/>
        <v>[]</v>
      </c>
      <c r="E479" s="14">
        <f t="shared" si="90"/>
        <v>75</v>
      </c>
      <c r="F479" s="14">
        <f t="shared" si="85"/>
        <v>0</v>
      </c>
      <c r="G479">
        <f t="shared" si="86"/>
        <v>4618</v>
      </c>
      <c r="H479" s="14">
        <v>0</v>
      </c>
      <c r="I479">
        <v>0</v>
      </c>
      <c r="J479" t="str">
        <f t="shared" si="87"/>
        <v/>
      </c>
      <c r="K479" s="14" t="str">
        <f t="shared" si="88"/>
        <v/>
      </c>
      <c r="L479" s="16" t="str">
        <f>_xlfn.IFNA(VLOOKUP(J479,物品对应表!B:C,2,FALSE),"")</f>
        <v/>
      </c>
      <c r="M479" s="16" t="str">
        <f>_xlfn.IFNA(VLOOKUP(K479,物品对应表!B:C,2,FALSE),"")</f>
        <v/>
      </c>
      <c r="N479" s="1" t="str">
        <f t="shared" si="91"/>
        <v/>
      </c>
      <c r="O479" s="16" t="str">
        <f t="shared" si="92"/>
        <v/>
      </c>
      <c r="P479" s="16" t="str">
        <f t="shared" si="93"/>
        <v/>
      </c>
      <c r="Q479" s="16" t="str">
        <f t="shared" si="94"/>
        <v/>
      </c>
      <c r="R479" s="16"/>
      <c r="S479" s="21"/>
      <c r="T479" s="21"/>
    </row>
    <row r="480" spans="1:20" x14ac:dyDescent="0.15">
      <c r="A480" s="14">
        <v>476</v>
      </c>
      <c r="B480" s="14">
        <f t="shared" si="95"/>
        <v>5</v>
      </c>
      <c r="C480" s="14">
        <f t="shared" si="96"/>
        <v>76</v>
      </c>
      <c r="D480" s="14" t="str">
        <f t="shared" si="89"/>
        <v>[]</v>
      </c>
      <c r="E480" s="14">
        <f t="shared" si="90"/>
        <v>76</v>
      </c>
      <c r="F480" s="14">
        <f t="shared" si="85"/>
        <v>0</v>
      </c>
      <c r="G480">
        <f t="shared" si="86"/>
        <v>4618</v>
      </c>
      <c r="H480" s="14">
        <v>0</v>
      </c>
      <c r="I480">
        <v>0</v>
      </c>
      <c r="J480" t="str">
        <f t="shared" si="87"/>
        <v/>
      </c>
      <c r="K480" s="14" t="str">
        <f t="shared" si="88"/>
        <v/>
      </c>
      <c r="L480" s="16" t="str">
        <f>_xlfn.IFNA(VLOOKUP(J480,物品对应表!B:C,2,FALSE),"")</f>
        <v/>
      </c>
      <c r="M480" s="16" t="str">
        <f>_xlfn.IFNA(VLOOKUP(K480,物品对应表!B:C,2,FALSE),"")</f>
        <v/>
      </c>
      <c r="N480" s="1" t="str">
        <f t="shared" si="91"/>
        <v/>
      </c>
      <c r="O480" s="16" t="str">
        <f t="shared" si="92"/>
        <v/>
      </c>
      <c r="P480" s="16" t="str">
        <f t="shared" si="93"/>
        <v/>
      </c>
      <c r="Q480" s="16" t="str">
        <f t="shared" si="94"/>
        <v/>
      </c>
      <c r="R480" s="16"/>
      <c r="S480" s="21"/>
      <c r="T480" s="21"/>
    </row>
    <row r="481" spans="1:20" x14ac:dyDescent="0.15">
      <c r="A481" s="14">
        <v>477</v>
      </c>
      <c r="B481" s="14">
        <f t="shared" si="95"/>
        <v>5</v>
      </c>
      <c r="C481" s="14">
        <f t="shared" si="96"/>
        <v>77</v>
      </c>
      <c r="D481" s="14" t="str">
        <f t="shared" si="89"/>
        <v>[]</v>
      </c>
      <c r="E481" s="14">
        <f t="shared" si="90"/>
        <v>77</v>
      </c>
      <c r="F481" s="14">
        <f t="shared" si="85"/>
        <v>0</v>
      </c>
      <c r="G481">
        <f t="shared" si="86"/>
        <v>4618</v>
      </c>
      <c r="H481" s="14">
        <v>0</v>
      </c>
      <c r="I481">
        <v>0</v>
      </c>
      <c r="J481" t="str">
        <f t="shared" si="87"/>
        <v/>
      </c>
      <c r="K481" s="14" t="str">
        <f t="shared" si="88"/>
        <v/>
      </c>
      <c r="L481" s="16" t="str">
        <f>_xlfn.IFNA(VLOOKUP(J481,物品对应表!B:C,2,FALSE),"")</f>
        <v/>
      </c>
      <c r="M481" s="16" t="str">
        <f>_xlfn.IFNA(VLOOKUP(K481,物品对应表!B:C,2,FALSE),"")</f>
        <v/>
      </c>
      <c r="N481" s="1" t="str">
        <f t="shared" si="91"/>
        <v/>
      </c>
      <c r="O481" s="16" t="str">
        <f t="shared" si="92"/>
        <v/>
      </c>
      <c r="P481" s="16" t="str">
        <f t="shared" si="93"/>
        <v/>
      </c>
      <c r="Q481" s="16" t="str">
        <f t="shared" si="94"/>
        <v/>
      </c>
      <c r="R481" s="16"/>
      <c r="S481" s="21"/>
      <c r="T481" s="21"/>
    </row>
    <row r="482" spans="1:20" x14ac:dyDescent="0.15">
      <c r="A482" s="14">
        <v>478</v>
      </c>
      <c r="B482" s="14">
        <f t="shared" si="95"/>
        <v>5</v>
      </c>
      <c r="C482" s="14">
        <f t="shared" si="96"/>
        <v>78</v>
      </c>
      <c r="D482" s="14" t="str">
        <f t="shared" si="89"/>
        <v>[]</v>
      </c>
      <c r="E482" s="14">
        <f t="shared" si="90"/>
        <v>78</v>
      </c>
      <c r="F482" s="14">
        <f t="shared" si="85"/>
        <v>0</v>
      </c>
      <c r="G482">
        <f t="shared" si="86"/>
        <v>4618.00000000001</v>
      </c>
      <c r="H482" s="14">
        <v>0</v>
      </c>
      <c r="I482">
        <v>0</v>
      </c>
      <c r="J482" t="str">
        <f t="shared" si="87"/>
        <v/>
      </c>
      <c r="K482" s="14" t="str">
        <f t="shared" si="88"/>
        <v/>
      </c>
      <c r="L482" s="16" t="str">
        <f>_xlfn.IFNA(VLOOKUP(J482,物品对应表!B:C,2,FALSE),"")</f>
        <v/>
      </c>
      <c r="M482" s="16" t="str">
        <f>_xlfn.IFNA(VLOOKUP(K482,物品对应表!B:C,2,FALSE),"")</f>
        <v/>
      </c>
      <c r="N482" s="1" t="str">
        <f t="shared" si="91"/>
        <v/>
      </c>
      <c r="O482" s="16" t="str">
        <f t="shared" si="92"/>
        <v/>
      </c>
      <c r="P482" s="16" t="str">
        <f t="shared" si="93"/>
        <v/>
      </c>
      <c r="Q482" s="16" t="str">
        <f t="shared" si="94"/>
        <v/>
      </c>
      <c r="R482" s="16"/>
      <c r="S482" s="21"/>
      <c r="T482" s="21"/>
    </row>
    <row r="483" spans="1:20" x14ac:dyDescent="0.15">
      <c r="A483" s="14">
        <v>479</v>
      </c>
      <c r="B483" s="14">
        <f t="shared" si="95"/>
        <v>5</v>
      </c>
      <c r="C483" s="14">
        <f t="shared" si="96"/>
        <v>79</v>
      </c>
      <c r="D483" s="14" t="str">
        <f t="shared" si="89"/>
        <v>[]</v>
      </c>
      <c r="E483" s="14">
        <f t="shared" si="90"/>
        <v>79</v>
      </c>
      <c r="F483" s="14">
        <f t="shared" si="85"/>
        <v>0</v>
      </c>
      <c r="G483">
        <f t="shared" si="86"/>
        <v>4618</v>
      </c>
      <c r="H483" s="14">
        <v>0</v>
      </c>
      <c r="I483">
        <v>0</v>
      </c>
      <c r="J483" t="str">
        <f t="shared" si="87"/>
        <v/>
      </c>
      <c r="K483" s="14" t="str">
        <f t="shared" si="88"/>
        <v/>
      </c>
      <c r="L483" s="16" t="str">
        <f>_xlfn.IFNA(VLOOKUP(J483,物品对应表!B:C,2,FALSE),"")</f>
        <v/>
      </c>
      <c r="M483" s="16" t="str">
        <f>_xlfn.IFNA(VLOOKUP(K483,物品对应表!B:C,2,FALSE),"")</f>
        <v/>
      </c>
      <c r="N483" s="1" t="str">
        <f t="shared" si="91"/>
        <v/>
      </c>
      <c r="O483" s="16" t="str">
        <f t="shared" si="92"/>
        <v/>
      </c>
      <c r="P483" s="16" t="str">
        <f t="shared" si="93"/>
        <v/>
      </c>
      <c r="Q483" s="16" t="str">
        <f t="shared" si="94"/>
        <v/>
      </c>
      <c r="R483" s="16"/>
      <c r="S483" s="21"/>
      <c r="T483" s="21"/>
    </row>
    <row r="484" spans="1:20" x14ac:dyDescent="0.15">
      <c r="A484" s="14">
        <v>480</v>
      </c>
      <c r="B484" s="14">
        <f t="shared" si="95"/>
        <v>5</v>
      </c>
      <c r="C484" s="14">
        <f t="shared" si="96"/>
        <v>80</v>
      </c>
      <c r="D484" s="14" t="str">
        <f t="shared" si="89"/>
        <v>[{"count":1,"iid":25081},{"count":1,"iid":25081}]</v>
      </c>
      <c r="E484" s="14">
        <f t="shared" si="90"/>
        <v>80</v>
      </c>
      <c r="F484" s="14">
        <f t="shared" si="85"/>
        <v>1</v>
      </c>
      <c r="G484">
        <f t="shared" si="86"/>
        <v>0</v>
      </c>
      <c r="H484" s="14">
        <v>0</v>
      </c>
      <c r="I484">
        <v>0</v>
      </c>
      <c r="J484" t="str">
        <f t="shared" si="87"/>
        <v>装备进阶材料8-1</v>
      </c>
      <c r="K484" s="14" t="str">
        <f t="shared" si="88"/>
        <v>装备进阶材料8-1</v>
      </c>
      <c r="L484" s="16">
        <f>_xlfn.IFNA(VLOOKUP(J484,物品对应表!B:C,2,FALSE),"")</f>
        <v>25081</v>
      </c>
      <c r="M484" s="16">
        <f>_xlfn.IFNA(VLOOKUP(K484,物品对应表!B:C,2,FALSE),"")</f>
        <v>25081</v>
      </c>
      <c r="N484" s="1">
        <f t="shared" si="91"/>
        <v>1</v>
      </c>
      <c r="O484" s="16">
        <f t="shared" si="92"/>
        <v>1</v>
      </c>
      <c r="P484" s="16" t="str">
        <f t="shared" si="93"/>
        <v>{"count":1,"iid":25081}</v>
      </c>
      <c r="Q484" s="16" t="str">
        <f t="shared" si="94"/>
        <v>{"count":1,"iid":25081}</v>
      </c>
      <c r="R484" s="16"/>
      <c r="S484" s="21"/>
      <c r="T484" s="21"/>
    </row>
    <row r="485" spans="1:20" x14ac:dyDescent="0.15">
      <c r="A485" s="14">
        <v>481</v>
      </c>
      <c r="B485" s="14">
        <f t="shared" si="95"/>
        <v>5</v>
      </c>
      <c r="C485" s="14">
        <f t="shared" si="96"/>
        <v>81</v>
      </c>
      <c r="D485" s="14" t="str">
        <f t="shared" si="89"/>
        <v>[]</v>
      </c>
      <c r="E485" s="14">
        <f t="shared" si="90"/>
        <v>81</v>
      </c>
      <c r="F485" s="14">
        <f t="shared" si="85"/>
        <v>0</v>
      </c>
      <c r="G485">
        <f t="shared" si="86"/>
        <v>10265</v>
      </c>
      <c r="H485" s="14">
        <v>0</v>
      </c>
      <c r="I485">
        <v>0</v>
      </c>
      <c r="J485" t="str">
        <f t="shared" si="87"/>
        <v/>
      </c>
      <c r="K485" s="14" t="str">
        <f t="shared" si="88"/>
        <v/>
      </c>
      <c r="L485" s="16" t="str">
        <f>_xlfn.IFNA(VLOOKUP(J485,物品对应表!B:C,2,FALSE),"")</f>
        <v/>
      </c>
      <c r="M485" s="16" t="str">
        <f>_xlfn.IFNA(VLOOKUP(K485,物品对应表!B:C,2,FALSE),"")</f>
        <v/>
      </c>
      <c r="N485" s="1" t="str">
        <f t="shared" si="91"/>
        <v/>
      </c>
      <c r="O485" s="16" t="str">
        <f t="shared" si="92"/>
        <v/>
      </c>
      <c r="P485" s="16" t="str">
        <f t="shared" si="93"/>
        <v/>
      </c>
      <c r="Q485" s="16" t="str">
        <f t="shared" si="94"/>
        <v/>
      </c>
      <c r="R485" s="16"/>
      <c r="S485" s="21"/>
      <c r="T485" s="21"/>
    </row>
    <row r="486" spans="1:20" x14ac:dyDescent="0.15">
      <c r="A486" s="14">
        <v>482</v>
      </c>
      <c r="B486" s="14">
        <f t="shared" si="95"/>
        <v>5</v>
      </c>
      <c r="C486" s="14">
        <f t="shared" si="96"/>
        <v>82</v>
      </c>
      <c r="D486" s="14" t="str">
        <f t="shared" si="89"/>
        <v>[]</v>
      </c>
      <c r="E486" s="14">
        <f t="shared" si="90"/>
        <v>82</v>
      </c>
      <c r="F486" s="14">
        <f t="shared" si="85"/>
        <v>0</v>
      </c>
      <c r="G486">
        <f t="shared" si="86"/>
        <v>10265</v>
      </c>
      <c r="H486" s="14">
        <v>0</v>
      </c>
      <c r="I486">
        <v>0</v>
      </c>
      <c r="J486" t="str">
        <f t="shared" si="87"/>
        <v/>
      </c>
      <c r="K486" s="14" t="str">
        <f t="shared" si="88"/>
        <v/>
      </c>
      <c r="L486" s="16" t="str">
        <f>_xlfn.IFNA(VLOOKUP(J486,物品对应表!B:C,2,FALSE),"")</f>
        <v/>
      </c>
      <c r="M486" s="16" t="str">
        <f>_xlfn.IFNA(VLOOKUP(K486,物品对应表!B:C,2,FALSE),"")</f>
        <v/>
      </c>
      <c r="N486" s="1" t="str">
        <f t="shared" si="91"/>
        <v/>
      </c>
      <c r="O486" s="16" t="str">
        <f t="shared" si="92"/>
        <v/>
      </c>
      <c r="P486" s="16" t="str">
        <f t="shared" si="93"/>
        <v/>
      </c>
      <c r="Q486" s="16" t="str">
        <f t="shared" si="94"/>
        <v/>
      </c>
      <c r="R486" s="16"/>
      <c r="S486" s="21"/>
      <c r="T486" s="21"/>
    </row>
    <row r="487" spans="1:20" x14ac:dyDescent="0.15">
      <c r="A487" s="14">
        <v>483</v>
      </c>
      <c r="B487" s="14">
        <f t="shared" si="95"/>
        <v>5</v>
      </c>
      <c r="C487" s="14">
        <f t="shared" si="96"/>
        <v>83</v>
      </c>
      <c r="D487" s="14" t="str">
        <f t="shared" si="89"/>
        <v>[]</v>
      </c>
      <c r="E487" s="14">
        <f t="shared" si="90"/>
        <v>83</v>
      </c>
      <c r="F487" s="14">
        <f t="shared" si="85"/>
        <v>0</v>
      </c>
      <c r="G487">
        <f t="shared" si="86"/>
        <v>10265</v>
      </c>
      <c r="H487" s="14">
        <v>0</v>
      </c>
      <c r="I487">
        <v>0</v>
      </c>
      <c r="J487" t="str">
        <f t="shared" si="87"/>
        <v/>
      </c>
      <c r="K487" s="14" t="str">
        <f t="shared" si="88"/>
        <v/>
      </c>
      <c r="L487" s="16" t="str">
        <f>_xlfn.IFNA(VLOOKUP(J487,物品对应表!B:C,2,FALSE),"")</f>
        <v/>
      </c>
      <c r="M487" s="16" t="str">
        <f>_xlfn.IFNA(VLOOKUP(K487,物品对应表!B:C,2,FALSE),"")</f>
        <v/>
      </c>
      <c r="N487" s="1" t="str">
        <f t="shared" si="91"/>
        <v/>
      </c>
      <c r="O487" s="16" t="str">
        <f t="shared" si="92"/>
        <v/>
      </c>
      <c r="P487" s="16" t="str">
        <f t="shared" si="93"/>
        <v/>
      </c>
      <c r="Q487" s="16" t="str">
        <f t="shared" si="94"/>
        <v/>
      </c>
      <c r="R487" s="16"/>
      <c r="S487" s="21"/>
      <c r="T487" s="21"/>
    </row>
    <row r="488" spans="1:20" x14ac:dyDescent="0.15">
      <c r="A488" s="14">
        <v>484</v>
      </c>
      <c r="B488" s="14">
        <f t="shared" si="95"/>
        <v>5</v>
      </c>
      <c r="C488" s="14">
        <f t="shared" si="96"/>
        <v>84</v>
      </c>
      <c r="D488" s="14" t="str">
        <f t="shared" si="89"/>
        <v>[]</v>
      </c>
      <c r="E488" s="14">
        <f t="shared" si="90"/>
        <v>84</v>
      </c>
      <c r="F488" s="14">
        <f t="shared" si="85"/>
        <v>0</v>
      </c>
      <c r="G488">
        <f t="shared" si="86"/>
        <v>10265</v>
      </c>
      <c r="H488" s="14">
        <v>0</v>
      </c>
      <c r="I488">
        <v>0</v>
      </c>
      <c r="J488" t="str">
        <f t="shared" si="87"/>
        <v/>
      </c>
      <c r="K488" s="14" t="str">
        <f t="shared" si="88"/>
        <v/>
      </c>
      <c r="L488" s="16" t="str">
        <f>_xlfn.IFNA(VLOOKUP(J488,物品对应表!B:C,2,FALSE),"")</f>
        <v/>
      </c>
      <c r="M488" s="16" t="str">
        <f>_xlfn.IFNA(VLOOKUP(K488,物品对应表!B:C,2,FALSE),"")</f>
        <v/>
      </c>
      <c r="N488" s="1" t="str">
        <f t="shared" si="91"/>
        <v/>
      </c>
      <c r="O488" s="16" t="str">
        <f t="shared" si="92"/>
        <v/>
      </c>
      <c r="P488" s="16" t="str">
        <f t="shared" si="93"/>
        <v/>
      </c>
      <c r="Q488" s="16" t="str">
        <f t="shared" si="94"/>
        <v/>
      </c>
      <c r="R488" s="16"/>
      <c r="S488" s="21"/>
      <c r="T488" s="21"/>
    </row>
    <row r="489" spans="1:20" x14ac:dyDescent="0.15">
      <c r="A489" s="14">
        <v>485</v>
      </c>
      <c r="B489" s="14">
        <f t="shared" si="95"/>
        <v>5</v>
      </c>
      <c r="C489" s="14">
        <f t="shared" si="96"/>
        <v>85</v>
      </c>
      <c r="D489" s="14" t="str">
        <f t="shared" si="89"/>
        <v>[]</v>
      </c>
      <c r="E489" s="14">
        <f t="shared" si="90"/>
        <v>85</v>
      </c>
      <c r="F489" s="14">
        <f t="shared" si="85"/>
        <v>0</v>
      </c>
      <c r="G489">
        <f t="shared" si="86"/>
        <v>10265</v>
      </c>
      <c r="H489" s="14">
        <v>0</v>
      </c>
      <c r="I489">
        <v>0</v>
      </c>
      <c r="J489" t="str">
        <f t="shared" si="87"/>
        <v/>
      </c>
      <c r="K489" s="14" t="str">
        <f t="shared" si="88"/>
        <v/>
      </c>
      <c r="L489" s="16" t="str">
        <f>_xlfn.IFNA(VLOOKUP(J489,物品对应表!B:C,2,FALSE),"")</f>
        <v/>
      </c>
      <c r="M489" s="16" t="str">
        <f>_xlfn.IFNA(VLOOKUP(K489,物品对应表!B:C,2,FALSE),"")</f>
        <v/>
      </c>
      <c r="N489" s="1" t="str">
        <f t="shared" si="91"/>
        <v/>
      </c>
      <c r="O489" s="16" t="str">
        <f t="shared" si="92"/>
        <v/>
      </c>
      <c r="P489" s="16" t="str">
        <f t="shared" si="93"/>
        <v/>
      </c>
      <c r="Q489" s="16" t="str">
        <f t="shared" si="94"/>
        <v/>
      </c>
      <c r="R489" s="16"/>
      <c r="S489" s="21"/>
      <c r="T489" s="21"/>
    </row>
    <row r="490" spans="1:20" x14ac:dyDescent="0.15">
      <c r="A490" s="14">
        <v>486</v>
      </c>
      <c r="B490" s="14">
        <f t="shared" si="95"/>
        <v>5</v>
      </c>
      <c r="C490" s="14">
        <f t="shared" si="96"/>
        <v>86</v>
      </c>
      <c r="D490" s="14" t="str">
        <f t="shared" si="89"/>
        <v>[]</v>
      </c>
      <c r="E490" s="14">
        <f t="shared" si="90"/>
        <v>86</v>
      </c>
      <c r="F490" s="14">
        <f t="shared" si="85"/>
        <v>0</v>
      </c>
      <c r="G490">
        <f t="shared" si="86"/>
        <v>10265</v>
      </c>
      <c r="H490" s="14">
        <v>0</v>
      </c>
      <c r="I490">
        <v>0</v>
      </c>
      <c r="J490" t="str">
        <f t="shared" si="87"/>
        <v/>
      </c>
      <c r="K490" s="14" t="str">
        <f t="shared" si="88"/>
        <v/>
      </c>
      <c r="L490" s="16" t="str">
        <f>_xlfn.IFNA(VLOOKUP(J490,物品对应表!B:C,2,FALSE),"")</f>
        <v/>
      </c>
      <c r="M490" s="16" t="str">
        <f>_xlfn.IFNA(VLOOKUP(K490,物品对应表!B:C,2,FALSE),"")</f>
        <v/>
      </c>
      <c r="N490" s="1" t="str">
        <f t="shared" si="91"/>
        <v/>
      </c>
      <c r="O490" s="16" t="str">
        <f t="shared" si="92"/>
        <v/>
      </c>
      <c r="P490" s="16" t="str">
        <f t="shared" si="93"/>
        <v/>
      </c>
      <c r="Q490" s="16" t="str">
        <f t="shared" si="94"/>
        <v/>
      </c>
      <c r="R490" s="16"/>
      <c r="S490" s="21"/>
      <c r="T490" s="21"/>
    </row>
    <row r="491" spans="1:20" x14ac:dyDescent="0.15">
      <c r="A491" s="14">
        <v>487</v>
      </c>
      <c r="B491" s="14">
        <f t="shared" si="95"/>
        <v>5</v>
      </c>
      <c r="C491" s="14">
        <f t="shared" si="96"/>
        <v>87</v>
      </c>
      <c r="D491" s="14" t="str">
        <f t="shared" si="89"/>
        <v>[]</v>
      </c>
      <c r="E491" s="14">
        <f t="shared" si="90"/>
        <v>87</v>
      </c>
      <c r="F491" s="14">
        <f t="shared" si="85"/>
        <v>0</v>
      </c>
      <c r="G491">
        <f t="shared" si="86"/>
        <v>10265</v>
      </c>
      <c r="H491" s="14">
        <v>0</v>
      </c>
      <c r="I491">
        <v>0</v>
      </c>
      <c r="J491" t="str">
        <f t="shared" si="87"/>
        <v/>
      </c>
      <c r="K491" s="14" t="str">
        <f t="shared" si="88"/>
        <v/>
      </c>
      <c r="L491" s="16" t="str">
        <f>_xlfn.IFNA(VLOOKUP(J491,物品对应表!B:C,2,FALSE),"")</f>
        <v/>
      </c>
      <c r="M491" s="16" t="str">
        <f>_xlfn.IFNA(VLOOKUP(K491,物品对应表!B:C,2,FALSE),"")</f>
        <v/>
      </c>
      <c r="N491" s="1" t="str">
        <f t="shared" si="91"/>
        <v/>
      </c>
      <c r="O491" s="16" t="str">
        <f t="shared" si="92"/>
        <v/>
      </c>
      <c r="P491" s="16" t="str">
        <f t="shared" si="93"/>
        <v/>
      </c>
      <c r="Q491" s="16" t="str">
        <f t="shared" si="94"/>
        <v/>
      </c>
      <c r="R491" s="16"/>
      <c r="S491" s="21"/>
      <c r="T491" s="21"/>
    </row>
    <row r="492" spans="1:20" x14ac:dyDescent="0.15">
      <c r="A492" s="14">
        <v>488</v>
      </c>
      <c r="B492" s="14">
        <f t="shared" si="95"/>
        <v>5</v>
      </c>
      <c r="C492" s="14">
        <f t="shared" si="96"/>
        <v>88</v>
      </c>
      <c r="D492" s="14" t="str">
        <f t="shared" si="89"/>
        <v>[]</v>
      </c>
      <c r="E492" s="14">
        <f t="shared" si="90"/>
        <v>88</v>
      </c>
      <c r="F492" s="14">
        <f t="shared" si="85"/>
        <v>0</v>
      </c>
      <c r="G492">
        <f t="shared" si="86"/>
        <v>10264.99999999998</v>
      </c>
      <c r="H492" s="14">
        <v>0</v>
      </c>
      <c r="I492">
        <v>0</v>
      </c>
      <c r="J492" t="str">
        <f t="shared" si="87"/>
        <v/>
      </c>
      <c r="K492" s="14" t="str">
        <f t="shared" si="88"/>
        <v/>
      </c>
      <c r="L492" s="16" t="str">
        <f>_xlfn.IFNA(VLOOKUP(J492,物品对应表!B:C,2,FALSE),"")</f>
        <v/>
      </c>
      <c r="M492" s="16" t="str">
        <f>_xlfn.IFNA(VLOOKUP(K492,物品对应表!B:C,2,FALSE),"")</f>
        <v/>
      </c>
      <c r="N492" s="1" t="str">
        <f t="shared" si="91"/>
        <v/>
      </c>
      <c r="O492" s="16" t="str">
        <f t="shared" si="92"/>
        <v/>
      </c>
      <c r="P492" s="16" t="str">
        <f t="shared" si="93"/>
        <v/>
      </c>
      <c r="Q492" s="16" t="str">
        <f t="shared" si="94"/>
        <v/>
      </c>
      <c r="R492" s="16"/>
      <c r="S492" s="21"/>
      <c r="T492" s="21"/>
    </row>
    <row r="493" spans="1:20" x14ac:dyDescent="0.15">
      <c r="A493" s="14">
        <v>489</v>
      </c>
      <c r="B493" s="14">
        <f t="shared" si="95"/>
        <v>5</v>
      </c>
      <c r="C493" s="14">
        <f t="shared" si="96"/>
        <v>89</v>
      </c>
      <c r="D493" s="14" t="str">
        <f t="shared" si="89"/>
        <v>[]</v>
      </c>
      <c r="E493" s="14">
        <f t="shared" si="90"/>
        <v>89</v>
      </c>
      <c r="F493" s="14">
        <f t="shared" si="85"/>
        <v>0</v>
      </c>
      <c r="G493">
        <f t="shared" si="86"/>
        <v>10265</v>
      </c>
      <c r="H493" s="14">
        <v>0</v>
      </c>
      <c r="I493">
        <v>0</v>
      </c>
      <c r="J493" t="str">
        <f t="shared" si="87"/>
        <v/>
      </c>
      <c r="K493" s="14" t="str">
        <f t="shared" si="88"/>
        <v/>
      </c>
      <c r="L493" s="16" t="str">
        <f>_xlfn.IFNA(VLOOKUP(J493,物品对应表!B:C,2,FALSE),"")</f>
        <v/>
      </c>
      <c r="M493" s="16" t="str">
        <f>_xlfn.IFNA(VLOOKUP(K493,物品对应表!B:C,2,FALSE),"")</f>
        <v/>
      </c>
      <c r="N493" s="1" t="str">
        <f t="shared" si="91"/>
        <v/>
      </c>
      <c r="O493" s="16" t="str">
        <f t="shared" si="92"/>
        <v/>
      </c>
      <c r="P493" s="16" t="str">
        <f t="shared" si="93"/>
        <v/>
      </c>
      <c r="Q493" s="16" t="str">
        <f t="shared" si="94"/>
        <v/>
      </c>
      <c r="R493" s="16"/>
      <c r="S493" s="21"/>
      <c r="T493" s="21"/>
    </row>
    <row r="494" spans="1:20" x14ac:dyDescent="0.15">
      <c r="A494" s="14">
        <v>490</v>
      </c>
      <c r="B494" s="14">
        <f t="shared" si="95"/>
        <v>5</v>
      </c>
      <c r="C494" s="14">
        <f t="shared" si="96"/>
        <v>90</v>
      </c>
      <c r="D494" s="14" t="str">
        <f t="shared" si="89"/>
        <v>[{"count":1,"iid":25081},{"count":1,"iid":25081}]</v>
      </c>
      <c r="E494" s="14">
        <f t="shared" si="90"/>
        <v>90</v>
      </c>
      <c r="F494" s="14">
        <f t="shared" si="85"/>
        <v>1</v>
      </c>
      <c r="G494">
        <f t="shared" si="86"/>
        <v>0</v>
      </c>
      <c r="H494" s="14">
        <v>0</v>
      </c>
      <c r="I494">
        <v>0</v>
      </c>
      <c r="J494" t="str">
        <f t="shared" si="87"/>
        <v>装备进阶材料8-1</v>
      </c>
      <c r="K494" s="14" t="str">
        <f t="shared" si="88"/>
        <v>装备进阶材料8-1</v>
      </c>
      <c r="L494" s="16">
        <f>_xlfn.IFNA(VLOOKUP(J494,物品对应表!B:C,2,FALSE),"")</f>
        <v>25081</v>
      </c>
      <c r="M494" s="16">
        <f>_xlfn.IFNA(VLOOKUP(K494,物品对应表!B:C,2,FALSE),"")</f>
        <v>25081</v>
      </c>
      <c r="N494" s="1">
        <f t="shared" si="91"/>
        <v>1</v>
      </c>
      <c r="O494" s="16">
        <f t="shared" si="92"/>
        <v>1</v>
      </c>
      <c r="P494" s="16" t="str">
        <f t="shared" si="93"/>
        <v>{"count":1,"iid":25081}</v>
      </c>
      <c r="Q494" s="16" t="str">
        <f t="shared" si="94"/>
        <v>{"count":1,"iid":25081}</v>
      </c>
      <c r="R494" s="16"/>
      <c r="S494" s="21"/>
      <c r="T494" s="21"/>
    </row>
    <row r="495" spans="1:20" x14ac:dyDescent="0.15">
      <c r="A495" s="14">
        <v>491</v>
      </c>
      <c r="B495" s="14">
        <f t="shared" si="95"/>
        <v>5</v>
      </c>
      <c r="C495" s="14">
        <f t="shared" si="96"/>
        <v>91</v>
      </c>
      <c r="D495" s="14" t="str">
        <f t="shared" si="89"/>
        <v>[]</v>
      </c>
      <c r="E495" s="14">
        <f t="shared" si="90"/>
        <v>91</v>
      </c>
      <c r="F495" s="14">
        <f t="shared" si="85"/>
        <v>0</v>
      </c>
      <c r="G495">
        <f t="shared" si="86"/>
        <v>22588</v>
      </c>
      <c r="H495" s="14">
        <v>0</v>
      </c>
      <c r="I495">
        <v>0</v>
      </c>
      <c r="J495" t="str">
        <f t="shared" si="87"/>
        <v/>
      </c>
      <c r="K495" s="14" t="str">
        <f t="shared" si="88"/>
        <v/>
      </c>
      <c r="L495" s="16" t="str">
        <f>_xlfn.IFNA(VLOOKUP(J495,物品对应表!B:C,2,FALSE),"")</f>
        <v/>
      </c>
      <c r="M495" s="16" t="str">
        <f>_xlfn.IFNA(VLOOKUP(K495,物品对应表!B:C,2,FALSE),"")</f>
        <v/>
      </c>
      <c r="N495" s="1" t="str">
        <f t="shared" si="91"/>
        <v/>
      </c>
      <c r="O495" s="16" t="str">
        <f t="shared" si="92"/>
        <v/>
      </c>
      <c r="P495" s="16" t="str">
        <f t="shared" si="93"/>
        <v/>
      </c>
      <c r="Q495" s="16" t="str">
        <f t="shared" si="94"/>
        <v/>
      </c>
      <c r="R495" s="16"/>
      <c r="S495" s="21"/>
      <c r="T495" s="21"/>
    </row>
    <row r="496" spans="1:20" x14ac:dyDescent="0.15">
      <c r="A496" s="14">
        <v>492</v>
      </c>
      <c r="B496" s="14">
        <f t="shared" si="95"/>
        <v>5</v>
      </c>
      <c r="C496" s="14">
        <f t="shared" si="96"/>
        <v>92</v>
      </c>
      <c r="D496" s="14" t="str">
        <f t="shared" si="89"/>
        <v>[]</v>
      </c>
      <c r="E496" s="14">
        <f t="shared" si="90"/>
        <v>92</v>
      </c>
      <c r="F496" s="14">
        <f t="shared" si="85"/>
        <v>0</v>
      </c>
      <c r="G496">
        <f t="shared" si="86"/>
        <v>22588</v>
      </c>
      <c r="H496" s="14">
        <v>0</v>
      </c>
      <c r="I496">
        <v>0</v>
      </c>
      <c r="J496" t="str">
        <f t="shared" si="87"/>
        <v/>
      </c>
      <c r="K496" s="14" t="str">
        <f t="shared" si="88"/>
        <v/>
      </c>
      <c r="L496" s="16" t="str">
        <f>_xlfn.IFNA(VLOOKUP(J496,物品对应表!B:C,2,FALSE),"")</f>
        <v/>
      </c>
      <c r="M496" s="16" t="str">
        <f>_xlfn.IFNA(VLOOKUP(K496,物品对应表!B:C,2,FALSE),"")</f>
        <v/>
      </c>
      <c r="N496" s="1" t="str">
        <f t="shared" si="91"/>
        <v/>
      </c>
      <c r="O496" s="16" t="str">
        <f t="shared" si="92"/>
        <v/>
      </c>
      <c r="P496" s="16" t="str">
        <f t="shared" si="93"/>
        <v/>
      </c>
      <c r="Q496" s="16" t="str">
        <f t="shared" si="94"/>
        <v/>
      </c>
      <c r="R496" s="16"/>
      <c r="S496" s="21"/>
      <c r="T496" s="21"/>
    </row>
    <row r="497" spans="1:20" x14ac:dyDescent="0.15">
      <c r="A497" s="14">
        <v>493</v>
      </c>
      <c r="B497" s="14">
        <f t="shared" si="95"/>
        <v>5</v>
      </c>
      <c r="C497" s="14">
        <f t="shared" si="96"/>
        <v>93</v>
      </c>
      <c r="D497" s="14" t="str">
        <f t="shared" si="89"/>
        <v>[]</v>
      </c>
      <c r="E497" s="14">
        <f t="shared" si="90"/>
        <v>93</v>
      </c>
      <c r="F497" s="14">
        <f t="shared" si="85"/>
        <v>0</v>
      </c>
      <c r="G497">
        <f t="shared" si="86"/>
        <v>22587.99999999996</v>
      </c>
      <c r="H497" s="14">
        <v>0</v>
      </c>
      <c r="I497">
        <v>0</v>
      </c>
      <c r="J497" t="str">
        <f t="shared" si="87"/>
        <v/>
      </c>
      <c r="K497" s="14" t="str">
        <f t="shared" si="88"/>
        <v/>
      </c>
      <c r="L497" s="16" t="str">
        <f>_xlfn.IFNA(VLOOKUP(J497,物品对应表!B:C,2,FALSE),"")</f>
        <v/>
      </c>
      <c r="M497" s="16" t="str">
        <f>_xlfn.IFNA(VLOOKUP(K497,物品对应表!B:C,2,FALSE),"")</f>
        <v/>
      </c>
      <c r="N497" s="1" t="str">
        <f t="shared" si="91"/>
        <v/>
      </c>
      <c r="O497" s="16" t="str">
        <f t="shared" si="92"/>
        <v/>
      </c>
      <c r="P497" s="16" t="str">
        <f t="shared" si="93"/>
        <v/>
      </c>
      <c r="Q497" s="16" t="str">
        <f t="shared" si="94"/>
        <v/>
      </c>
      <c r="R497" s="16"/>
      <c r="S497" s="21"/>
      <c r="T497" s="21"/>
    </row>
    <row r="498" spans="1:20" x14ac:dyDescent="0.15">
      <c r="A498" s="14">
        <v>494</v>
      </c>
      <c r="B498" s="14">
        <f t="shared" si="95"/>
        <v>5</v>
      </c>
      <c r="C498" s="14">
        <f t="shared" si="96"/>
        <v>94</v>
      </c>
      <c r="D498" s="14" t="str">
        <f t="shared" si="89"/>
        <v>[]</v>
      </c>
      <c r="E498" s="14">
        <f t="shared" si="90"/>
        <v>94</v>
      </c>
      <c r="F498" s="14">
        <f t="shared" si="85"/>
        <v>0</v>
      </c>
      <c r="G498">
        <f t="shared" si="86"/>
        <v>22588</v>
      </c>
      <c r="H498" s="14">
        <v>0</v>
      </c>
      <c r="I498">
        <v>0</v>
      </c>
      <c r="J498" t="str">
        <f t="shared" si="87"/>
        <v/>
      </c>
      <c r="K498" s="14" t="str">
        <f t="shared" si="88"/>
        <v/>
      </c>
      <c r="L498" s="16" t="str">
        <f>_xlfn.IFNA(VLOOKUP(J498,物品对应表!B:C,2,FALSE),"")</f>
        <v/>
      </c>
      <c r="M498" s="16" t="str">
        <f>_xlfn.IFNA(VLOOKUP(K498,物品对应表!B:C,2,FALSE),"")</f>
        <v/>
      </c>
      <c r="N498" s="1" t="str">
        <f t="shared" si="91"/>
        <v/>
      </c>
      <c r="O498" s="16" t="str">
        <f t="shared" si="92"/>
        <v/>
      </c>
      <c r="P498" s="16" t="str">
        <f t="shared" si="93"/>
        <v/>
      </c>
      <c r="Q498" s="16" t="str">
        <f t="shared" si="94"/>
        <v/>
      </c>
      <c r="R498" s="16"/>
      <c r="S498" s="21"/>
      <c r="T498" s="21"/>
    </row>
    <row r="499" spans="1:20" x14ac:dyDescent="0.15">
      <c r="A499" s="14">
        <v>495</v>
      </c>
      <c r="B499" s="14">
        <f t="shared" si="95"/>
        <v>5</v>
      </c>
      <c r="C499" s="14">
        <f t="shared" si="96"/>
        <v>95</v>
      </c>
      <c r="D499" s="14" t="str">
        <f t="shared" si="89"/>
        <v>[]</v>
      </c>
      <c r="E499" s="14">
        <f t="shared" si="90"/>
        <v>95</v>
      </c>
      <c r="F499" s="14">
        <f t="shared" si="85"/>
        <v>0</v>
      </c>
      <c r="G499">
        <f t="shared" si="86"/>
        <v>22588</v>
      </c>
      <c r="H499" s="14">
        <v>0</v>
      </c>
      <c r="I499">
        <v>0</v>
      </c>
      <c r="J499" t="str">
        <f t="shared" si="87"/>
        <v/>
      </c>
      <c r="K499" s="14" t="str">
        <f t="shared" si="88"/>
        <v/>
      </c>
      <c r="L499" s="16" t="str">
        <f>_xlfn.IFNA(VLOOKUP(J499,物品对应表!B:C,2,FALSE),"")</f>
        <v/>
      </c>
      <c r="M499" s="16" t="str">
        <f>_xlfn.IFNA(VLOOKUP(K499,物品对应表!B:C,2,FALSE),"")</f>
        <v/>
      </c>
      <c r="N499" s="1" t="str">
        <f t="shared" si="91"/>
        <v/>
      </c>
      <c r="O499" s="16" t="str">
        <f t="shared" si="92"/>
        <v/>
      </c>
      <c r="P499" s="16" t="str">
        <f t="shared" si="93"/>
        <v/>
      </c>
      <c r="Q499" s="16" t="str">
        <f t="shared" si="94"/>
        <v/>
      </c>
      <c r="R499" s="16"/>
      <c r="S499" s="21"/>
      <c r="T499" s="21"/>
    </row>
    <row r="500" spans="1:20" x14ac:dyDescent="0.15">
      <c r="A500" s="14">
        <v>496</v>
      </c>
      <c r="B500" s="14">
        <f t="shared" si="95"/>
        <v>5</v>
      </c>
      <c r="C500" s="14">
        <f t="shared" si="96"/>
        <v>96</v>
      </c>
      <c r="D500" s="14" t="str">
        <f t="shared" si="89"/>
        <v>[]</v>
      </c>
      <c r="E500" s="14">
        <f t="shared" si="90"/>
        <v>96</v>
      </c>
      <c r="F500" s="14">
        <f t="shared" si="85"/>
        <v>0</v>
      </c>
      <c r="G500">
        <f t="shared" si="86"/>
        <v>22588</v>
      </c>
      <c r="H500" s="14">
        <v>0</v>
      </c>
      <c r="I500">
        <v>0</v>
      </c>
      <c r="J500" t="str">
        <f t="shared" si="87"/>
        <v/>
      </c>
      <c r="K500" s="14" t="str">
        <f t="shared" si="88"/>
        <v/>
      </c>
      <c r="L500" s="16" t="str">
        <f>_xlfn.IFNA(VLOOKUP(J500,物品对应表!B:C,2,FALSE),"")</f>
        <v/>
      </c>
      <c r="M500" s="16" t="str">
        <f>_xlfn.IFNA(VLOOKUP(K500,物品对应表!B:C,2,FALSE),"")</f>
        <v/>
      </c>
      <c r="N500" s="1" t="str">
        <f t="shared" si="91"/>
        <v/>
      </c>
      <c r="O500" s="16" t="str">
        <f t="shared" si="92"/>
        <v/>
      </c>
      <c r="P500" s="16" t="str">
        <f t="shared" si="93"/>
        <v/>
      </c>
      <c r="Q500" s="16" t="str">
        <f t="shared" si="94"/>
        <v/>
      </c>
      <c r="R500" s="16"/>
      <c r="S500" s="21"/>
      <c r="T500" s="21"/>
    </row>
    <row r="501" spans="1:20" x14ac:dyDescent="0.15">
      <c r="A501" s="14">
        <v>497</v>
      </c>
      <c r="B501" s="14">
        <f t="shared" si="95"/>
        <v>5</v>
      </c>
      <c r="C501" s="14">
        <f t="shared" si="96"/>
        <v>97</v>
      </c>
      <c r="D501" s="14" t="str">
        <f t="shared" si="89"/>
        <v>[]</v>
      </c>
      <c r="E501" s="14">
        <f t="shared" si="90"/>
        <v>97</v>
      </c>
      <c r="F501" s="14">
        <f t="shared" si="85"/>
        <v>0</v>
      </c>
      <c r="G501">
        <f t="shared" si="86"/>
        <v>22588.00000000004</v>
      </c>
      <c r="H501" s="14">
        <v>0</v>
      </c>
      <c r="I501">
        <v>0</v>
      </c>
      <c r="J501" t="str">
        <f t="shared" si="87"/>
        <v/>
      </c>
      <c r="K501" s="14" t="str">
        <f t="shared" si="88"/>
        <v/>
      </c>
      <c r="L501" s="16" t="str">
        <f>_xlfn.IFNA(VLOOKUP(J501,物品对应表!B:C,2,FALSE),"")</f>
        <v/>
      </c>
      <c r="M501" s="16" t="str">
        <f>_xlfn.IFNA(VLOOKUP(K501,物品对应表!B:C,2,FALSE),"")</f>
        <v/>
      </c>
      <c r="N501" s="1" t="str">
        <f t="shared" si="91"/>
        <v/>
      </c>
      <c r="O501" s="16" t="str">
        <f t="shared" si="92"/>
        <v/>
      </c>
      <c r="P501" s="16" t="str">
        <f t="shared" si="93"/>
        <v/>
      </c>
      <c r="Q501" s="16" t="str">
        <f t="shared" si="94"/>
        <v/>
      </c>
      <c r="R501" s="16"/>
      <c r="S501" s="21"/>
      <c r="T501" s="21"/>
    </row>
    <row r="502" spans="1:20" x14ac:dyDescent="0.15">
      <c r="A502" s="14">
        <v>498</v>
      </c>
      <c r="B502" s="14">
        <f t="shared" si="95"/>
        <v>5</v>
      </c>
      <c r="C502" s="14">
        <f t="shared" si="96"/>
        <v>98</v>
      </c>
      <c r="D502" s="14" t="str">
        <f t="shared" si="89"/>
        <v>[]</v>
      </c>
      <c r="E502" s="14">
        <f t="shared" si="90"/>
        <v>98</v>
      </c>
      <c r="F502" s="14">
        <f t="shared" si="85"/>
        <v>0</v>
      </c>
      <c r="G502">
        <f t="shared" si="86"/>
        <v>22588</v>
      </c>
      <c r="H502" s="14">
        <v>0</v>
      </c>
      <c r="I502">
        <v>0</v>
      </c>
      <c r="J502" t="str">
        <f t="shared" si="87"/>
        <v/>
      </c>
      <c r="K502" s="14" t="str">
        <f t="shared" si="88"/>
        <v/>
      </c>
      <c r="L502" s="16" t="str">
        <f>_xlfn.IFNA(VLOOKUP(J502,物品对应表!B:C,2,FALSE),"")</f>
        <v/>
      </c>
      <c r="M502" s="16" t="str">
        <f>_xlfn.IFNA(VLOOKUP(K502,物品对应表!B:C,2,FALSE),"")</f>
        <v/>
      </c>
      <c r="N502" s="1" t="str">
        <f t="shared" si="91"/>
        <v/>
      </c>
      <c r="O502" s="16" t="str">
        <f t="shared" si="92"/>
        <v/>
      </c>
      <c r="P502" s="16" t="str">
        <f t="shared" si="93"/>
        <v/>
      </c>
      <c r="Q502" s="16" t="str">
        <f t="shared" si="94"/>
        <v/>
      </c>
      <c r="R502" s="16"/>
      <c r="S502" s="21"/>
      <c r="T502" s="21"/>
    </row>
    <row r="503" spans="1:20" x14ac:dyDescent="0.15">
      <c r="A503" s="14">
        <v>499</v>
      </c>
      <c r="B503" s="14">
        <f t="shared" si="95"/>
        <v>5</v>
      </c>
      <c r="C503" s="14">
        <f t="shared" si="96"/>
        <v>99</v>
      </c>
      <c r="D503" s="14" t="str">
        <f t="shared" si="89"/>
        <v>[]</v>
      </c>
      <c r="E503" s="14">
        <f t="shared" si="90"/>
        <v>99</v>
      </c>
      <c r="F503" s="14">
        <f t="shared" si="85"/>
        <v>0</v>
      </c>
      <c r="G503">
        <f t="shared" si="86"/>
        <v>22588.000000000076</v>
      </c>
      <c r="H503" s="14">
        <v>0</v>
      </c>
      <c r="I503">
        <v>0</v>
      </c>
      <c r="J503" t="str">
        <f t="shared" si="87"/>
        <v/>
      </c>
      <c r="K503" s="14" t="str">
        <f t="shared" si="88"/>
        <v/>
      </c>
      <c r="L503" s="16" t="str">
        <f>_xlfn.IFNA(VLOOKUP(J503,物品对应表!B:C,2,FALSE),"")</f>
        <v/>
      </c>
      <c r="M503" s="16" t="str">
        <f>_xlfn.IFNA(VLOOKUP(K503,物品对应表!B:C,2,FALSE),"")</f>
        <v/>
      </c>
      <c r="N503" s="1" t="str">
        <f t="shared" si="91"/>
        <v/>
      </c>
      <c r="O503" s="16" t="str">
        <f t="shared" si="92"/>
        <v/>
      </c>
      <c r="P503" s="16" t="str">
        <f t="shared" si="93"/>
        <v/>
      </c>
      <c r="Q503" s="16" t="str">
        <f t="shared" si="94"/>
        <v/>
      </c>
      <c r="R503" s="16"/>
      <c r="S503" s="21"/>
      <c r="T503" s="21"/>
    </row>
    <row r="504" spans="1:20" x14ac:dyDescent="0.15">
      <c r="A504" s="14">
        <v>500</v>
      </c>
      <c r="B504" s="14">
        <f t="shared" si="95"/>
        <v>5</v>
      </c>
      <c r="C504" s="14">
        <f t="shared" si="96"/>
        <v>100</v>
      </c>
      <c r="D504" s="14" t="str">
        <f t="shared" si="89"/>
        <v>[]</v>
      </c>
      <c r="E504" s="14">
        <f t="shared" si="90"/>
        <v>100</v>
      </c>
      <c r="F504" s="14">
        <f t="shared" si="85"/>
        <v>0</v>
      </c>
      <c r="G504">
        <f t="shared" si="86"/>
        <v>22588</v>
      </c>
      <c r="H504" s="14">
        <v>0</v>
      </c>
      <c r="I504">
        <v>0</v>
      </c>
      <c r="J504" t="str">
        <f t="shared" si="87"/>
        <v/>
      </c>
      <c r="K504" s="14" t="str">
        <f t="shared" si="88"/>
        <v/>
      </c>
      <c r="L504" s="16" t="str">
        <f>_xlfn.IFNA(VLOOKUP(J504,物品对应表!B:C,2,FALSE),"")</f>
        <v/>
      </c>
      <c r="M504" s="16" t="str">
        <f>_xlfn.IFNA(VLOOKUP(K504,物品对应表!B:C,2,FALSE),"")</f>
        <v/>
      </c>
      <c r="N504" s="1" t="str">
        <f t="shared" si="91"/>
        <v/>
      </c>
      <c r="O504" s="16" t="str">
        <f t="shared" si="92"/>
        <v/>
      </c>
      <c r="P504" s="16" t="str">
        <f t="shared" si="93"/>
        <v/>
      </c>
      <c r="Q504" s="16" t="str">
        <f t="shared" si="94"/>
        <v/>
      </c>
      <c r="R504" s="16"/>
      <c r="S504" s="21"/>
      <c r="T504" s="21"/>
    </row>
    <row r="505" spans="1:20" x14ac:dyDescent="0.15">
      <c r="A505" s="14">
        <v>501</v>
      </c>
      <c r="B505" s="14">
        <f t="shared" si="95"/>
        <v>6</v>
      </c>
      <c r="C505" s="14">
        <f t="shared" si="96"/>
        <v>1</v>
      </c>
      <c r="D505" s="14" t="str">
        <f t="shared" si="89"/>
        <v>[]</v>
      </c>
      <c r="E505" s="14">
        <f t="shared" si="90"/>
        <v>1</v>
      </c>
      <c r="F505" s="14">
        <f t="shared" si="85"/>
        <v>0</v>
      </c>
      <c r="G505">
        <f t="shared" si="86"/>
        <v>40</v>
      </c>
      <c r="H505" s="14">
        <v>0</v>
      </c>
      <c r="I505">
        <v>0</v>
      </c>
      <c r="J505" t="str">
        <f t="shared" si="87"/>
        <v/>
      </c>
      <c r="K505" s="14" t="str">
        <f t="shared" si="88"/>
        <v/>
      </c>
      <c r="L505" s="16" t="str">
        <f>_xlfn.IFNA(VLOOKUP(J505,物品对应表!B:C,2,FALSE),"")</f>
        <v/>
      </c>
      <c r="M505" s="16" t="str">
        <f>_xlfn.IFNA(VLOOKUP(K505,物品对应表!B:C,2,FALSE),"")</f>
        <v/>
      </c>
      <c r="N505" s="1" t="str">
        <f t="shared" si="91"/>
        <v/>
      </c>
      <c r="O505" s="16" t="str">
        <f t="shared" si="92"/>
        <v/>
      </c>
      <c r="P505" s="16" t="str">
        <f t="shared" si="93"/>
        <v/>
      </c>
      <c r="Q505" s="16" t="str">
        <f t="shared" si="94"/>
        <v/>
      </c>
      <c r="R505" s="16"/>
      <c r="S505" s="21"/>
      <c r="T505" s="21"/>
    </row>
    <row r="506" spans="1:20" x14ac:dyDescent="0.15">
      <c r="A506" s="14">
        <v>502</v>
      </c>
      <c r="B506" s="14">
        <f t="shared" si="95"/>
        <v>6</v>
      </c>
      <c r="C506" s="14">
        <f t="shared" si="96"/>
        <v>2</v>
      </c>
      <c r="D506" s="14" t="str">
        <f t="shared" si="89"/>
        <v>[]</v>
      </c>
      <c r="E506" s="14">
        <f t="shared" si="90"/>
        <v>2</v>
      </c>
      <c r="F506" s="14">
        <f t="shared" si="85"/>
        <v>0</v>
      </c>
      <c r="G506">
        <f t="shared" si="86"/>
        <v>40</v>
      </c>
      <c r="H506" s="14">
        <v>0</v>
      </c>
      <c r="I506">
        <v>0</v>
      </c>
      <c r="J506" t="str">
        <f t="shared" si="87"/>
        <v/>
      </c>
      <c r="K506" s="14" t="str">
        <f t="shared" si="88"/>
        <v/>
      </c>
      <c r="L506" s="16" t="str">
        <f>_xlfn.IFNA(VLOOKUP(J506,物品对应表!B:C,2,FALSE),"")</f>
        <v/>
      </c>
      <c r="M506" s="16" t="str">
        <f>_xlfn.IFNA(VLOOKUP(K506,物品对应表!B:C,2,FALSE),"")</f>
        <v/>
      </c>
      <c r="N506" s="1" t="str">
        <f t="shared" si="91"/>
        <v/>
      </c>
      <c r="O506" s="16" t="str">
        <f t="shared" si="92"/>
        <v/>
      </c>
      <c r="P506" s="16" t="str">
        <f t="shared" si="93"/>
        <v/>
      </c>
      <c r="Q506" s="16" t="str">
        <f t="shared" si="94"/>
        <v/>
      </c>
      <c r="R506" s="16"/>
      <c r="S506" s="21"/>
      <c r="T506" s="21"/>
    </row>
    <row r="507" spans="1:20" x14ac:dyDescent="0.15">
      <c r="A507" s="14">
        <v>503</v>
      </c>
      <c r="B507" s="14">
        <f t="shared" si="95"/>
        <v>6</v>
      </c>
      <c r="C507" s="14">
        <f t="shared" si="96"/>
        <v>3</v>
      </c>
      <c r="D507" s="14" t="str">
        <f t="shared" si="89"/>
        <v>[]</v>
      </c>
      <c r="E507" s="14">
        <f t="shared" si="90"/>
        <v>3</v>
      </c>
      <c r="F507" s="14">
        <f t="shared" si="85"/>
        <v>0</v>
      </c>
      <c r="G507">
        <f t="shared" si="86"/>
        <v>40</v>
      </c>
      <c r="H507" s="14">
        <v>0</v>
      </c>
      <c r="I507">
        <v>0</v>
      </c>
      <c r="J507" t="str">
        <f t="shared" si="87"/>
        <v/>
      </c>
      <c r="K507" s="14" t="str">
        <f t="shared" si="88"/>
        <v/>
      </c>
      <c r="L507" s="16" t="str">
        <f>_xlfn.IFNA(VLOOKUP(J507,物品对应表!B:C,2,FALSE),"")</f>
        <v/>
      </c>
      <c r="M507" s="16" t="str">
        <f>_xlfn.IFNA(VLOOKUP(K507,物品对应表!B:C,2,FALSE),"")</f>
        <v/>
      </c>
      <c r="N507" s="1" t="str">
        <f t="shared" si="91"/>
        <v/>
      </c>
      <c r="O507" s="16" t="str">
        <f t="shared" si="92"/>
        <v/>
      </c>
      <c r="P507" s="16" t="str">
        <f t="shared" si="93"/>
        <v/>
      </c>
      <c r="Q507" s="16" t="str">
        <f t="shared" si="94"/>
        <v/>
      </c>
      <c r="R507" s="16"/>
      <c r="S507" s="21"/>
      <c r="T507" s="21"/>
    </row>
    <row r="508" spans="1:20" x14ac:dyDescent="0.15">
      <c r="A508" s="14">
        <v>504</v>
      </c>
      <c r="B508" s="14">
        <f t="shared" si="95"/>
        <v>6</v>
      </c>
      <c r="C508" s="14">
        <f t="shared" si="96"/>
        <v>4</v>
      </c>
      <c r="D508" s="14" t="str">
        <f t="shared" si="89"/>
        <v>[]</v>
      </c>
      <c r="E508" s="14">
        <f t="shared" si="90"/>
        <v>4</v>
      </c>
      <c r="F508" s="14">
        <f t="shared" si="85"/>
        <v>0</v>
      </c>
      <c r="G508">
        <f t="shared" si="86"/>
        <v>40</v>
      </c>
      <c r="H508" s="14">
        <v>0</v>
      </c>
      <c r="I508">
        <v>0</v>
      </c>
      <c r="J508" t="str">
        <f t="shared" si="87"/>
        <v/>
      </c>
      <c r="K508" s="14" t="str">
        <f t="shared" si="88"/>
        <v/>
      </c>
      <c r="L508" s="16" t="str">
        <f>_xlfn.IFNA(VLOOKUP(J508,物品对应表!B:C,2,FALSE),"")</f>
        <v/>
      </c>
      <c r="M508" s="16" t="str">
        <f>_xlfn.IFNA(VLOOKUP(K508,物品对应表!B:C,2,FALSE),"")</f>
        <v/>
      </c>
      <c r="N508" s="1" t="str">
        <f t="shared" si="91"/>
        <v/>
      </c>
      <c r="O508" s="16" t="str">
        <f t="shared" si="92"/>
        <v/>
      </c>
      <c r="P508" s="16" t="str">
        <f t="shared" si="93"/>
        <v/>
      </c>
      <c r="Q508" s="16" t="str">
        <f t="shared" si="94"/>
        <v/>
      </c>
      <c r="R508" s="16"/>
      <c r="S508" s="21"/>
      <c r="T508" s="21"/>
    </row>
    <row r="509" spans="1:20" x14ac:dyDescent="0.15">
      <c r="A509" s="14">
        <v>505</v>
      </c>
      <c r="B509" s="14">
        <f t="shared" si="95"/>
        <v>6</v>
      </c>
      <c r="C509" s="14">
        <f t="shared" si="96"/>
        <v>5</v>
      </c>
      <c r="D509" s="14" t="str">
        <f t="shared" si="89"/>
        <v>[]</v>
      </c>
      <c r="E509" s="14">
        <f t="shared" si="90"/>
        <v>5</v>
      </c>
      <c r="F509" s="14">
        <f t="shared" si="85"/>
        <v>0</v>
      </c>
      <c r="G509">
        <f t="shared" si="86"/>
        <v>40</v>
      </c>
      <c r="H509" s="14">
        <v>0</v>
      </c>
      <c r="I509">
        <v>0</v>
      </c>
      <c r="J509" t="str">
        <f t="shared" si="87"/>
        <v/>
      </c>
      <c r="K509" s="14" t="str">
        <f t="shared" si="88"/>
        <v/>
      </c>
      <c r="L509" s="16" t="str">
        <f>_xlfn.IFNA(VLOOKUP(J509,物品对应表!B:C,2,FALSE),"")</f>
        <v/>
      </c>
      <c r="M509" s="16" t="str">
        <f>_xlfn.IFNA(VLOOKUP(K509,物品对应表!B:C,2,FALSE),"")</f>
        <v/>
      </c>
      <c r="N509" s="1" t="str">
        <f t="shared" si="91"/>
        <v/>
      </c>
      <c r="O509" s="16" t="str">
        <f t="shared" si="92"/>
        <v/>
      </c>
      <c r="P509" s="16" t="str">
        <f t="shared" si="93"/>
        <v/>
      </c>
      <c r="Q509" s="16" t="str">
        <f t="shared" si="94"/>
        <v/>
      </c>
      <c r="R509" s="16"/>
      <c r="S509" s="21"/>
      <c r="T509" s="21"/>
    </row>
    <row r="510" spans="1:20" x14ac:dyDescent="0.15">
      <c r="A510" s="14">
        <v>506</v>
      </c>
      <c r="B510" s="14">
        <f t="shared" si="95"/>
        <v>6</v>
      </c>
      <c r="C510" s="14">
        <f t="shared" si="96"/>
        <v>6</v>
      </c>
      <c r="D510" s="14" t="str">
        <f t="shared" si="89"/>
        <v>[]</v>
      </c>
      <c r="E510" s="14">
        <f t="shared" si="90"/>
        <v>6</v>
      </c>
      <c r="F510" s="14">
        <f t="shared" si="85"/>
        <v>0</v>
      </c>
      <c r="G510">
        <f t="shared" si="86"/>
        <v>40</v>
      </c>
      <c r="H510" s="14">
        <v>0</v>
      </c>
      <c r="I510">
        <v>0</v>
      </c>
      <c r="J510" t="str">
        <f t="shared" si="87"/>
        <v/>
      </c>
      <c r="K510" s="14" t="str">
        <f t="shared" si="88"/>
        <v/>
      </c>
      <c r="L510" s="16" t="str">
        <f>_xlfn.IFNA(VLOOKUP(J510,物品对应表!B:C,2,FALSE),"")</f>
        <v/>
      </c>
      <c r="M510" s="16" t="str">
        <f>_xlfn.IFNA(VLOOKUP(K510,物品对应表!B:C,2,FALSE),"")</f>
        <v/>
      </c>
      <c r="N510" s="1" t="str">
        <f t="shared" si="91"/>
        <v/>
      </c>
      <c r="O510" s="16" t="str">
        <f t="shared" si="92"/>
        <v/>
      </c>
      <c r="P510" s="16" t="str">
        <f t="shared" si="93"/>
        <v/>
      </c>
      <c r="Q510" s="16" t="str">
        <f t="shared" si="94"/>
        <v/>
      </c>
      <c r="R510" s="16"/>
      <c r="S510" s="21"/>
      <c r="T510" s="21"/>
    </row>
    <row r="511" spans="1:20" x14ac:dyDescent="0.15">
      <c r="A511" s="14">
        <v>507</v>
      </c>
      <c r="B511" s="14">
        <f t="shared" si="95"/>
        <v>6</v>
      </c>
      <c r="C511" s="14">
        <f t="shared" si="96"/>
        <v>7</v>
      </c>
      <c r="D511" s="14" t="str">
        <f t="shared" si="89"/>
        <v>[]</v>
      </c>
      <c r="E511" s="14">
        <f t="shared" si="90"/>
        <v>7</v>
      </c>
      <c r="F511" s="14">
        <f t="shared" si="85"/>
        <v>0</v>
      </c>
      <c r="G511">
        <f t="shared" si="86"/>
        <v>40</v>
      </c>
      <c r="H511" s="14">
        <v>0</v>
      </c>
      <c r="I511">
        <v>0</v>
      </c>
      <c r="J511" t="str">
        <f t="shared" si="87"/>
        <v/>
      </c>
      <c r="K511" s="14" t="str">
        <f t="shared" si="88"/>
        <v/>
      </c>
      <c r="L511" s="16" t="str">
        <f>_xlfn.IFNA(VLOOKUP(J511,物品对应表!B:C,2,FALSE),"")</f>
        <v/>
      </c>
      <c r="M511" s="16" t="str">
        <f>_xlfn.IFNA(VLOOKUP(K511,物品对应表!B:C,2,FALSE),"")</f>
        <v/>
      </c>
      <c r="N511" s="1" t="str">
        <f t="shared" si="91"/>
        <v/>
      </c>
      <c r="O511" s="16" t="str">
        <f t="shared" si="92"/>
        <v/>
      </c>
      <c r="P511" s="16" t="str">
        <f t="shared" si="93"/>
        <v/>
      </c>
      <c r="Q511" s="16" t="str">
        <f t="shared" si="94"/>
        <v/>
      </c>
      <c r="R511" s="16"/>
      <c r="S511" s="21"/>
      <c r="T511" s="21"/>
    </row>
    <row r="512" spans="1:20" x14ac:dyDescent="0.15">
      <c r="A512" s="14">
        <v>508</v>
      </c>
      <c r="B512" s="14">
        <f t="shared" si="95"/>
        <v>6</v>
      </c>
      <c r="C512" s="14">
        <f t="shared" si="96"/>
        <v>8</v>
      </c>
      <c r="D512" s="14" t="str">
        <f t="shared" si="89"/>
        <v>[]</v>
      </c>
      <c r="E512" s="14">
        <f t="shared" si="90"/>
        <v>8</v>
      </c>
      <c r="F512" s="14">
        <f t="shared" si="85"/>
        <v>0</v>
      </c>
      <c r="G512">
        <f t="shared" si="86"/>
        <v>40</v>
      </c>
      <c r="H512" s="14">
        <v>0</v>
      </c>
      <c r="I512">
        <v>0</v>
      </c>
      <c r="J512" t="str">
        <f t="shared" si="87"/>
        <v/>
      </c>
      <c r="K512" s="14" t="str">
        <f t="shared" si="88"/>
        <v/>
      </c>
      <c r="L512" s="16" t="str">
        <f>_xlfn.IFNA(VLOOKUP(J512,物品对应表!B:C,2,FALSE),"")</f>
        <v/>
      </c>
      <c r="M512" s="16" t="str">
        <f>_xlfn.IFNA(VLOOKUP(K512,物品对应表!B:C,2,FALSE),"")</f>
        <v/>
      </c>
      <c r="N512" s="1" t="str">
        <f t="shared" si="91"/>
        <v/>
      </c>
      <c r="O512" s="16" t="str">
        <f t="shared" si="92"/>
        <v/>
      </c>
      <c r="P512" s="16" t="str">
        <f t="shared" si="93"/>
        <v/>
      </c>
      <c r="Q512" s="16" t="str">
        <f t="shared" si="94"/>
        <v/>
      </c>
      <c r="R512" s="16"/>
      <c r="S512" s="21"/>
      <c r="T512" s="21"/>
    </row>
    <row r="513" spans="1:20" x14ac:dyDescent="0.15">
      <c r="A513" s="14">
        <v>509</v>
      </c>
      <c r="B513" s="14">
        <f t="shared" si="95"/>
        <v>6</v>
      </c>
      <c r="C513" s="14">
        <f t="shared" si="96"/>
        <v>9</v>
      </c>
      <c r="D513" s="14" t="str">
        <f t="shared" si="89"/>
        <v>[]</v>
      </c>
      <c r="E513" s="14">
        <f t="shared" si="90"/>
        <v>9</v>
      </c>
      <c r="F513" s="14">
        <f t="shared" si="85"/>
        <v>0</v>
      </c>
      <c r="G513">
        <f t="shared" si="86"/>
        <v>40</v>
      </c>
      <c r="H513" s="14">
        <v>0</v>
      </c>
      <c r="I513">
        <v>0</v>
      </c>
      <c r="J513" t="str">
        <f t="shared" si="87"/>
        <v/>
      </c>
      <c r="K513" s="14" t="str">
        <f t="shared" si="88"/>
        <v/>
      </c>
      <c r="L513" s="16" t="str">
        <f>_xlfn.IFNA(VLOOKUP(J513,物品对应表!B:C,2,FALSE),"")</f>
        <v/>
      </c>
      <c r="M513" s="16" t="str">
        <f>_xlfn.IFNA(VLOOKUP(K513,物品对应表!B:C,2,FALSE),"")</f>
        <v/>
      </c>
      <c r="N513" s="1" t="str">
        <f t="shared" si="91"/>
        <v/>
      </c>
      <c r="O513" s="16" t="str">
        <f t="shared" si="92"/>
        <v/>
      </c>
      <c r="P513" s="16" t="str">
        <f t="shared" si="93"/>
        <v/>
      </c>
      <c r="Q513" s="16" t="str">
        <f t="shared" si="94"/>
        <v/>
      </c>
      <c r="R513" s="16"/>
      <c r="S513" s="21"/>
      <c r="T513" s="21"/>
    </row>
    <row r="514" spans="1:20" x14ac:dyDescent="0.15">
      <c r="A514" s="14">
        <v>510</v>
      </c>
      <c r="B514" s="14">
        <f t="shared" si="95"/>
        <v>6</v>
      </c>
      <c r="C514" s="14">
        <f t="shared" si="96"/>
        <v>10</v>
      </c>
      <c r="D514" s="14" t="str">
        <f t="shared" si="89"/>
        <v>[{"count":1,"iid":25011},{"count":1,"iid":25012}]</v>
      </c>
      <c r="E514" s="14">
        <f t="shared" si="90"/>
        <v>10</v>
      </c>
      <c r="F514" s="14">
        <f t="shared" si="85"/>
        <v>1</v>
      </c>
      <c r="G514">
        <f t="shared" si="86"/>
        <v>0</v>
      </c>
      <c r="H514" s="14">
        <v>0</v>
      </c>
      <c r="I514">
        <v>0</v>
      </c>
      <c r="J514" t="str">
        <f t="shared" si="87"/>
        <v>装备进阶材料1-1</v>
      </c>
      <c r="K514" s="14" t="str">
        <f t="shared" si="88"/>
        <v>装备进阶材料1-2</v>
      </c>
      <c r="L514" s="16">
        <f>_xlfn.IFNA(VLOOKUP(J514,物品对应表!B:C,2,FALSE),"")</f>
        <v>25011</v>
      </c>
      <c r="M514" s="16">
        <f>_xlfn.IFNA(VLOOKUP(K514,物品对应表!B:C,2,FALSE),"")</f>
        <v>25012</v>
      </c>
      <c r="N514" s="1">
        <f t="shared" si="91"/>
        <v>1</v>
      </c>
      <c r="O514" s="16">
        <f t="shared" si="92"/>
        <v>1</v>
      </c>
      <c r="P514" s="16" t="str">
        <f t="shared" si="93"/>
        <v>{"count":1,"iid":25011}</v>
      </c>
      <c r="Q514" s="16" t="str">
        <f t="shared" si="94"/>
        <v>{"count":1,"iid":25012}</v>
      </c>
      <c r="R514" s="16"/>
      <c r="S514" s="21"/>
      <c r="T514" s="21"/>
    </row>
    <row r="515" spans="1:20" x14ac:dyDescent="0.15">
      <c r="A515" s="14">
        <v>511</v>
      </c>
      <c r="B515" s="14">
        <f t="shared" si="95"/>
        <v>6</v>
      </c>
      <c r="C515" s="14">
        <f t="shared" si="96"/>
        <v>11</v>
      </c>
      <c r="D515" s="14" t="str">
        <f t="shared" si="89"/>
        <v>[]</v>
      </c>
      <c r="E515" s="14">
        <f t="shared" si="90"/>
        <v>11</v>
      </c>
      <c r="F515" s="14">
        <f t="shared" si="85"/>
        <v>0</v>
      </c>
      <c r="G515">
        <f t="shared" si="86"/>
        <v>40</v>
      </c>
      <c r="H515" s="14">
        <v>0</v>
      </c>
      <c r="I515">
        <v>0</v>
      </c>
      <c r="J515" t="str">
        <f t="shared" si="87"/>
        <v/>
      </c>
      <c r="K515" s="14" t="str">
        <f t="shared" si="88"/>
        <v/>
      </c>
      <c r="L515" s="16" t="str">
        <f>_xlfn.IFNA(VLOOKUP(J515,物品对应表!B:C,2,FALSE),"")</f>
        <v/>
      </c>
      <c r="M515" s="16" t="str">
        <f>_xlfn.IFNA(VLOOKUP(K515,物品对应表!B:C,2,FALSE),"")</f>
        <v/>
      </c>
      <c r="N515" s="1" t="str">
        <f t="shared" si="91"/>
        <v/>
      </c>
      <c r="O515" s="16" t="str">
        <f t="shared" si="92"/>
        <v/>
      </c>
      <c r="P515" s="16" t="str">
        <f t="shared" si="93"/>
        <v/>
      </c>
      <c r="Q515" s="16" t="str">
        <f t="shared" si="94"/>
        <v/>
      </c>
      <c r="R515" s="16"/>
      <c r="S515" s="21"/>
      <c r="T515" s="21"/>
    </row>
    <row r="516" spans="1:20" x14ac:dyDescent="0.15">
      <c r="A516" s="14">
        <v>512</v>
      </c>
      <c r="B516" s="14">
        <f t="shared" si="95"/>
        <v>6</v>
      </c>
      <c r="C516" s="14">
        <f t="shared" si="96"/>
        <v>12</v>
      </c>
      <c r="D516" s="14" t="str">
        <f t="shared" si="89"/>
        <v>[]</v>
      </c>
      <c r="E516" s="14">
        <f t="shared" si="90"/>
        <v>12</v>
      </c>
      <c r="F516" s="14">
        <f t="shared" si="85"/>
        <v>0</v>
      </c>
      <c r="G516">
        <f t="shared" si="86"/>
        <v>40</v>
      </c>
      <c r="H516" s="14">
        <v>0</v>
      </c>
      <c r="I516">
        <v>0</v>
      </c>
      <c r="J516" t="str">
        <f t="shared" si="87"/>
        <v/>
      </c>
      <c r="K516" s="14" t="str">
        <f t="shared" si="88"/>
        <v/>
      </c>
      <c r="L516" s="16" t="str">
        <f>_xlfn.IFNA(VLOOKUP(J516,物品对应表!B:C,2,FALSE),"")</f>
        <v/>
      </c>
      <c r="M516" s="16" t="str">
        <f>_xlfn.IFNA(VLOOKUP(K516,物品对应表!B:C,2,FALSE),"")</f>
        <v/>
      </c>
      <c r="N516" s="1" t="str">
        <f t="shared" si="91"/>
        <v/>
      </c>
      <c r="O516" s="16" t="str">
        <f t="shared" si="92"/>
        <v/>
      </c>
      <c r="P516" s="16" t="str">
        <f t="shared" si="93"/>
        <v/>
      </c>
      <c r="Q516" s="16" t="str">
        <f t="shared" si="94"/>
        <v/>
      </c>
      <c r="R516" s="16"/>
      <c r="S516" s="21"/>
      <c r="T516" s="21"/>
    </row>
    <row r="517" spans="1:20" x14ac:dyDescent="0.15">
      <c r="A517" s="14">
        <v>513</v>
      </c>
      <c r="B517" s="14">
        <f t="shared" si="95"/>
        <v>6</v>
      </c>
      <c r="C517" s="14">
        <f t="shared" si="96"/>
        <v>13</v>
      </c>
      <c r="D517" s="14" t="str">
        <f t="shared" si="89"/>
        <v>[]</v>
      </c>
      <c r="E517" s="14">
        <f t="shared" si="90"/>
        <v>13</v>
      </c>
      <c r="F517" s="14">
        <f t="shared" ref="F517:F580" si="97">_xlfn.IFNA(VLOOKUP(C517,W:X,2,FALSE),0)</f>
        <v>0</v>
      </c>
      <c r="G517">
        <f t="shared" ref="G517:G580" si="98">IF(F517=1,0,VLOOKUP(C517,S:T,2,FALSE))</f>
        <v>40</v>
      </c>
      <c r="H517" s="14">
        <v>0</v>
      </c>
      <c r="I517">
        <v>0</v>
      </c>
      <c r="J517" t="str">
        <f t="shared" ref="J517:J580" si="99">_xlfn.IFNA(VLOOKUP(C517,W:Z,3,FALSE),"")</f>
        <v/>
      </c>
      <c r="K517" s="14" t="str">
        <f t="shared" ref="K517:K580" si="100">_xlfn.IFNA(VLOOKUP(C517,W:Z,4,FALSE),"")</f>
        <v/>
      </c>
      <c r="L517" s="16" t="str">
        <f>_xlfn.IFNA(VLOOKUP(J517,物品对应表!B:C,2,FALSE),"")</f>
        <v/>
      </c>
      <c r="M517" s="16" t="str">
        <f>_xlfn.IFNA(VLOOKUP(K517,物品对应表!B:C,2,FALSE),"")</f>
        <v/>
      </c>
      <c r="N517" s="1" t="str">
        <f t="shared" si="91"/>
        <v/>
      </c>
      <c r="O517" s="16" t="str">
        <f t="shared" si="92"/>
        <v/>
      </c>
      <c r="P517" s="16" t="str">
        <f t="shared" si="93"/>
        <v/>
      </c>
      <c r="Q517" s="16" t="str">
        <f t="shared" si="94"/>
        <v/>
      </c>
      <c r="R517" s="16"/>
      <c r="S517" s="21"/>
      <c r="T517" s="21"/>
    </row>
    <row r="518" spans="1:20" x14ac:dyDescent="0.15">
      <c r="A518" s="14">
        <v>514</v>
      </c>
      <c r="B518" s="14">
        <f t="shared" si="95"/>
        <v>6</v>
      </c>
      <c r="C518" s="14">
        <f t="shared" si="96"/>
        <v>14</v>
      </c>
      <c r="D518" s="14" t="str">
        <f t="shared" ref="D518:D581" si="101">IF(P518="","[]","["&amp;P518&amp;","&amp;Q518&amp;"]")</f>
        <v>[]</v>
      </c>
      <c r="E518" s="14">
        <f t="shared" ref="E518:E581" si="102">C518</f>
        <v>14</v>
      </c>
      <c r="F518" s="14">
        <f t="shared" si="97"/>
        <v>0</v>
      </c>
      <c r="G518">
        <f t="shared" si="98"/>
        <v>40</v>
      </c>
      <c r="H518" s="14">
        <v>0</v>
      </c>
      <c r="I518">
        <v>0</v>
      </c>
      <c r="J518" t="str">
        <f t="shared" si="99"/>
        <v/>
      </c>
      <c r="K518" s="14" t="str">
        <f t="shared" si="100"/>
        <v/>
      </c>
      <c r="L518" s="16" t="str">
        <f>_xlfn.IFNA(VLOOKUP(J518,物品对应表!B:C,2,FALSE),"")</f>
        <v/>
      </c>
      <c r="M518" s="16" t="str">
        <f>_xlfn.IFNA(VLOOKUP(K518,物品对应表!B:C,2,FALSE),"")</f>
        <v/>
      </c>
      <c r="N518" s="1" t="str">
        <f t="shared" ref="N518:N581" si="103">_xlfn.IFNA(VLOOKUP(C518,W:AB,5,FALSE),"")</f>
        <v/>
      </c>
      <c r="O518" s="16" t="str">
        <f t="shared" ref="O518:O581" si="104">_xlfn.IFNA(VLOOKUP(C518,W:AB,6,FALSE),"")</f>
        <v/>
      </c>
      <c r="P518" s="16" t="str">
        <f t="shared" ref="P518:P581" si="105">IF(J518&amp;K518="","","{"&amp;N$3&amp;N518&amp;","&amp;L$3&amp;L518&amp;"}")</f>
        <v/>
      </c>
      <c r="Q518" s="16" t="str">
        <f t="shared" ref="Q518:Q581" si="106">IF(K518&amp;L518="","","{"&amp;O$3&amp;O518&amp;","&amp;M$3&amp;M518&amp;"}")</f>
        <v/>
      </c>
      <c r="R518" s="16"/>
      <c r="S518" s="21"/>
      <c r="T518" s="21"/>
    </row>
    <row r="519" spans="1:20" x14ac:dyDescent="0.15">
      <c r="A519" s="14">
        <v>515</v>
      </c>
      <c r="B519" s="14">
        <f t="shared" ref="B519:B582" si="107">IF(C519=1,B518+1,B518)</f>
        <v>6</v>
      </c>
      <c r="C519" s="14">
        <f t="shared" si="96"/>
        <v>15</v>
      </c>
      <c r="D519" s="14" t="str">
        <f t="shared" si="101"/>
        <v>[]</v>
      </c>
      <c r="E519" s="14">
        <f t="shared" si="102"/>
        <v>15</v>
      </c>
      <c r="F519" s="14">
        <f t="shared" si="97"/>
        <v>0</v>
      </c>
      <c r="G519">
        <f t="shared" si="98"/>
        <v>40</v>
      </c>
      <c r="H519" s="14">
        <v>0</v>
      </c>
      <c r="I519">
        <v>0</v>
      </c>
      <c r="J519" t="str">
        <f t="shared" si="99"/>
        <v/>
      </c>
      <c r="K519" s="14" t="str">
        <f t="shared" si="100"/>
        <v/>
      </c>
      <c r="L519" s="16" t="str">
        <f>_xlfn.IFNA(VLOOKUP(J519,物品对应表!B:C,2,FALSE),"")</f>
        <v/>
      </c>
      <c r="M519" s="16" t="str">
        <f>_xlfn.IFNA(VLOOKUP(K519,物品对应表!B:C,2,FALSE),"")</f>
        <v/>
      </c>
      <c r="N519" s="1" t="str">
        <f t="shared" si="103"/>
        <v/>
      </c>
      <c r="O519" s="16" t="str">
        <f t="shared" si="104"/>
        <v/>
      </c>
      <c r="P519" s="16" t="str">
        <f t="shared" si="105"/>
        <v/>
      </c>
      <c r="Q519" s="16" t="str">
        <f t="shared" si="106"/>
        <v/>
      </c>
      <c r="R519" s="16"/>
      <c r="S519" s="21"/>
      <c r="T519" s="21"/>
    </row>
    <row r="520" spans="1:20" x14ac:dyDescent="0.15">
      <c r="A520" s="14">
        <v>516</v>
      </c>
      <c r="B520" s="14">
        <f t="shared" si="107"/>
        <v>6</v>
      </c>
      <c r="C520" s="14">
        <f t="shared" si="96"/>
        <v>16</v>
      </c>
      <c r="D520" s="14" t="str">
        <f t="shared" si="101"/>
        <v>[]</v>
      </c>
      <c r="E520" s="14">
        <f t="shared" si="102"/>
        <v>16</v>
      </c>
      <c r="F520" s="14">
        <f t="shared" si="97"/>
        <v>0</v>
      </c>
      <c r="G520">
        <f t="shared" si="98"/>
        <v>40</v>
      </c>
      <c r="H520" s="14">
        <v>0</v>
      </c>
      <c r="I520">
        <v>0</v>
      </c>
      <c r="J520" t="str">
        <f t="shared" si="99"/>
        <v/>
      </c>
      <c r="K520" s="14" t="str">
        <f t="shared" si="100"/>
        <v/>
      </c>
      <c r="L520" s="16" t="str">
        <f>_xlfn.IFNA(VLOOKUP(J520,物品对应表!B:C,2,FALSE),"")</f>
        <v/>
      </c>
      <c r="M520" s="16" t="str">
        <f>_xlfn.IFNA(VLOOKUP(K520,物品对应表!B:C,2,FALSE),"")</f>
        <v/>
      </c>
      <c r="N520" s="1" t="str">
        <f t="shared" si="103"/>
        <v/>
      </c>
      <c r="O520" s="16" t="str">
        <f t="shared" si="104"/>
        <v/>
      </c>
      <c r="P520" s="16" t="str">
        <f t="shared" si="105"/>
        <v/>
      </c>
      <c r="Q520" s="16" t="str">
        <f t="shared" si="106"/>
        <v/>
      </c>
      <c r="R520" s="16"/>
      <c r="S520" s="21"/>
      <c r="T520" s="21"/>
    </row>
    <row r="521" spans="1:20" x14ac:dyDescent="0.15">
      <c r="A521" s="14">
        <v>517</v>
      </c>
      <c r="B521" s="14">
        <f t="shared" si="107"/>
        <v>6</v>
      </c>
      <c r="C521" s="14">
        <f t="shared" si="96"/>
        <v>17</v>
      </c>
      <c r="D521" s="14" t="str">
        <f t="shared" si="101"/>
        <v>[]</v>
      </c>
      <c r="E521" s="14">
        <f t="shared" si="102"/>
        <v>17</v>
      </c>
      <c r="F521" s="14">
        <f t="shared" si="97"/>
        <v>0</v>
      </c>
      <c r="G521">
        <f t="shared" si="98"/>
        <v>40</v>
      </c>
      <c r="H521" s="14">
        <v>0</v>
      </c>
      <c r="I521">
        <v>0</v>
      </c>
      <c r="J521" t="str">
        <f t="shared" si="99"/>
        <v/>
      </c>
      <c r="K521" s="14" t="str">
        <f t="shared" si="100"/>
        <v/>
      </c>
      <c r="L521" s="16" t="str">
        <f>_xlfn.IFNA(VLOOKUP(J521,物品对应表!B:C,2,FALSE),"")</f>
        <v/>
      </c>
      <c r="M521" s="16" t="str">
        <f>_xlfn.IFNA(VLOOKUP(K521,物品对应表!B:C,2,FALSE),"")</f>
        <v/>
      </c>
      <c r="N521" s="1" t="str">
        <f t="shared" si="103"/>
        <v/>
      </c>
      <c r="O521" s="16" t="str">
        <f t="shared" si="104"/>
        <v/>
      </c>
      <c r="P521" s="16" t="str">
        <f t="shared" si="105"/>
        <v/>
      </c>
      <c r="Q521" s="16" t="str">
        <f t="shared" si="106"/>
        <v/>
      </c>
      <c r="R521" s="16"/>
      <c r="S521" s="21"/>
      <c r="T521" s="21"/>
    </row>
    <row r="522" spans="1:20" x14ac:dyDescent="0.15">
      <c r="A522" s="14">
        <v>518</v>
      </c>
      <c r="B522" s="14">
        <f t="shared" si="107"/>
        <v>6</v>
      </c>
      <c r="C522" s="14">
        <f t="shared" si="96"/>
        <v>18</v>
      </c>
      <c r="D522" s="14" t="str">
        <f t="shared" si="101"/>
        <v>[]</v>
      </c>
      <c r="E522" s="14">
        <f t="shared" si="102"/>
        <v>18</v>
      </c>
      <c r="F522" s="14">
        <f t="shared" si="97"/>
        <v>0</v>
      </c>
      <c r="G522">
        <f t="shared" si="98"/>
        <v>40</v>
      </c>
      <c r="H522" s="14">
        <v>0</v>
      </c>
      <c r="I522">
        <v>0</v>
      </c>
      <c r="J522" t="str">
        <f t="shared" si="99"/>
        <v/>
      </c>
      <c r="K522" s="14" t="str">
        <f t="shared" si="100"/>
        <v/>
      </c>
      <c r="L522" s="16" t="str">
        <f>_xlfn.IFNA(VLOOKUP(J522,物品对应表!B:C,2,FALSE),"")</f>
        <v/>
      </c>
      <c r="M522" s="16" t="str">
        <f>_xlfn.IFNA(VLOOKUP(K522,物品对应表!B:C,2,FALSE),"")</f>
        <v/>
      </c>
      <c r="N522" s="1" t="str">
        <f t="shared" si="103"/>
        <v/>
      </c>
      <c r="O522" s="16" t="str">
        <f t="shared" si="104"/>
        <v/>
      </c>
      <c r="P522" s="16" t="str">
        <f t="shared" si="105"/>
        <v/>
      </c>
      <c r="Q522" s="16" t="str">
        <f t="shared" si="106"/>
        <v/>
      </c>
      <c r="R522" s="16"/>
      <c r="S522" s="21"/>
      <c r="T522" s="21"/>
    </row>
    <row r="523" spans="1:20" x14ac:dyDescent="0.15">
      <c r="A523" s="14">
        <v>519</v>
      </c>
      <c r="B523" s="14">
        <f t="shared" si="107"/>
        <v>6</v>
      </c>
      <c r="C523" s="14">
        <f t="shared" si="96"/>
        <v>19</v>
      </c>
      <c r="D523" s="14" t="str">
        <f t="shared" si="101"/>
        <v>[]</v>
      </c>
      <c r="E523" s="14">
        <f t="shared" si="102"/>
        <v>19</v>
      </c>
      <c r="F523" s="14">
        <f t="shared" si="97"/>
        <v>0</v>
      </c>
      <c r="G523">
        <f t="shared" si="98"/>
        <v>40</v>
      </c>
      <c r="H523" s="14">
        <v>0</v>
      </c>
      <c r="I523">
        <v>0</v>
      </c>
      <c r="J523" t="str">
        <f t="shared" si="99"/>
        <v/>
      </c>
      <c r="K523" s="14" t="str">
        <f t="shared" si="100"/>
        <v/>
      </c>
      <c r="L523" s="16" t="str">
        <f>_xlfn.IFNA(VLOOKUP(J523,物品对应表!B:C,2,FALSE),"")</f>
        <v/>
      </c>
      <c r="M523" s="16" t="str">
        <f>_xlfn.IFNA(VLOOKUP(K523,物品对应表!B:C,2,FALSE),"")</f>
        <v/>
      </c>
      <c r="N523" s="1" t="str">
        <f t="shared" si="103"/>
        <v/>
      </c>
      <c r="O523" s="16" t="str">
        <f t="shared" si="104"/>
        <v/>
      </c>
      <c r="P523" s="16" t="str">
        <f t="shared" si="105"/>
        <v/>
      </c>
      <c r="Q523" s="16" t="str">
        <f t="shared" si="106"/>
        <v/>
      </c>
      <c r="R523" s="16"/>
      <c r="S523" s="21"/>
      <c r="T523" s="21"/>
    </row>
    <row r="524" spans="1:20" x14ac:dyDescent="0.15">
      <c r="A524" s="14">
        <v>520</v>
      </c>
      <c r="B524" s="14">
        <f t="shared" si="107"/>
        <v>6</v>
      </c>
      <c r="C524" s="14">
        <f t="shared" ref="C524:C587" si="108">IF(C523=C$1,1,C523+1)</f>
        <v>20</v>
      </c>
      <c r="D524" s="14" t="str">
        <f t="shared" si="101"/>
        <v>[{"count":1,"iid":25021},{"count":1,"iid":25022}]</v>
      </c>
      <c r="E524" s="14">
        <f t="shared" si="102"/>
        <v>20</v>
      </c>
      <c r="F524" s="14">
        <f t="shared" si="97"/>
        <v>1</v>
      </c>
      <c r="G524">
        <f t="shared" si="98"/>
        <v>0</v>
      </c>
      <c r="H524" s="14">
        <v>0</v>
      </c>
      <c r="I524">
        <v>0</v>
      </c>
      <c r="J524" t="str">
        <f t="shared" si="99"/>
        <v>装备进阶材料2-1</v>
      </c>
      <c r="K524" s="14" t="str">
        <f t="shared" si="100"/>
        <v>装备进阶材料2-2</v>
      </c>
      <c r="L524" s="16">
        <f>_xlfn.IFNA(VLOOKUP(J524,物品对应表!B:C,2,FALSE),"")</f>
        <v>25021</v>
      </c>
      <c r="M524" s="16">
        <f>_xlfn.IFNA(VLOOKUP(K524,物品对应表!B:C,2,FALSE),"")</f>
        <v>25022</v>
      </c>
      <c r="N524" s="1">
        <f t="shared" si="103"/>
        <v>1</v>
      </c>
      <c r="O524" s="16">
        <f t="shared" si="104"/>
        <v>1</v>
      </c>
      <c r="P524" s="16" t="str">
        <f t="shared" si="105"/>
        <v>{"count":1,"iid":25021}</v>
      </c>
      <c r="Q524" s="16" t="str">
        <f t="shared" si="106"/>
        <v>{"count":1,"iid":25022}</v>
      </c>
      <c r="R524" s="16"/>
      <c r="S524" s="21"/>
      <c r="T524" s="21"/>
    </row>
    <row r="525" spans="1:20" x14ac:dyDescent="0.15">
      <c r="A525" s="14">
        <v>521</v>
      </c>
      <c r="B525" s="14">
        <f t="shared" si="107"/>
        <v>6</v>
      </c>
      <c r="C525" s="14">
        <f t="shared" si="108"/>
        <v>21</v>
      </c>
      <c r="D525" s="14" t="str">
        <f t="shared" si="101"/>
        <v>[]</v>
      </c>
      <c r="E525" s="14">
        <f t="shared" si="102"/>
        <v>21</v>
      </c>
      <c r="F525" s="14">
        <f t="shared" si="97"/>
        <v>0</v>
      </c>
      <c r="G525">
        <f t="shared" si="98"/>
        <v>80</v>
      </c>
      <c r="H525" s="14">
        <v>0</v>
      </c>
      <c r="I525">
        <v>0</v>
      </c>
      <c r="J525" t="str">
        <f t="shared" si="99"/>
        <v/>
      </c>
      <c r="K525" s="14" t="str">
        <f t="shared" si="100"/>
        <v/>
      </c>
      <c r="L525" s="16" t="str">
        <f>_xlfn.IFNA(VLOOKUP(J525,物品对应表!B:C,2,FALSE),"")</f>
        <v/>
      </c>
      <c r="M525" s="16" t="str">
        <f>_xlfn.IFNA(VLOOKUP(K525,物品对应表!B:C,2,FALSE),"")</f>
        <v/>
      </c>
      <c r="N525" s="1" t="str">
        <f t="shared" si="103"/>
        <v/>
      </c>
      <c r="O525" s="16" t="str">
        <f t="shared" si="104"/>
        <v/>
      </c>
      <c r="P525" s="16" t="str">
        <f t="shared" si="105"/>
        <v/>
      </c>
      <c r="Q525" s="16" t="str">
        <f t="shared" si="106"/>
        <v/>
      </c>
      <c r="R525" s="16"/>
      <c r="S525" s="21"/>
      <c r="T525" s="21"/>
    </row>
    <row r="526" spans="1:20" x14ac:dyDescent="0.15">
      <c r="A526" s="14">
        <v>522</v>
      </c>
      <c r="B526" s="14">
        <f t="shared" si="107"/>
        <v>6</v>
      </c>
      <c r="C526" s="14">
        <f t="shared" si="108"/>
        <v>22</v>
      </c>
      <c r="D526" s="14" t="str">
        <f t="shared" si="101"/>
        <v>[]</v>
      </c>
      <c r="E526" s="14">
        <f t="shared" si="102"/>
        <v>22</v>
      </c>
      <c r="F526" s="14">
        <f t="shared" si="97"/>
        <v>0</v>
      </c>
      <c r="G526">
        <f t="shared" si="98"/>
        <v>80</v>
      </c>
      <c r="H526" s="14">
        <v>0</v>
      </c>
      <c r="I526">
        <v>0</v>
      </c>
      <c r="J526" t="str">
        <f t="shared" si="99"/>
        <v/>
      </c>
      <c r="K526" s="14" t="str">
        <f t="shared" si="100"/>
        <v/>
      </c>
      <c r="L526" s="16" t="str">
        <f>_xlfn.IFNA(VLOOKUP(J526,物品对应表!B:C,2,FALSE),"")</f>
        <v/>
      </c>
      <c r="M526" s="16" t="str">
        <f>_xlfn.IFNA(VLOOKUP(K526,物品对应表!B:C,2,FALSE),"")</f>
        <v/>
      </c>
      <c r="N526" s="1" t="str">
        <f t="shared" si="103"/>
        <v/>
      </c>
      <c r="O526" s="16" t="str">
        <f t="shared" si="104"/>
        <v/>
      </c>
      <c r="P526" s="16" t="str">
        <f t="shared" si="105"/>
        <v/>
      </c>
      <c r="Q526" s="16" t="str">
        <f t="shared" si="106"/>
        <v/>
      </c>
      <c r="R526" s="16"/>
      <c r="S526" s="21"/>
      <c r="T526" s="21"/>
    </row>
    <row r="527" spans="1:20" x14ac:dyDescent="0.15">
      <c r="A527" s="14">
        <v>523</v>
      </c>
      <c r="B527" s="14">
        <f t="shared" si="107"/>
        <v>6</v>
      </c>
      <c r="C527" s="14">
        <f t="shared" si="108"/>
        <v>23</v>
      </c>
      <c r="D527" s="14" t="str">
        <f t="shared" si="101"/>
        <v>[]</v>
      </c>
      <c r="E527" s="14">
        <f t="shared" si="102"/>
        <v>23</v>
      </c>
      <c r="F527" s="14">
        <f t="shared" si="97"/>
        <v>0</v>
      </c>
      <c r="G527">
        <f t="shared" si="98"/>
        <v>80</v>
      </c>
      <c r="H527" s="14">
        <v>0</v>
      </c>
      <c r="I527">
        <v>0</v>
      </c>
      <c r="J527" t="str">
        <f t="shared" si="99"/>
        <v/>
      </c>
      <c r="K527" s="14" t="str">
        <f t="shared" si="100"/>
        <v/>
      </c>
      <c r="L527" s="16" t="str">
        <f>_xlfn.IFNA(VLOOKUP(J527,物品对应表!B:C,2,FALSE),"")</f>
        <v/>
      </c>
      <c r="M527" s="16" t="str">
        <f>_xlfn.IFNA(VLOOKUP(K527,物品对应表!B:C,2,FALSE),"")</f>
        <v/>
      </c>
      <c r="N527" s="1" t="str">
        <f t="shared" si="103"/>
        <v/>
      </c>
      <c r="O527" s="16" t="str">
        <f t="shared" si="104"/>
        <v/>
      </c>
      <c r="P527" s="16" t="str">
        <f t="shared" si="105"/>
        <v/>
      </c>
      <c r="Q527" s="16" t="str">
        <f t="shared" si="106"/>
        <v/>
      </c>
      <c r="R527" s="16"/>
      <c r="S527" s="21"/>
      <c r="T527" s="21"/>
    </row>
    <row r="528" spans="1:20" x14ac:dyDescent="0.15">
      <c r="A528" s="14">
        <v>524</v>
      </c>
      <c r="B528" s="14">
        <f t="shared" si="107"/>
        <v>6</v>
      </c>
      <c r="C528" s="14">
        <f t="shared" si="108"/>
        <v>24</v>
      </c>
      <c r="D528" s="14" t="str">
        <f t="shared" si="101"/>
        <v>[]</v>
      </c>
      <c r="E528" s="14">
        <f t="shared" si="102"/>
        <v>24</v>
      </c>
      <c r="F528" s="14">
        <f t="shared" si="97"/>
        <v>0</v>
      </c>
      <c r="G528">
        <f t="shared" si="98"/>
        <v>80</v>
      </c>
      <c r="H528" s="14">
        <v>0</v>
      </c>
      <c r="I528">
        <v>0</v>
      </c>
      <c r="J528" t="str">
        <f t="shared" si="99"/>
        <v/>
      </c>
      <c r="K528" s="14" t="str">
        <f t="shared" si="100"/>
        <v/>
      </c>
      <c r="L528" s="16" t="str">
        <f>_xlfn.IFNA(VLOOKUP(J528,物品对应表!B:C,2,FALSE),"")</f>
        <v/>
      </c>
      <c r="M528" s="16" t="str">
        <f>_xlfn.IFNA(VLOOKUP(K528,物品对应表!B:C,2,FALSE),"")</f>
        <v/>
      </c>
      <c r="N528" s="1" t="str">
        <f t="shared" si="103"/>
        <v/>
      </c>
      <c r="O528" s="16" t="str">
        <f t="shared" si="104"/>
        <v/>
      </c>
      <c r="P528" s="16" t="str">
        <f t="shared" si="105"/>
        <v/>
      </c>
      <c r="Q528" s="16" t="str">
        <f t="shared" si="106"/>
        <v/>
      </c>
      <c r="R528" s="16"/>
      <c r="S528" s="21"/>
      <c r="T528" s="21"/>
    </row>
    <row r="529" spans="1:20" x14ac:dyDescent="0.15">
      <c r="A529" s="14">
        <v>525</v>
      </c>
      <c r="B529" s="14">
        <f t="shared" si="107"/>
        <v>6</v>
      </c>
      <c r="C529" s="14">
        <f t="shared" si="108"/>
        <v>25</v>
      </c>
      <c r="D529" s="14" t="str">
        <f t="shared" si="101"/>
        <v>[]</v>
      </c>
      <c r="E529" s="14">
        <f t="shared" si="102"/>
        <v>25</v>
      </c>
      <c r="F529" s="14">
        <f t="shared" si="97"/>
        <v>0</v>
      </c>
      <c r="G529">
        <f t="shared" si="98"/>
        <v>80</v>
      </c>
      <c r="H529" s="14">
        <v>0</v>
      </c>
      <c r="I529">
        <v>0</v>
      </c>
      <c r="J529" t="str">
        <f t="shared" si="99"/>
        <v/>
      </c>
      <c r="K529" s="14" t="str">
        <f t="shared" si="100"/>
        <v/>
      </c>
      <c r="L529" s="16" t="str">
        <f>_xlfn.IFNA(VLOOKUP(J529,物品对应表!B:C,2,FALSE),"")</f>
        <v/>
      </c>
      <c r="M529" s="16" t="str">
        <f>_xlfn.IFNA(VLOOKUP(K529,物品对应表!B:C,2,FALSE),"")</f>
        <v/>
      </c>
      <c r="N529" s="1" t="str">
        <f t="shared" si="103"/>
        <v/>
      </c>
      <c r="O529" s="16" t="str">
        <f t="shared" si="104"/>
        <v/>
      </c>
      <c r="P529" s="16" t="str">
        <f t="shared" si="105"/>
        <v/>
      </c>
      <c r="Q529" s="16" t="str">
        <f t="shared" si="106"/>
        <v/>
      </c>
      <c r="R529" s="16"/>
      <c r="S529" s="21"/>
      <c r="T529" s="21"/>
    </row>
    <row r="530" spans="1:20" x14ac:dyDescent="0.15">
      <c r="A530" s="14">
        <v>526</v>
      </c>
      <c r="B530" s="14">
        <f t="shared" si="107"/>
        <v>6</v>
      </c>
      <c r="C530" s="14">
        <f t="shared" si="108"/>
        <v>26</v>
      </c>
      <c r="D530" s="14" t="str">
        <f t="shared" si="101"/>
        <v>[]</v>
      </c>
      <c r="E530" s="14">
        <f t="shared" si="102"/>
        <v>26</v>
      </c>
      <c r="F530" s="14">
        <f t="shared" si="97"/>
        <v>0</v>
      </c>
      <c r="G530">
        <f t="shared" si="98"/>
        <v>80</v>
      </c>
      <c r="H530" s="14">
        <v>0</v>
      </c>
      <c r="I530">
        <v>0</v>
      </c>
      <c r="J530" t="str">
        <f t="shared" si="99"/>
        <v/>
      </c>
      <c r="K530" s="14" t="str">
        <f t="shared" si="100"/>
        <v/>
      </c>
      <c r="L530" s="16" t="str">
        <f>_xlfn.IFNA(VLOOKUP(J530,物品对应表!B:C,2,FALSE),"")</f>
        <v/>
      </c>
      <c r="M530" s="16" t="str">
        <f>_xlfn.IFNA(VLOOKUP(K530,物品对应表!B:C,2,FALSE),"")</f>
        <v/>
      </c>
      <c r="N530" s="1" t="str">
        <f t="shared" si="103"/>
        <v/>
      </c>
      <c r="O530" s="16" t="str">
        <f t="shared" si="104"/>
        <v/>
      </c>
      <c r="P530" s="16" t="str">
        <f t="shared" si="105"/>
        <v/>
      </c>
      <c r="Q530" s="16" t="str">
        <f t="shared" si="106"/>
        <v/>
      </c>
      <c r="R530" s="16"/>
      <c r="S530" s="21"/>
      <c r="T530" s="21"/>
    </row>
    <row r="531" spans="1:20" x14ac:dyDescent="0.15">
      <c r="A531" s="14">
        <v>527</v>
      </c>
      <c r="B531" s="14">
        <f t="shared" si="107"/>
        <v>6</v>
      </c>
      <c r="C531" s="14">
        <f t="shared" si="108"/>
        <v>27</v>
      </c>
      <c r="D531" s="14" t="str">
        <f t="shared" si="101"/>
        <v>[]</v>
      </c>
      <c r="E531" s="14">
        <f t="shared" si="102"/>
        <v>27</v>
      </c>
      <c r="F531" s="14">
        <f t="shared" si="97"/>
        <v>0</v>
      </c>
      <c r="G531">
        <f t="shared" si="98"/>
        <v>80</v>
      </c>
      <c r="H531" s="14">
        <v>0</v>
      </c>
      <c r="I531">
        <v>0</v>
      </c>
      <c r="J531" t="str">
        <f t="shared" si="99"/>
        <v/>
      </c>
      <c r="K531" s="14" t="str">
        <f t="shared" si="100"/>
        <v/>
      </c>
      <c r="L531" s="16" t="str">
        <f>_xlfn.IFNA(VLOOKUP(J531,物品对应表!B:C,2,FALSE),"")</f>
        <v/>
      </c>
      <c r="M531" s="16" t="str">
        <f>_xlfn.IFNA(VLOOKUP(K531,物品对应表!B:C,2,FALSE),"")</f>
        <v/>
      </c>
      <c r="N531" s="1" t="str">
        <f t="shared" si="103"/>
        <v/>
      </c>
      <c r="O531" s="16" t="str">
        <f t="shared" si="104"/>
        <v/>
      </c>
      <c r="P531" s="16" t="str">
        <f t="shared" si="105"/>
        <v/>
      </c>
      <c r="Q531" s="16" t="str">
        <f t="shared" si="106"/>
        <v/>
      </c>
      <c r="R531" s="16"/>
      <c r="S531" s="21"/>
      <c r="T531" s="21"/>
    </row>
    <row r="532" spans="1:20" x14ac:dyDescent="0.15">
      <c r="A532" s="14">
        <v>528</v>
      </c>
      <c r="B532" s="14">
        <f t="shared" si="107"/>
        <v>6</v>
      </c>
      <c r="C532" s="14">
        <f t="shared" si="108"/>
        <v>28</v>
      </c>
      <c r="D532" s="14" t="str">
        <f t="shared" si="101"/>
        <v>[]</v>
      </c>
      <c r="E532" s="14">
        <f t="shared" si="102"/>
        <v>28</v>
      </c>
      <c r="F532" s="14">
        <f t="shared" si="97"/>
        <v>0</v>
      </c>
      <c r="G532">
        <f t="shared" si="98"/>
        <v>80</v>
      </c>
      <c r="H532" s="14">
        <v>0</v>
      </c>
      <c r="I532">
        <v>0</v>
      </c>
      <c r="J532" t="str">
        <f t="shared" si="99"/>
        <v/>
      </c>
      <c r="K532" s="14" t="str">
        <f t="shared" si="100"/>
        <v/>
      </c>
      <c r="L532" s="16" t="str">
        <f>_xlfn.IFNA(VLOOKUP(J532,物品对应表!B:C,2,FALSE),"")</f>
        <v/>
      </c>
      <c r="M532" s="16" t="str">
        <f>_xlfn.IFNA(VLOOKUP(K532,物品对应表!B:C,2,FALSE),"")</f>
        <v/>
      </c>
      <c r="N532" s="1" t="str">
        <f t="shared" si="103"/>
        <v/>
      </c>
      <c r="O532" s="16" t="str">
        <f t="shared" si="104"/>
        <v/>
      </c>
      <c r="P532" s="16" t="str">
        <f t="shared" si="105"/>
        <v/>
      </c>
      <c r="Q532" s="16" t="str">
        <f t="shared" si="106"/>
        <v/>
      </c>
      <c r="R532" s="16"/>
      <c r="S532" s="21"/>
      <c r="T532" s="21"/>
    </row>
    <row r="533" spans="1:20" x14ac:dyDescent="0.15">
      <c r="A533" s="14">
        <v>529</v>
      </c>
      <c r="B533" s="14">
        <f t="shared" si="107"/>
        <v>6</v>
      </c>
      <c r="C533" s="14">
        <f t="shared" si="108"/>
        <v>29</v>
      </c>
      <c r="D533" s="14" t="str">
        <f t="shared" si="101"/>
        <v>[]</v>
      </c>
      <c r="E533" s="14">
        <f t="shared" si="102"/>
        <v>29</v>
      </c>
      <c r="F533" s="14">
        <f t="shared" si="97"/>
        <v>0</v>
      </c>
      <c r="G533">
        <f t="shared" si="98"/>
        <v>80</v>
      </c>
      <c r="H533" s="14">
        <v>0</v>
      </c>
      <c r="I533">
        <v>0</v>
      </c>
      <c r="J533" t="str">
        <f t="shared" si="99"/>
        <v/>
      </c>
      <c r="K533" s="14" t="str">
        <f t="shared" si="100"/>
        <v/>
      </c>
      <c r="L533" s="16" t="str">
        <f>_xlfn.IFNA(VLOOKUP(J533,物品对应表!B:C,2,FALSE),"")</f>
        <v/>
      </c>
      <c r="M533" s="16" t="str">
        <f>_xlfn.IFNA(VLOOKUP(K533,物品对应表!B:C,2,FALSE),"")</f>
        <v/>
      </c>
      <c r="N533" s="1" t="str">
        <f t="shared" si="103"/>
        <v/>
      </c>
      <c r="O533" s="16" t="str">
        <f t="shared" si="104"/>
        <v/>
      </c>
      <c r="P533" s="16" t="str">
        <f t="shared" si="105"/>
        <v/>
      </c>
      <c r="Q533" s="16" t="str">
        <f t="shared" si="106"/>
        <v/>
      </c>
      <c r="R533" s="16"/>
      <c r="S533" s="21"/>
      <c r="T533" s="21"/>
    </row>
    <row r="534" spans="1:20" x14ac:dyDescent="0.15">
      <c r="A534" s="14">
        <v>530</v>
      </c>
      <c r="B534" s="14">
        <f t="shared" si="107"/>
        <v>6</v>
      </c>
      <c r="C534" s="14">
        <f t="shared" si="108"/>
        <v>30</v>
      </c>
      <c r="D534" s="14" t="str">
        <f t="shared" si="101"/>
        <v>[{"count":1,"iid":25031},{"count":1,"iid":25032}]</v>
      </c>
      <c r="E534" s="14">
        <f t="shared" si="102"/>
        <v>30</v>
      </c>
      <c r="F534" s="14">
        <f t="shared" si="97"/>
        <v>1</v>
      </c>
      <c r="G534">
        <f t="shared" si="98"/>
        <v>0</v>
      </c>
      <c r="H534" s="14">
        <v>0</v>
      </c>
      <c r="I534">
        <v>0</v>
      </c>
      <c r="J534" t="str">
        <f t="shared" si="99"/>
        <v>装备进阶材料3-1</v>
      </c>
      <c r="K534" s="14" t="str">
        <f t="shared" si="100"/>
        <v>装备进阶材料3-2</v>
      </c>
      <c r="L534" s="16">
        <f>_xlfn.IFNA(VLOOKUP(J534,物品对应表!B:C,2,FALSE),"")</f>
        <v>25031</v>
      </c>
      <c r="M534" s="16">
        <f>_xlfn.IFNA(VLOOKUP(K534,物品对应表!B:C,2,FALSE),"")</f>
        <v>25032</v>
      </c>
      <c r="N534" s="1">
        <f t="shared" si="103"/>
        <v>1</v>
      </c>
      <c r="O534" s="16">
        <f t="shared" si="104"/>
        <v>1</v>
      </c>
      <c r="P534" s="16" t="str">
        <f t="shared" si="105"/>
        <v>{"count":1,"iid":25031}</v>
      </c>
      <c r="Q534" s="16" t="str">
        <f t="shared" si="106"/>
        <v>{"count":1,"iid":25032}</v>
      </c>
      <c r="R534" s="16"/>
      <c r="S534" s="21"/>
      <c r="T534" s="21"/>
    </row>
    <row r="535" spans="1:20" x14ac:dyDescent="0.15">
      <c r="A535" s="14">
        <v>531</v>
      </c>
      <c r="B535" s="14">
        <f t="shared" si="107"/>
        <v>6</v>
      </c>
      <c r="C535" s="14">
        <f t="shared" si="108"/>
        <v>31</v>
      </c>
      <c r="D535" s="14" t="str">
        <f t="shared" si="101"/>
        <v>[]</v>
      </c>
      <c r="E535" s="14">
        <f t="shared" si="102"/>
        <v>31</v>
      </c>
      <c r="F535" s="14">
        <f t="shared" si="97"/>
        <v>0</v>
      </c>
      <c r="G535">
        <f t="shared" si="98"/>
        <v>192</v>
      </c>
      <c r="H535" s="14">
        <v>0</v>
      </c>
      <c r="I535">
        <v>0</v>
      </c>
      <c r="J535" t="str">
        <f t="shared" si="99"/>
        <v/>
      </c>
      <c r="K535" s="14" t="str">
        <f t="shared" si="100"/>
        <v/>
      </c>
      <c r="L535" s="16" t="str">
        <f>_xlfn.IFNA(VLOOKUP(J535,物品对应表!B:C,2,FALSE),"")</f>
        <v/>
      </c>
      <c r="M535" s="16" t="str">
        <f>_xlfn.IFNA(VLOOKUP(K535,物品对应表!B:C,2,FALSE),"")</f>
        <v/>
      </c>
      <c r="N535" s="1" t="str">
        <f t="shared" si="103"/>
        <v/>
      </c>
      <c r="O535" s="16" t="str">
        <f t="shared" si="104"/>
        <v/>
      </c>
      <c r="P535" s="16" t="str">
        <f t="shared" si="105"/>
        <v/>
      </c>
      <c r="Q535" s="16" t="str">
        <f t="shared" si="106"/>
        <v/>
      </c>
      <c r="R535" s="16"/>
      <c r="S535" s="21"/>
      <c r="T535" s="21"/>
    </row>
    <row r="536" spans="1:20" x14ac:dyDescent="0.15">
      <c r="A536" s="14">
        <v>532</v>
      </c>
      <c r="B536" s="14">
        <f t="shared" si="107"/>
        <v>6</v>
      </c>
      <c r="C536" s="14">
        <f t="shared" si="108"/>
        <v>32</v>
      </c>
      <c r="D536" s="14" t="str">
        <f t="shared" si="101"/>
        <v>[]</v>
      </c>
      <c r="E536" s="14">
        <f t="shared" si="102"/>
        <v>32</v>
      </c>
      <c r="F536" s="14">
        <f t="shared" si="97"/>
        <v>0</v>
      </c>
      <c r="G536">
        <f t="shared" si="98"/>
        <v>191.99999999999969</v>
      </c>
      <c r="H536" s="14">
        <v>0</v>
      </c>
      <c r="I536">
        <v>0</v>
      </c>
      <c r="J536" t="str">
        <f t="shared" si="99"/>
        <v/>
      </c>
      <c r="K536" s="14" t="str">
        <f t="shared" si="100"/>
        <v/>
      </c>
      <c r="L536" s="16" t="str">
        <f>_xlfn.IFNA(VLOOKUP(J536,物品对应表!B:C,2,FALSE),"")</f>
        <v/>
      </c>
      <c r="M536" s="16" t="str">
        <f>_xlfn.IFNA(VLOOKUP(K536,物品对应表!B:C,2,FALSE),"")</f>
        <v/>
      </c>
      <c r="N536" s="1" t="str">
        <f t="shared" si="103"/>
        <v/>
      </c>
      <c r="O536" s="16" t="str">
        <f t="shared" si="104"/>
        <v/>
      </c>
      <c r="P536" s="16" t="str">
        <f t="shared" si="105"/>
        <v/>
      </c>
      <c r="Q536" s="16" t="str">
        <f t="shared" si="106"/>
        <v/>
      </c>
      <c r="R536" s="16"/>
      <c r="S536" s="21"/>
      <c r="T536" s="21"/>
    </row>
    <row r="537" spans="1:20" x14ac:dyDescent="0.15">
      <c r="A537" s="14">
        <v>533</v>
      </c>
      <c r="B537" s="14">
        <f t="shared" si="107"/>
        <v>6</v>
      </c>
      <c r="C537" s="14">
        <f t="shared" si="108"/>
        <v>33</v>
      </c>
      <c r="D537" s="14" t="str">
        <f t="shared" si="101"/>
        <v>[]</v>
      </c>
      <c r="E537" s="14">
        <f t="shared" si="102"/>
        <v>33</v>
      </c>
      <c r="F537" s="14">
        <f t="shared" si="97"/>
        <v>0</v>
      </c>
      <c r="G537">
        <f t="shared" si="98"/>
        <v>192</v>
      </c>
      <c r="H537" s="14">
        <v>0</v>
      </c>
      <c r="I537">
        <v>0</v>
      </c>
      <c r="J537" t="str">
        <f t="shared" si="99"/>
        <v/>
      </c>
      <c r="K537" s="14" t="str">
        <f t="shared" si="100"/>
        <v/>
      </c>
      <c r="L537" s="16" t="str">
        <f>_xlfn.IFNA(VLOOKUP(J537,物品对应表!B:C,2,FALSE),"")</f>
        <v/>
      </c>
      <c r="M537" s="16" t="str">
        <f>_xlfn.IFNA(VLOOKUP(K537,物品对应表!B:C,2,FALSE),"")</f>
        <v/>
      </c>
      <c r="N537" s="1" t="str">
        <f t="shared" si="103"/>
        <v/>
      </c>
      <c r="O537" s="16" t="str">
        <f t="shared" si="104"/>
        <v/>
      </c>
      <c r="P537" s="16" t="str">
        <f t="shared" si="105"/>
        <v/>
      </c>
      <c r="Q537" s="16" t="str">
        <f t="shared" si="106"/>
        <v/>
      </c>
      <c r="R537" s="16"/>
      <c r="S537" s="21"/>
      <c r="T537" s="21"/>
    </row>
    <row r="538" spans="1:20" x14ac:dyDescent="0.15">
      <c r="A538" s="14">
        <v>534</v>
      </c>
      <c r="B538" s="14">
        <f t="shared" si="107"/>
        <v>6</v>
      </c>
      <c r="C538" s="14">
        <f t="shared" si="108"/>
        <v>34</v>
      </c>
      <c r="D538" s="14" t="str">
        <f t="shared" si="101"/>
        <v>[]</v>
      </c>
      <c r="E538" s="14">
        <f t="shared" si="102"/>
        <v>34</v>
      </c>
      <c r="F538" s="14">
        <f t="shared" si="97"/>
        <v>0</v>
      </c>
      <c r="G538">
        <f t="shared" si="98"/>
        <v>191.99999999999969</v>
      </c>
      <c r="H538" s="14">
        <v>0</v>
      </c>
      <c r="I538">
        <v>0</v>
      </c>
      <c r="J538" t="str">
        <f t="shared" si="99"/>
        <v/>
      </c>
      <c r="K538" s="14" t="str">
        <f t="shared" si="100"/>
        <v/>
      </c>
      <c r="L538" s="16" t="str">
        <f>_xlfn.IFNA(VLOOKUP(J538,物品对应表!B:C,2,FALSE),"")</f>
        <v/>
      </c>
      <c r="M538" s="16" t="str">
        <f>_xlfn.IFNA(VLOOKUP(K538,物品对应表!B:C,2,FALSE),"")</f>
        <v/>
      </c>
      <c r="N538" s="1" t="str">
        <f t="shared" si="103"/>
        <v/>
      </c>
      <c r="O538" s="16" t="str">
        <f t="shared" si="104"/>
        <v/>
      </c>
      <c r="P538" s="16" t="str">
        <f t="shared" si="105"/>
        <v/>
      </c>
      <c r="Q538" s="16" t="str">
        <f t="shared" si="106"/>
        <v/>
      </c>
      <c r="R538" s="16"/>
      <c r="S538" s="21"/>
      <c r="T538" s="21"/>
    </row>
    <row r="539" spans="1:20" x14ac:dyDescent="0.15">
      <c r="A539" s="14">
        <v>535</v>
      </c>
      <c r="B539" s="14">
        <f t="shared" si="107"/>
        <v>6</v>
      </c>
      <c r="C539" s="14">
        <f t="shared" si="108"/>
        <v>35</v>
      </c>
      <c r="D539" s="14" t="str">
        <f t="shared" si="101"/>
        <v>[]</v>
      </c>
      <c r="E539" s="14">
        <f t="shared" si="102"/>
        <v>35</v>
      </c>
      <c r="F539" s="14">
        <f t="shared" si="97"/>
        <v>0</v>
      </c>
      <c r="G539">
        <f t="shared" si="98"/>
        <v>192</v>
      </c>
      <c r="H539" s="14">
        <v>0</v>
      </c>
      <c r="I539">
        <v>0</v>
      </c>
      <c r="J539" t="str">
        <f t="shared" si="99"/>
        <v/>
      </c>
      <c r="K539" s="14" t="str">
        <f t="shared" si="100"/>
        <v/>
      </c>
      <c r="L539" s="16" t="str">
        <f>_xlfn.IFNA(VLOOKUP(J539,物品对应表!B:C,2,FALSE),"")</f>
        <v/>
      </c>
      <c r="M539" s="16" t="str">
        <f>_xlfn.IFNA(VLOOKUP(K539,物品对应表!B:C,2,FALSE),"")</f>
        <v/>
      </c>
      <c r="N539" s="1" t="str">
        <f t="shared" si="103"/>
        <v/>
      </c>
      <c r="O539" s="16" t="str">
        <f t="shared" si="104"/>
        <v/>
      </c>
      <c r="P539" s="16" t="str">
        <f t="shared" si="105"/>
        <v/>
      </c>
      <c r="Q539" s="16" t="str">
        <f t="shared" si="106"/>
        <v/>
      </c>
      <c r="R539" s="16"/>
      <c r="S539" s="21"/>
      <c r="T539" s="21"/>
    </row>
    <row r="540" spans="1:20" x14ac:dyDescent="0.15">
      <c r="A540" s="14">
        <v>536</v>
      </c>
      <c r="B540" s="14">
        <f t="shared" si="107"/>
        <v>6</v>
      </c>
      <c r="C540" s="14">
        <f t="shared" si="108"/>
        <v>36</v>
      </c>
      <c r="D540" s="14" t="str">
        <f t="shared" si="101"/>
        <v>[]</v>
      </c>
      <c r="E540" s="14">
        <f t="shared" si="102"/>
        <v>36</v>
      </c>
      <c r="F540" s="14">
        <f t="shared" si="97"/>
        <v>0</v>
      </c>
      <c r="G540">
        <f t="shared" si="98"/>
        <v>192</v>
      </c>
      <c r="H540" s="14">
        <v>0</v>
      </c>
      <c r="I540">
        <v>0</v>
      </c>
      <c r="J540" t="str">
        <f t="shared" si="99"/>
        <v/>
      </c>
      <c r="K540" s="14" t="str">
        <f t="shared" si="100"/>
        <v/>
      </c>
      <c r="L540" s="16" t="str">
        <f>_xlfn.IFNA(VLOOKUP(J540,物品对应表!B:C,2,FALSE),"")</f>
        <v/>
      </c>
      <c r="M540" s="16" t="str">
        <f>_xlfn.IFNA(VLOOKUP(K540,物品对应表!B:C,2,FALSE),"")</f>
        <v/>
      </c>
      <c r="N540" s="1" t="str">
        <f t="shared" si="103"/>
        <v/>
      </c>
      <c r="O540" s="16" t="str">
        <f t="shared" si="104"/>
        <v/>
      </c>
      <c r="P540" s="16" t="str">
        <f t="shared" si="105"/>
        <v/>
      </c>
      <c r="Q540" s="16" t="str">
        <f t="shared" si="106"/>
        <v/>
      </c>
      <c r="R540" s="16"/>
      <c r="S540" s="21"/>
      <c r="T540" s="21"/>
    </row>
    <row r="541" spans="1:20" x14ac:dyDescent="0.15">
      <c r="A541" s="14">
        <v>537</v>
      </c>
      <c r="B541" s="14">
        <f t="shared" si="107"/>
        <v>6</v>
      </c>
      <c r="C541" s="14">
        <f t="shared" si="108"/>
        <v>37</v>
      </c>
      <c r="D541" s="14" t="str">
        <f t="shared" si="101"/>
        <v>[]</v>
      </c>
      <c r="E541" s="14">
        <f t="shared" si="102"/>
        <v>37</v>
      </c>
      <c r="F541" s="14">
        <f t="shared" si="97"/>
        <v>0</v>
      </c>
      <c r="G541">
        <f t="shared" si="98"/>
        <v>192</v>
      </c>
      <c r="H541" s="14">
        <v>0</v>
      </c>
      <c r="I541">
        <v>0</v>
      </c>
      <c r="J541" t="str">
        <f t="shared" si="99"/>
        <v/>
      </c>
      <c r="K541" s="14" t="str">
        <f t="shared" si="100"/>
        <v/>
      </c>
      <c r="L541" s="16" t="str">
        <f>_xlfn.IFNA(VLOOKUP(J541,物品对应表!B:C,2,FALSE),"")</f>
        <v/>
      </c>
      <c r="M541" s="16" t="str">
        <f>_xlfn.IFNA(VLOOKUP(K541,物品对应表!B:C,2,FALSE),"")</f>
        <v/>
      </c>
      <c r="N541" s="1" t="str">
        <f t="shared" si="103"/>
        <v/>
      </c>
      <c r="O541" s="16" t="str">
        <f t="shared" si="104"/>
        <v/>
      </c>
      <c r="P541" s="16" t="str">
        <f t="shared" si="105"/>
        <v/>
      </c>
      <c r="Q541" s="16" t="str">
        <f t="shared" si="106"/>
        <v/>
      </c>
      <c r="R541" s="16"/>
      <c r="S541" s="21"/>
      <c r="T541" s="21"/>
    </row>
    <row r="542" spans="1:20" x14ac:dyDescent="0.15">
      <c r="A542" s="14">
        <v>538</v>
      </c>
      <c r="B542" s="14">
        <f t="shared" si="107"/>
        <v>6</v>
      </c>
      <c r="C542" s="14">
        <f t="shared" si="108"/>
        <v>38</v>
      </c>
      <c r="D542" s="14" t="str">
        <f t="shared" si="101"/>
        <v>[]</v>
      </c>
      <c r="E542" s="14">
        <f t="shared" si="102"/>
        <v>38</v>
      </c>
      <c r="F542" s="14">
        <f t="shared" si="97"/>
        <v>0</v>
      </c>
      <c r="G542">
        <f t="shared" si="98"/>
        <v>191.9999999999994</v>
      </c>
      <c r="H542" s="14">
        <v>0</v>
      </c>
      <c r="I542">
        <v>0</v>
      </c>
      <c r="J542" t="str">
        <f t="shared" si="99"/>
        <v/>
      </c>
      <c r="K542" s="14" t="str">
        <f t="shared" si="100"/>
        <v/>
      </c>
      <c r="L542" s="16" t="str">
        <f>_xlfn.IFNA(VLOOKUP(J542,物品对应表!B:C,2,FALSE),"")</f>
        <v/>
      </c>
      <c r="M542" s="16" t="str">
        <f>_xlfn.IFNA(VLOOKUP(K542,物品对应表!B:C,2,FALSE),"")</f>
        <v/>
      </c>
      <c r="N542" s="1" t="str">
        <f t="shared" si="103"/>
        <v/>
      </c>
      <c r="O542" s="16" t="str">
        <f t="shared" si="104"/>
        <v/>
      </c>
      <c r="P542" s="16" t="str">
        <f t="shared" si="105"/>
        <v/>
      </c>
      <c r="Q542" s="16" t="str">
        <f t="shared" si="106"/>
        <v/>
      </c>
      <c r="R542" s="16"/>
      <c r="S542" s="21"/>
      <c r="T542" s="21"/>
    </row>
    <row r="543" spans="1:20" x14ac:dyDescent="0.15">
      <c r="A543" s="14">
        <v>539</v>
      </c>
      <c r="B543" s="14">
        <f t="shared" si="107"/>
        <v>6</v>
      </c>
      <c r="C543" s="14">
        <f t="shared" si="108"/>
        <v>39</v>
      </c>
      <c r="D543" s="14" t="str">
        <f t="shared" si="101"/>
        <v>[]</v>
      </c>
      <c r="E543" s="14">
        <f t="shared" si="102"/>
        <v>39</v>
      </c>
      <c r="F543" s="14">
        <f t="shared" si="97"/>
        <v>0</v>
      </c>
      <c r="G543">
        <f t="shared" si="98"/>
        <v>192</v>
      </c>
      <c r="H543" s="14">
        <v>0</v>
      </c>
      <c r="I543">
        <v>0</v>
      </c>
      <c r="J543" t="str">
        <f t="shared" si="99"/>
        <v/>
      </c>
      <c r="K543" s="14" t="str">
        <f t="shared" si="100"/>
        <v/>
      </c>
      <c r="L543" s="16" t="str">
        <f>_xlfn.IFNA(VLOOKUP(J543,物品对应表!B:C,2,FALSE),"")</f>
        <v/>
      </c>
      <c r="M543" s="16" t="str">
        <f>_xlfn.IFNA(VLOOKUP(K543,物品对应表!B:C,2,FALSE),"")</f>
        <v/>
      </c>
      <c r="N543" s="1" t="str">
        <f t="shared" si="103"/>
        <v/>
      </c>
      <c r="O543" s="16" t="str">
        <f t="shared" si="104"/>
        <v/>
      </c>
      <c r="P543" s="16" t="str">
        <f t="shared" si="105"/>
        <v/>
      </c>
      <c r="Q543" s="16" t="str">
        <f t="shared" si="106"/>
        <v/>
      </c>
      <c r="R543" s="16"/>
      <c r="S543" s="21"/>
      <c r="T543" s="21"/>
    </row>
    <row r="544" spans="1:20" x14ac:dyDescent="0.15">
      <c r="A544" s="14">
        <v>540</v>
      </c>
      <c r="B544" s="14">
        <f t="shared" si="107"/>
        <v>6</v>
      </c>
      <c r="C544" s="14">
        <f t="shared" si="108"/>
        <v>40</v>
      </c>
      <c r="D544" s="14" t="str">
        <f t="shared" si="101"/>
        <v>[{"count":1,"iid":25041},{"count":1,"iid":25042}]</v>
      </c>
      <c r="E544" s="14">
        <f t="shared" si="102"/>
        <v>40</v>
      </c>
      <c r="F544" s="14">
        <f t="shared" si="97"/>
        <v>1</v>
      </c>
      <c r="G544">
        <f t="shared" si="98"/>
        <v>0</v>
      </c>
      <c r="H544" s="14">
        <v>0</v>
      </c>
      <c r="I544">
        <v>0</v>
      </c>
      <c r="J544" t="str">
        <f t="shared" si="99"/>
        <v>装备进阶材料4-1</v>
      </c>
      <c r="K544" s="14" t="str">
        <f t="shared" si="100"/>
        <v>装备进阶材料4-2</v>
      </c>
      <c r="L544" s="16">
        <f>_xlfn.IFNA(VLOOKUP(J544,物品对应表!B:C,2,FALSE),"")</f>
        <v>25041</v>
      </c>
      <c r="M544" s="16">
        <f>_xlfn.IFNA(VLOOKUP(K544,物品对应表!B:C,2,FALSE),"")</f>
        <v>25042</v>
      </c>
      <c r="N544" s="1">
        <f t="shared" si="103"/>
        <v>1</v>
      </c>
      <c r="O544" s="16">
        <f t="shared" si="104"/>
        <v>1</v>
      </c>
      <c r="P544" s="16" t="str">
        <f t="shared" si="105"/>
        <v>{"count":1,"iid":25041}</v>
      </c>
      <c r="Q544" s="16" t="str">
        <f t="shared" si="106"/>
        <v>{"count":1,"iid":25042}</v>
      </c>
      <c r="R544" s="16"/>
      <c r="S544" s="21"/>
      <c r="T544" s="21"/>
    </row>
    <row r="545" spans="1:20" x14ac:dyDescent="0.15">
      <c r="A545" s="14">
        <v>541</v>
      </c>
      <c r="B545" s="14">
        <f t="shared" si="107"/>
        <v>6</v>
      </c>
      <c r="C545" s="14">
        <f t="shared" si="108"/>
        <v>41</v>
      </c>
      <c r="D545" s="14" t="str">
        <f t="shared" si="101"/>
        <v>[]</v>
      </c>
      <c r="E545" s="14">
        <f t="shared" si="102"/>
        <v>41</v>
      </c>
      <c r="F545" s="14">
        <f t="shared" si="97"/>
        <v>0</v>
      </c>
      <c r="G545">
        <f t="shared" si="98"/>
        <v>416</v>
      </c>
      <c r="H545" s="14">
        <v>0</v>
      </c>
      <c r="I545">
        <v>0</v>
      </c>
      <c r="J545" t="str">
        <f t="shared" si="99"/>
        <v/>
      </c>
      <c r="K545" s="14" t="str">
        <f t="shared" si="100"/>
        <v/>
      </c>
      <c r="L545" s="16" t="str">
        <f>_xlfn.IFNA(VLOOKUP(J545,物品对应表!B:C,2,FALSE),"")</f>
        <v/>
      </c>
      <c r="M545" s="16" t="str">
        <f>_xlfn.IFNA(VLOOKUP(K545,物品对应表!B:C,2,FALSE),"")</f>
        <v/>
      </c>
      <c r="N545" s="1" t="str">
        <f t="shared" si="103"/>
        <v/>
      </c>
      <c r="O545" s="16" t="str">
        <f t="shared" si="104"/>
        <v/>
      </c>
      <c r="P545" s="16" t="str">
        <f t="shared" si="105"/>
        <v/>
      </c>
      <c r="Q545" s="16" t="str">
        <f t="shared" si="106"/>
        <v/>
      </c>
      <c r="R545" s="16"/>
      <c r="S545" s="21"/>
      <c r="T545" s="21"/>
    </row>
    <row r="546" spans="1:20" x14ac:dyDescent="0.15">
      <c r="A546" s="14">
        <v>542</v>
      </c>
      <c r="B546" s="14">
        <f t="shared" si="107"/>
        <v>6</v>
      </c>
      <c r="C546" s="14">
        <f t="shared" si="108"/>
        <v>42</v>
      </c>
      <c r="D546" s="14" t="str">
        <f t="shared" si="101"/>
        <v>[]</v>
      </c>
      <c r="E546" s="14">
        <f t="shared" si="102"/>
        <v>42</v>
      </c>
      <c r="F546" s="14">
        <f t="shared" si="97"/>
        <v>0</v>
      </c>
      <c r="G546">
        <f t="shared" si="98"/>
        <v>416.00000000000063</v>
      </c>
      <c r="H546" s="14">
        <v>0</v>
      </c>
      <c r="I546">
        <v>0</v>
      </c>
      <c r="J546" t="str">
        <f t="shared" si="99"/>
        <v/>
      </c>
      <c r="K546" s="14" t="str">
        <f t="shared" si="100"/>
        <v/>
      </c>
      <c r="L546" s="16" t="str">
        <f>_xlfn.IFNA(VLOOKUP(J546,物品对应表!B:C,2,FALSE),"")</f>
        <v/>
      </c>
      <c r="M546" s="16" t="str">
        <f>_xlfn.IFNA(VLOOKUP(K546,物品对应表!B:C,2,FALSE),"")</f>
        <v/>
      </c>
      <c r="N546" s="1" t="str">
        <f t="shared" si="103"/>
        <v/>
      </c>
      <c r="O546" s="16" t="str">
        <f t="shared" si="104"/>
        <v/>
      </c>
      <c r="P546" s="16" t="str">
        <f t="shared" si="105"/>
        <v/>
      </c>
      <c r="Q546" s="16" t="str">
        <f t="shared" si="106"/>
        <v/>
      </c>
      <c r="R546" s="16"/>
      <c r="S546" s="21"/>
      <c r="T546" s="21"/>
    </row>
    <row r="547" spans="1:20" x14ac:dyDescent="0.15">
      <c r="A547" s="14">
        <v>543</v>
      </c>
      <c r="B547" s="14">
        <f t="shared" si="107"/>
        <v>6</v>
      </c>
      <c r="C547" s="14">
        <f t="shared" si="108"/>
        <v>43</v>
      </c>
      <c r="D547" s="14" t="str">
        <f t="shared" si="101"/>
        <v>[]</v>
      </c>
      <c r="E547" s="14">
        <f t="shared" si="102"/>
        <v>43</v>
      </c>
      <c r="F547" s="14">
        <f t="shared" si="97"/>
        <v>0</v>
      </c>
      <c r="G547">
        <f t="shared" si="98"/>
        <v>416</v>
      </c>
      <c r="H547" s="14">
        <v>0</v>
      </c>
      <c r="I547">
        <v>0</v>
      </c>
      <c r="J547" t="str">
        <f t="shared" si="99"/>
        <v/>
      </c>
      <c r="K547" s="14" t="str">
        <f t="shared" si="100"/>
        <v/>
      </c>
      <c r="L547" s="16" t="str">
        <f>_xlfn.IFNA(VLOOKUP(J547,物品对应表!B:C,2,FALSE),"")</f>
        <v/>
      </c>
      <c r="M547" s="16" t="str">
        <f>_xlfn.IFNA(VLOOKUP(K547,物品对应表!B:C,2,FALSE),"")</f>
        <v/>
      </c>
      <c r="N547" s="1" t="str">
        <f t="shared" si="103"/>
        <v/>
      </c>
      <c r="O547" s="16" t="str">
        <f t="shared" si="104"/>
        <v/>
      </c>
      <c r="P547" s="16" t="str">
        <f t="shared" si="105"/>
        <v/>
      </c>
      <c r="Q547" s="16" t="str">
        <f t="shared" si="106"/>
        <v/>
      </c>
      <c r="R547" s="16"/>
      <c r="S547" s="21"/>
      <c r="T547" s="21"/>
    </row>
    <row r="548" spans="1:20" x14ac:dyDescent="0.15">
      <c r="A548" s="14">
        <v>544</v>
      </c>
      <c r="B548" s="14">
        <f t="shared" si="107"/>
        <v>6</v>
      </c>
      <c r="C548" s="14">
        <f t="shared" si="108"/>
        <v>44</v>
      </c>
      <c r="D548" s="14" t="str">
        <f t="shared" si="101"/>
        <v>[]</v>
      </c>
      <c r="E548" s="14">
        <f t="shared" si="102"/>
        <v>44</v>
      </c>
      <c r="F548" s="14">
        <f t="shared" si="97"/>
        <v>0</v>
      </c>
      <c r="G548">
        <f t="shared" si="98"/>
        <v>416.00000000000063</v>
      </c>
      <c r="H548" s="14">
        <v>0</v>
      </c>
      <c r="I548">
        <v>0</v>
      </c>
      <c r="J548" t="str">
        <f t="shared" si="99"/>
        <v/>
      </c>
      <c r="K548" s="14" t="str">
        <f t="shared" si="100"/>
        <v/>
      </c>
      <c r="L548" s="16" t="str">
        <f>_xlfn.IFNA(VLOOKUP(J548,物品对应表!B:C,2,FALSE),"")</f>
        <v/>
      </c>
      <c r="M548" s="16" t="str">
        <f>_xlfn.IFNA(VLOOKUP(K548,物品对应表!B:C,2,FALSE),"")</f>
        <v/>
      </c>
      <c r="N548" s="1" t="str">
        <f t="shared" si="103"/>
        <v/>
      </c>
      <c r="O548" s="16" t="str">
        <f t="shared" si="104"/>
        <v/>
      </c>
      <c r="P548" s="16" t="str">
        <f t="shared" si="105"/>
        <v/>
      </c>
      <c r="Q548" s="16" t="str">
        <f t="shared" si="106"/>
        <v/>
      </c>
      <c r="R548" s="16"/>
      <c r="S548" s="21"/>
      <c r="T548" s="21"/>
    </row>
    <row r="549" spans="1:20" x14ac:dyDescent="0.15">
      <c r="A549" s="14">
        <v>545</v>
      </c>
      <c r="B549" s="14">
        <f t="shared" si="107"/>
        <v>6</v>
      </c>
      <c r="C549" s="14">
        <f t="shared" si="108"/>
        <v>45</v>
      </c>
      <c r="D549" s="14" t="str">
        <f t="shared" si="101"/>
        <v>[]</v>
      </c>
      <c r="E549" s="14">
        <f t="shared" si="102"/>
        <v>45</v>
      </c>
      <c r="F549" s="14">
        <f t="shared" si="97"/>
        <v>0</v>
      </c>
      <c r="G549">
        <f t="shared" si="98"/>
        <v>416</v>
      </c>
      <c r="H549" s="14">
        <v>0</v>
      </c>
      <c r="I549">
        <v>0</v>
      </c>
      <c r="J549" t="str">
        <f t="shared" si="99"/>
        <v/>
      </c>
      <c r="K549" s="14" t="str">
        <f t="shared" si="100"/>
        <v/>
      </c>
      <c r="L549" s="16" t="str">
        <f>_xlfn.IFNA(VLOOKUP(J549,物品对应表!B:C,2,FALSE),"")</f>
        <v/>
      </c>
      <c r="M549" s="16" t="str">
        <f>_xlfn.IFNA(VLOOKUP(K549,物品对应表!B:C,2,FALSE),"")</f>
        <v/>
      </c>
      <c r="N549" s="1" t="str">
        <f t="shared" si="103"/>
        <v/>
      </c>
      <c r="O549" s="16" t="str">
        <f t="shared" si="104"/>
        <v/>
      </c>
      <c r="P549" s="16" t="str">
        <f t="shared" si="105"/>
        <v/>
      </c>
      <c r="Q549" s="16" t="str">
        <f t="shared" si="106"/>
        <v/>
      </c>
      <c r="R549" s="16"/>
      <c r="S549" s="21"/>
      <c r="T549" s="21"/>
    </row>
    <row r="550" spans="1:20" x14ac:dyDescent="0.15">
      <c r="A550" s="14">
        <v>546</v>
      </c>
      <c r="B550" s="14">
        <f t="shared" si="107"/>
        <v>6</v>
      </c>
      <c r="C550" s="14">
        <f t="shared" si="108"/>
        <v>46</v>
      </c>
      <c r="D550" s="14" t="str">
        <f t="shared" si="101"/>
        <v>[]</v>
      </c>
      <c r="E550" s="14">
        <f t="shared" si="102"/>
        <v>46</v>
      </c>
      <c r="F550" s="14">
        <f t="shared" si="97"/>
        <v>0</v>
      </c>
      <c r="G550">
        <f t="shared" si="98"/>
        <v>416</v>
      </c>
      <c r="H550" s="14">
        <v>0</v>
      </c>
      <c r="I550">
        <v>0</v>
      </c>
      <c r="J550" t="str">
        <f t="shared" si="99"/>
        <v/>
      </c>
      <c r="K550" s="14" t="str">
        <f t="shared" si="100"/>
        <v/>
      </c>
      <c r="L550" s="16" t="str">
        <f>_xlfn.IFNA(VLOOKUP(J550,物品对应表!B:C,2,FALSE),"")</f>
        <v/>
      </c>
      <c r="M550" s="16" t="str">
        <f>_xlfn.IFNA(VLOOKUP(K550,物品对应表!B:C,2,FALSE),"")</f>
        <v/>
      </c>
      <c r="N550" s="1" t="str">
        <f t="shared" si="103"/>
        <v/>
      </c>
      <c r="O550" s="16" t="str">
        <f t="shared" si="104"/>
        <v/>
      </c>
      <c r="P550" s="16" t="str">
        <f t="shared" si="105"/>
        <v/>
      </c>
      <c r="Q550" s="16" t="str">
        <f t="shared" si="106"/>
        <v/>
      </c>
      <c r="R550" s="16"/>
      <c r="S550" s="21"/>
      <c r="T550" s="21"/>
    </row>
    <row r="551" spans="1:20" x14ac:dyDescent="0.15">
      <c r="A551" s="14">
        <v>547</v>
      </c>
      <c r="B551" s="14">
        <f t="shared" si="107"/>
        <v>6</v>
      </c>
      <c r="C551" s="14">
        <f t="shared" si="108"/>
        <v>47</v>
      </c>
      <c r="D551" s="14" t="str">
        <f t="shared" si="101"/>
        <v>[]</v>
      </c>
      <c r="E551" s="14">
        <f t="shared" si="102"/>
        <v>47</v>
      </c>
      <c r="F551" s="14">
        <f t="shared" si="97"/>
        <v>0</v>
      </c>
      <c r="G551">
        <f t="shared" si="98"/>
        <v>416</v>
      </c>
      <c r="H551" s="14">
        <v>0</v>
      </c>
      <c r="I551">
        <v>0</v>
      </c>
      <c r="J551" t="str">
        <f t="shared" si="99"/>
        <v/>
      </c>
      <c r="K551" s="14" t="str">
        <f t="shared" si="100"/>
        <v/>
      </c>
      <c r="L551" s="16" t="str">
        <f>_xlfn.IFNA(VLOOKUP(J551,物品对应表!B:C,2,FALSE),"")</f>
        <v/>
      </c>
      <c r="M551" s="16" t="str">
        <f>_xlfn.IFNA(VLOOKUP(K551,物品对应表!B:C,2,FALSE),"")</f>
        <v/>
      </c>
      <c r="N551" s="1" t="str">
        <f t="shared" si="103"/>
        <v/>
      </c>
      <c r="O551" s="16" t="str">
        <f t="shared" si="104"/>
        <v/>
      </c>
      <c r="P551" s="16" t="str">
        <f t="shared" si="105"/>
        <v/>
      </c>
      <c r="Q551" s="16" t="str">
        <f t="shared" si="106"/>
        <v/>
      </c>
      <c r="R551" s="16"/>
      <c r="S551" s="21"/>
      <c r="T551" s="21"/>
    </row>
    <row r="552" spans="1:20" x14ac:dyDescent="0.15">
      <c r="A552" s="14">
        <v>548</v>
      </c>
      <c r="B552" s="14">
        <f t="shared" si="107"/>
        <v>6</v>
      </c>
      <c r="C552" s="14">
        <f t="shared" si="108"/>
        <v>48</v>
      </c>
      <c r="D552" s="14" t="str">
        <f t="shared" si="101"/>
        <v>[]</v>
      </c>
      <c r="E552" s="14">
        <f t="shared" si="102"/>
        <v>48</v>
      </c>
      <c r="F552" s="14">
        <f t="shared" si="97"/>
        <v>0</v>
      </c>
      <c r="G552">
        <f t="shared" si="98"/>
        <v>416.00000000000119</v>
      </c>
      <c r="H552" s="14">
        <v>0</v>
      </c>
      <c r="I552">
        <v>0</v>
      </c>
      <c r="J552" t="str">
        <f t="shared" si="99"/>
        <v/>
      </c>
      <c r="K552" s="14" t="str">
        <f t="shared" si="100"/>
        <v/>
      </c>
      <c r="L552" s="16" t="str">
        <f>_xlfn.IFNA(VLOOKUP(J552,物品对应表!B:C,2,FALSE),"")</f>
        <v/>
      </c>
      <c r="M552" s="16" t="str">
        <f>_xlfn.IFNA(VLOOKUP(K552,物品对应表!B:C,2,FALSE),"")</f>
        <v/>
      </c>
      <c r="N552" s="1" t="str">
        <f t="shared" si="103"/>
        <v/>
      </c>
      <c r="O552" s="16" t="str">
        <f t="shared" si="104"/>
        <v/>
      </c>
      <c r="P552" s="16" t="str">
        <f t="shared" si="105"/>
        <v/>
      </c>
      <c r="Q552" s="16" t="str">
        <f t="shared" si="106"/>
        <v/>
      </c>
      <c r="R552" s="16"/>
      <c r="S552" s="21"/>
      <c r="T552" s="21"/>
    </row>
    <row r="553" spans="1:20" x14ac:dyDescent="0.15">
      <c r="A553" s="14">
        <v>549</v>
      </c>
      <c r="B553" s="14">
        <f t="shared" si="107"/>
        <v>6</v>
      </c>
      <c r="C553" s="14">
        <f t="shared" si="108"/>
        <v>49</v>
      </c>
      <c r="D553" s="14" t="str">
        <f t="shared" si="101"/>
        <v>[]</v>
      </c>
      <c r="E553" s="14">
        <f t="shared" si="102"/>
        <v>49</v>
      </c>
      <c r="F553" s="14">
        <f t="shared" si="97"/>
        <v>0</v>
      </c>
      <c r="G553">
        <f t="shared" si="98"/>
        <v>416</v>
      </c>
      <c r="H553" s="14">
        <v>0</v>
      </c>
      <c r="I553">
        <v>0</v>
      </c>
      <c r="J553" t="str">
        <f t="shared" si="99"/>
        <v/>
      </c>
      <c r="K553" s="14" t="str">
        <f t="shared" si="100"/>
        <v/>
      </c>
      <c r="L553" s="16" t="str">
        <f>_xlfn.IFNA(VLOOKUP(J553,物品对应表!B:C,2,FALSE),"")</f>
        <v/>
      </c>
      <c r="M553" s="16" t="str">
        <f>_xlfn.IFNA(VLOOKUP(K553,物品对应表!B:C,2,FALSE),"")</f>
        <v/>
      </c>
      <c r="N553" s="1" t="str">
        <f t="shared" si="103"/>
        <v/>
      </c>
      <c r="O553" s="16" t="str">
        <f t="shared" si="104"/>
        <v/>
      </c>
      <c r="P553" s="16" t="str">
        <f t="shared" si="105"/>
        <v/>
      </c>
      <c r="Q553" s="16" t="str">
        <f t="shared" si="106"/>
        <v/>
      </c>
      <c r="R553" s="16"/>
      <c r="S553" s="21"/>
      <c r="T553" s="21"/>
    </row>
    <row r="554" spans="1:20" x14ac:dyDescent="0.15">
      <c r="A554" s="14">
        <v>550</v>
      </c>
      <c r="B554" s="14">
        <f t="shared" si="107"/>
        <v>6</v>
      </c>
      <c r="C554" s="14">
        <f t="shared" si="108"/>
        <v>50</v>
      </c>
      <c r="D554" s="14" t="str">
        <f t="shared" si="101"/>
        <v>[{"count":1,"iid":25051},{"count":1,"iid":25052}]</v>
      </c>
      <c r="E554" s="14">
        <f t="shared" si="102"/>
        <v>50</v>
      </c>
      <c r="F554" s="14">
        <f t="shared" si="97"/>
        <v>1</v>
      </c>
      <c r="G554">
        <f t="shared" si="98"/>
        <v>0</v>
      </c>
      <c r="H554" s="14">
        <v>0</v>
      </c>
      <c r="I554">
        <v>0</v>
      </c>
      <c r="J554" t="str">
        <f t="shared" si="99"/>
        <v>装备进阶材料5-1</v>
      </c>
      <c r="K554" s="14" t="str">
        <f t="shared" si="100"/>
        <v>装备进阶材料5-2</v>
      </c>
      <c r="L554" s="16">
        <f>_xlfn.IFNA(VLOOKUP(J554,物品对应表!B:C,2,FALSE),"")</f>
        <v>25051</v>
      </c>
      <c r="M554" s="16">
        <f>_xlfn.IFNA(VLOOKUP(K554,物品对应表!B:C,2,FALSE),"")</f>
        <v>25052</v>
      </c>
      <c r="N554" s="1">
        <f t="shared" si="103"/>
        <v>1</v>
      </c>
      <c r="O554" s="16">
        <f t="shared" si="104"/>
        <v>1</v>
      </c>
      <c r="P554" s="16" t="str">
        <f t="shared" si="105"/>
        <v>{"count":1,"iid":25051}</v>
      </c>
      <c r="Q554" s="16" t="str">
        <f t="shared" si="106"/>
        <v>{"count":1,"iid":25052}</v>
      </c>
      <c r="R554" s="16"/>
      <c r="S554" s="21"/>
      <c r="T554" s="21"/>
    </row>
    <row r="555" spans="1:20" x14ac:dyDescent="0.15">
      <c r="A555" s="14">
        <v>551</v>
      </c>
      <c r="B555" s="14">
        <f t="shared" si="107"/>
        <v>6</v>
      </c>
      <c r="C555" s="14">
        <f t="shared" si="108"/>
        <v>51</v>
      </c>
      <c r="D555" s="14" t="str">
        <f t="shared" si="101"/>
        <v>[]</v>
      </c>
      <c r="E555" s="14">
        <f t="shared" si="102"/>
        <v>51</v>
      </c>
      <c r="F555" s="14">
        <f t="shared" si="97"/>
        <v>0</v>
      </c>
      <c r="G555">
        <f t="shared" si="98"/>
        <v>898</v>
      </c>
      <c r="H555" s="14">
        <v>0</v>
      </c>
      <c r="I555">
        <v>0</v>
      </c>
      <c r="J555" t="str">
        <f t="shared" si="99"/>
        <v/>
      </c>
      <c r="K555" s="14" t="str">
        <f t="shared" si="100"/>
        <v/>
      </c>
      <c r="L555" s="16" t="str">
        <f>_xlfn.IFNA(VLOOKUP(J555,物品对应表!B:C,2,FALSE),"")</f>
        <v/>
      </c>
      <c r="M555" s="16" t="str">
        <f>_xlfn.IFNA(VLOOKUP(K555,物品对应表!B:C,2,FALSE),"")</f>
        <v/>
      </c>
      <c r="N555" s="1" t="str">
        <f t="shared" si="103"/>
        <v/>
      </c>
      <c r="O555" s="16" t="str">
        <f t="shared" si="104"/>
        <v/>
      </c>
      <c r="P555" s="16" t="str">
        <f t="shared" si="105"/>
        <v/>
      </c>
      <c r="Q555" s="16" t="str">
        <f t="shared" si="106"/>
        <v/>
      </c>
      <c r="R555" s="16"/>
      <c r="S555" s="21"/>
      <c r="T555" s="21"/>
    </row>
    <row r="556" spans="1:20" x14ac:dyDescent="0.15">
      <c r="A556" s="14">
        <v>552</v>
      </c>
      <c r="B556" s="14">
        <f t="shared" si="107"/>
        <v>6</v>
      </c>
      <c r="C556" s="14">
        <f t="shared" si="108"/>
        <v>52</v>
      </c>
      <c r="D556" s="14" t="str">
        <f t="shared" si="101"/>
        <v>[]</v>
      </c>
      <c r="E556" s="14">
        <f t="shared" si="102"/>
        <v>52</v>
      </c>
      <c r="F556" s="14">
        <f t="shared" si="97"/>
        <v>0</v>
      </c>
      <c r="G556">
        <f t="shared" si="98"/>
        <v>897.99999999999875</v>
      </c>
      <c r="H556" s="14">
        <v>0</v>
      </c>
      <c r="I556">
        <v>0</v>
      </c>
      <c r="J556" t="str">
        <f t="shared" si="99"/>
        <v/>
      </c>
      <c r="K556" s="14" t="str">
        <f t="shared" si="100"/>
        <v/>
      </c>
      <c r="L556" s="16" t="str">
        <f>_xlfn.IFNA(VLOOKUP(J556,物品对应表!B:C,2,FALSE),"")</f>
        <v/>
      </c>
      <c r="M556" s="16" t="str">
        <f>_xlfn.IFNA(VLOOKUP(K556,物品对应表!B:C,2,FALSE),"")</f>
        <v/>
      </c>
      <c r="N556" s="1" t="str">
        <f t="shared" si="103"/>
        <v/>
      </c>
      <c r="O556" s="16" t="str">
        <f t="shared" si="104"/>
        <v/>
      </c>
      <c r="P556" s="16" t="str">
        <f t="shared" si="105"/>
        <v/>
      </c>
      <c r="Q556" s="16" t="str">
        <f t="shared" si="106"/>
        <v/>
      </c>
      <c r="R556" s="16"/>
      <c r="S556" s="21"/>
      <c r="T556" s="21"/>
    </row>
    <row r="557" spans="1:20" x14ac:dyDescent="0.15">
      <c r="A557" s="14">
        <v>553</v>
      </c>
      <c r="B557" s="14">
        <f t="shared" si="107"/>
        <v>6</v>
      </c>
      <c r="C557" s="14">
        <f t="shared" si="108"/>
        <v>53</v>
      </c>
      <c r="D557" s="14" t="str">
        <f t="shared" si="101"/>
        <v>[]</v>
      </c>
      <c r="E557" s="14">
        <f t="shared" si="102"/>
        <v>53</v>
      </c>
      <c r="F557" s="14">
        <f t="shared" si="97"/>
        <v>0</v>
      </c>
      <c r="G557">
        <f t="shared" si="98"/>
        <v>898.00000000000125</v>
      </c>
      <c r="H557" s="14">
        <v>0</v>
      </c>
      <c r="I557">
        <v>0</v>
      </c>
      <c r="J557" t="str">
        <f t="shared" si="99"/>
        <v/>
      </c>
      <c r="K557" s="14" t="str">
        <f t="shared" si="100"/>
        <v/>
      </c>
      <c r="L557" s="16" t="str">
        <f>_xlfn.IFNA(VLOOKUP(J557,物品对应表!B:C,2,FALSE),"")</f>
        <v/>
      </c>
      <c r="M557" s="16" t="str">
        <f>_xlfn.IFNA(VLOOKUP(K557,物品对应表!B:C,2,FALSE),"")</f>
        <v/>
      </c>
      <c r="N557" s="1" t="str">
        <f t="shared" si="103"/>
        <v/>
      </c>
      <c r="O557" s="16" t="str">
        <f t="shared" si="104"/>
        <v/>
      </c>
      <c r="P557" s="16" t="str">
        <f t="shared" si="105"/>
        <v/>
      </c>
      <c r="Q557" s="16" t="str">
        <f t="shared" si="106"/>
        <v/>
      </c>
      <c r="R557" s="16"/>
      <c r="S557" s="21"/>
      <c r="T557" s="21"/>
    </row>
    <row r="558" spans="1:20" x14ac:dyDescent="0.15">
      <c r="A558" s="14">
        <v>554</v>
      </c>
      <c r="B558" s="14">
        <f t="shared" si="107"/>
        <v>6</v>
      </c>
      <c r="C558" s="14">
        <f t="shared" si="108"/>
        <v>54</v>
      </c>
      <c r="D558" s="14" t="str">
        <f t="shared" si="101"/>
        <v>[]</v>
      </c>
      <c r="E558" s="14">
        <f t="shared" si="102"/>
        <v>54</v>
      </c>
      <c r="F558" s="14">
        <f t="shared" si="97"/>
        <v>0</v>
      </c>
      <c r="G558">
        <f t="shared" si="98"/>
        <v>897.99999999999875</v>
      </c>
      <c r="H558" s="14">
        <v>0</v>
      </c>
      <c r="I558">
        <v>0</v>
      </c>
      <c r="J558" t="str">
        <f t="shared" si="99"/>
        <v/>
      </c>
      <c r="K558" s="14" t="str">
        <f t="shared" si="100"/>
        <v/>
      </c>
      <c r="L558" s="16" t="str">
        <f>_xlfn.IFNA(VLOOKUP(J558,物品对应表!B:C,2,FALSE),"")</f>
        <v/>
      </c>
      <c r="M558" s="16" t="str">
        <f>_xlfn.IFNA(VLOOKUP(K558,物品对应表!B:C,2,FALSE),"")</f>
        <v/>
      </c>
      <c r="N558" s="1" t="str">
        <f t="shared" si="103"/>
        <v/>
      </c>
      <c r="O558" s="16" t="str">
        <f t="shared" si="104"/>
        <v/>
      </c>
      <c r="P558" s="16" t="str">
        <f t="shared" si="105"/>
        <v/>
      </c>
      <c r="Q558" s="16" t="str">
        <f t="shared" si="106"/>
        <v/>
      </c>
      <c r="R558" s="16"/>
      <c r="S558" s="21"/>
      <c r="T558" s="21"/>
    </row>
    <row r="559" spans="1:20" x14ac:dyDescent="0.15">
      <c r="A559" s="14">
        <v>555</v>
      </c>
      <c r="B559" s="14">
        <f t="shared" si="107"/>
        <v>6</v>
      </c>
      <c r="C559" s="14">
        <f t="shared" si="108"/>
        <v>55</v>
      </c>
      <c r="D559" s="14" t="str">
        <f t="shared" si="101"/>
        <v>[]</v>
      </c>
      <c r="E559" s="14">
        <f t="shared" si="102"/>
        <v>55</v>
      </c>
      <c r="F559" s="14">
        <f t="shared" si="97"/>
        <v>0</v>
      </c>
      <c r="G559">
        <f t="shared" si="98"/>
        <v>898</v>
      </c>
      <c r="H559" s="14">
        <v>0</v>
      </c>
      <c r="I559">
        <v>0</v>
      </c>
      <c r="J559" t="str">
        <f t="shared" si="99"/>
        <v/>
      </c>
      <c r="K559" s="14" t="str">
        <f t="shared" si="100"/>
        <v/>
      </c>
      <c r="L559" s="16" t="str">
        <f>_xlfn.IFNA(VLOOKUP(J559,物品对应表!B:C,2,FALSE),"")</f>
        <v/>
      </c>
      <c r="M559" s="16" t="str">
        <f>_xlfn.IFNA(VLOOKUP(K559,物品对应表!B:C,2,FALSE),"")</f>
        <v/>
      </c>
      <c r="N559" s="1" t="str">
        <f t="shared" si="103"/>
        <v/>
      </c>
      <c r="O559" s="16" t="str">
        <f t="shared" si="104"/>
        <v/>
      </c>
      <c r="P559" s="16" t="str">
        <f t="shared" si="105"/>
        <v/>
      </c>
      <c r="Q559" s="16" t="str">
        <f t="shared" si="106"/>
        <v/>
      </c>
      <c r="R559" s="16"/>
      <c r="S559" s="21"/>
      <c r="T559" s="21"/>
    </row>
    <row r="560" spans="1:20" x14ac:dyDescent="0.15">
      <c r="A560" s="14">
        <v>556</v>
      </c>
      <c r="B560" s="14">
        <f t="shared" si="107"/>
        <v>6</v>
      </c>
      <c r="C560" s="14">
        <f t="shared" si="108"/>
        <v>56</v>
      </c>
      <c r="D560" s="14" t="str">
        <f t="shared" si="101"/>
        <v>[]</v>
      </c>
      <c r="E560" s="14">
        <f t="shared" si="102"/>
        <v>56</v>
      </c>
      <c r="F560" s="14">
        <f t="shared" si="97"/>
        <v>0</v>
      </c>
      <c r="G560">
        <f t="shared" si="98"/>
        <v>898</v>
      </c>
      <c r="H560" s="14">
        <v>0</v>
      </c>
      <c r="I560">
        <v>0</v>
      </c>
      <c r="J560" t="str">
        <f t="shared" si="99"/>
        <v/>
      </c>
      <c r="K560" s="14" t="str">
        <f t="shared" si="100"/>
        <v/>
      </c>
      <c r="L560" s="16" t="str">
        <f>_xlfn.IFNA(VLOOKUP(J560,物品对应表!B:C,2,FALSE),"")</f>
        <v/>
      </c>
      <c r="M560" s="16" t="str">
        <f>_xlfn.IFNA(VLOOKUP(K560,物品对应表!B:C,2,FALSE),"")</f>
        <v/>
      </c>
      <c r="N560" s="1" t="str">
        <f t="shared" si="103"/>
        <v/>
      </c>
      <c r="O560" s="16" t="str">
        <f t="shared" si="104"/>
        <v/>
      </c>
      <c r="P560" s="16" t="str">
        <f t="shared" si="105"/>
        <v/>
      </c>
      <c r="Q560" s="16" t="str">
        <f t="shared" si="106"/>
        <v/>
      </c>
      <c r="R560" s="16"/>
      <c r="S560" s="21"/>
      <c r="T560" s="21"/>
    </row>
    <row r="561" spans="1:20" x14ac:dyDescent="0.15">
      <c r="A561" s="14">
        <v>557</v>
      </c>
      <c r="B561" s="14">
        <f t="shared" si="107"/>
        <v>6</v>
      </c>
      <c r="C561" s="14">
        <f t="shared" si="108"/>
        <v>57</v>
      </c>
      <c r="D561" s="14" t="str">
        <f t="shared" si="101"/>
        <v>[]</v>
      </c>
      <c r="E561" s="14">
        <f t="shared" si="102"/>
        <v>57</v>
      </c>
      <c r="F561" s="14">
        <f t="shared" si="97"/>
        <v>0</v>
      </c>
      <c r="G561">
        <f t="shared" si="98"/>
        <v>898</v>
      </c>
      <c r="H561" s="14">
        <v>0</v>
      </c>
      <c r="I561">
        <v>0</v>
      </c>
      <c r="J561" t="str">
        <f t="shared" si="99"/>
        <v/>
      </c>
      <c r="K561" s="14" t="str">
        <f t="shared" si="100"/>
        <v/>
      </c>
      <c r="L561" s="16" t="str">
        <f>_xlfn.IFNA(VLOOKUP(J561,物品对应表!B:C,2,FALSE),"")</f>
        <v/>
      </c>
      <c r="M561" s="16" t="str">
        <f>_xlfn.IFNA(VLOOKUP(K561,物品对应表!B:C,2,FALSE),"")</f>
        <v/>
      </c>
      <c r="N561" s="1" t="str">
        <f t="shared" si="103"/>
        <v/>
      </c>
      <c r="O561" s="16" t="str">
        <f t="shared" si="104"/>
        <v/>
      </c>
      <c r="P561" s="16" t="str">
        <f t="shared" si="105"/>
        <v/>
      </c>
      <c r="Q561" s="16" t="str">
        <f t="shared" si="106"/>
        <v/>
      </c>
      <c r="R561" s="16"/>
      <c r="S561" s="21"/>
      <c r="T561" s="21"/>
    </row>
    <row r="562" spans="1:20" x14ac:dyDescent="0.15">
      <c r="A562" s="14">
        <v>558</v>
      </c>
      <c r="B562" s="14">
        <f t="shared" si="107"/>
        <v>6</v>
      </c>
      <c r="C562" s="14">
        <f t="shared" si="108"/>
        <v>58</v>
      </c>
      <c r="D562" s="14" t="str">
        <f t="shared" si="101"/>
        <v>[]</v>
      </c>
      <c r="E562" s="14">
        <f t="shared" si="102"/>
        <v>58</v>
      </c>
      <c r="F562" s="14">
        <f t="shared" si="97"/>
        <v>0</v>
      </c>
      <c r="G562">
        <f t="shared" si="98"/>
        <v>897.99999999999761</v>
      </c>
      <c r="H562" s="14">
        <v>0</v>
      </c>
      <c r="I562">
        <v>0</v>
      </c>
      <c r="J562" t="str">
        <f t="shared" si="99"/>
        <v/>
      </c>
      <c r="K562" s="14" t="str">
        <f t="shared" si="100"/>
        <v/>
      </c>
      <c r="L562" s="16" t="str">
        <f>_xlfn.IFNA(VLOOKUP(J562,物品对应表!B:C,2,FALSE),"")</f>
        <v/>
      </c>
      <c r="M562" s="16" t="str">
        <f>_xlfn.IFNA(VLOOKUP(K562,物品对应表!B:C,2,FALSE),"")</f>
        <v/>
      </c>
      <c r="N562" s="1" t="str">
        <f t="shared" si="103"/>
        <v/>
      </c>
      <c r="O562" s="16" t="str">
        <f t="shared" si="104"/>
        <v/>
      </c>
      <c r="P562" s="16" t="str">
        <f t="shared" si="105"/>
        <v/>
      </c>
      <c r="Q562" s="16" t="str">
        <f t="shared" si="106"/>
        <v/>
      </c>
      <c r="R562" s="16"/>
      <c r="S562" s="21"/>
      <c r="T562" s="21"/>
    </row>
    <row r="563" spans="1:20" x14ac:dyDescent="0.15">
      <c r="A563" s="14">
        <v>559</v>
      </c>
      <c r="B563" s="14">
        <f t="shared" si="107"/>
        <v>6</v>
      </c>
      <c r="C563" s="14">
        <f t="shared" si="108"/>
        <v>59</v>
      </c>
      <c r="D563" s="14" t="str">
        <f t="shared" si="101"/>
        <v>[]</v>
      </c>
      <c r="E563" s="14">
        <f t="shared" si="102"/>
        <v>59</v>
      </c>
      <c r="F563" s="14">
        <f t="shared" si="97"/>
        <v>0</v>
      </c>
      <c r="G563">
        <f t="shared" si="98"/>
        <v>898</v>
      </c>
      <c r="H563" s="14">
        <v>0</v>
      </c>
      <c r="I563">
        <v>0</v>
      </c>
      <c r="J563" t="str">
        <f t="shared" si="99"/>
        <v/>
      </c>
      <c r="K563" s="14" t="str">
        <f t="shared" si="100"/>
        <v/>
      </c>
      <c r="L563" s="16" t="str">
        <f>_xlfn.IFNA(VLOOKUP(J563,物品对应表!B:C,2,FALSE),"")</f>
        <v/>
      </c>
      <c r="M563" s="16" t="str">
        <f>_xlfn.IFNA(VLOOKUP(K563,物品对应表!B:C,2,FALSE),"")</f>
        <v/>
      </c>
      <c r="N563" s="1" t="str">
        <f t="shared" si="103"/>
        <v/>
      </c>
      <c r="O563" s="16" t="str">
        <f t="shared" si="104"/>
        <v/>
      </c>
      <c r="P563" s="16" t="str">
        <f t="shared" si="105"/>
        <v/>
      </c>
      <c r="Q563" s="16" t="str">
        <f t="shared" si="106"/>
        <v/>
      </c>
      <c r="R563" s="16"/>
      <c r="S563" s="21"/>
      <c r="T563" s="21"/>
    </row>
    <row r="564" spans="1:20" x14ac:dyDescent="0.15">
      <c r="A564" s="14">
        <v>560</v>
      </c>
      <c r="B564" s="14">
        <f t="shared" si="107"/>
        <v>6</v>
      </c>
      <c r="C564" s="14">
        <f t="shared" si="108"/>
        <v>60</v>
      </c>
      <c r="D564" s="14" t="str">
        <f t="shared" si="101"/>
        <v>[{"count":1,"iid":25061},{"count":1,"iid":25062}]</v>
      </c>
      <c r="E564" s="14">
        <f t="shared" si="102"/>
        <v>60</v>
      </c>
      <c r="F564" s="14">
        <f t="shared" si="97"/>
        <v>1</v>
      </c>
      <c r="G564">
        <f t="shared" si="98"/>
        <v>0</v>
      </c>
      <c r="H564" s="14">
        <v>0</v>
      </c>
      <c r="I564">
        <v>0</v>
      </c>
      <c r="J564" t="str">
        <f t="shared" si="99"/>
        <v>装备进阶材料6-1</v>
      </c>
      <c r="K564" s="14" t="str">
        <f t="shared" si="100"/>
        <v>装备进阶材料6-2</v>
      </c>
      <c r="L564" s="16">
        <f>_xlfn.IFNA(VLOOKUP(J564,物品对应表!B:C,2,FALSE),"")</f>
        <v>25061</v>
      </c>
      <c r="M564" s="16">
        <f>_xlfn.IFNA(VLOOKUP(K564,物品对应表!B:C,2,FALSE),"")</f>
        <v>25062</v>
      </c>
      <c r="N564" s="1">
        <f t="shared" si="103"/>
        <v>1</v>
      </c>
      <c r="O564" s="16">
        <f t="shared" si="104"/>
        <v>1</v>
      </c>
      <c r="P564" s="16" t="str">
        <f t="shared" si="105"/>
        <v>{"count":1,"iid":25061}</v>
      </c>
      <c r="Q564" s="16" t="str">
        <f t="shared" si="106"/>
        <v>{"count":1,"iid":25062}</v>
      </c>
      <c r="R564" s="16"/>
      <c r="S564" s="21"/>
      <c r="T564" s="21"/>
    </row>
    <row r="565" spans="1:20" x14ac:dyDescent="0.15">
      <c r="A565" s="14">
        <v>561</v>
      </c>
      <c r="B565" s="14">
        <f t="shared" si="107"/>
        <v>6</v>
      </c>
      <c r="C565" s="14">
        <f t="shared" si="108"/>
        <v>61</v>
      </c>
      <c r="D565" s="14" t="str">
        <f t="shared" si="101"/>
        <v>[]</v>
      </c>
      <c r="E565" s="14">
        <f t="shared" si="102"/>
        <v>61</v>
      </c>
      <c r="F565" s="14">
        <f t="shared" si="97"/>
        <v>0</v>
      </c>
      <c r="G565">
        <f t="shared" si="98"/>
        <v>1924</v>
      </c>
      <c r="H565" s="14">
        <v>0</v>
      </c>
      <c r="I565">
        <v>0</v>
      </c>
      <c r="J565" t="str">
        <f t="shared" si="99"/>
        <v/>
      </c>
      <c r="K565" s="14" t="str">
        <f t="shared" si="100"/>
        <v/>
      </c>
      <c r="L565" s="16" t="str">
        <f>_xlfn.IFNA(VLOOKUP(J565,物品对应表!B:C,2,FALSE),"")</f>
        <v/>
      </c>
      <c r="M565" s="16" t="str">
        <f>_xlfn.IFNA(VLOOKUP(K565,物品对应表!B:C,2,FALSE),"")</f>
        <v/>
      </c>
      <c r="N565" s="1" t="str">
        <f t="shared" si="103"/>
        <v/>
      </c>
      <c r="O565" s="16" t="str">
        <f t="shared" si="104"/>
        <v/>
      </c>
      <c r="P565" s="16" t="str">
        <f t="shared" si="105"/>
        <v/>
      </c>
      <c r="Q565" s="16" t="str">
        <f t="shared" si="106"/>
        <v/>
      </c>
      <c r="R565" s="16"/>
      <c r="S565" s="21"/>
      <c r="T565" s="21"/>
    </row>
    <row r="566" spans="1:20" x14ac:dyDescent="0.15">
      <c r="A566" s="14">
        <v>562</v>
      </c>
      <c r="B566" s="14">
        <f t="shared" si="107"/>
        <v>6</v>
      </c>
      <c r="C566" s="14">
        <f t="shared" si="108"/>
        <v>62</v>
      </c>
      <c r="D566" s="14" t="str">
        <f t="shared" si="101"/>
        <v>[]</v>
      </c>
      <c r="E566" s="14">
        <f t="shared" si="102"/>
        <v>62</v>
      </c>
      <c r="F566" s="14">
        <f t="shared" si="97"/>
        <v>0</v>
      </c>
      <c r="G566">
        <f t="shared" si="98"/>
        <v>1924</v>
      </c>
      <c r="H566" s="14">
        <v>0</v>
      </c>
      <c r="I566">
        <v>0</v>
      </c>
      <c r="J566" t="str">
        <f t="shared" si="99"/>
        <v/>
      </c>
      <c r="K566" s="14" t="str">
        <f t="shared" si="100"/>
        <v/>
      </c>
      <c r="L566" s="16" t="str">
        <f>_xlfn.IFNA(VLOOKUP(J566,物品对应表!B:C,2,FALSE),"")</f>
        <v/>
      </c>
      <c r="M566" s="16" t="str">
        <f>_xlfn.IFNA(VLOOKUP(K566,物品对应表!B:C,2,FALSE),"")</f>
        <v/>
      </c>
      <c r="N566" s="1" t="str">
        <f t="shared" si="103"/>
        <v/>
      </c>
      <c r="O566" s="16" t="str">
        <f t="shared" si="104"/>
        <v/>
      </c>
      <c r="P566" s="16" t="str">
        <f t="shared" si="105"/>
        <v/>
      </c>
      <c r="Q566" s="16" t="str">
        <f t="shared" si="106"/>
        <v/>
      </c>
      <c r="R566" s="16"/>
      <c r="S566" s="21"/>
      <c r="T566" s="21"/>
    </row>
    <row r="567" spans="1:20" x14ac:dyDescent="0.15">
      <c r="A567" s="14">
        <v>563</v>
      </c>
      <c r="B567" s="14">
        <f t="shared" si="107"/>
        <v>6</v>
      </c>
      <c r="C567" s="14">
        <f t="shared" si="108"/>
        <v>63</v>
      </c>
      <c r="D567" s="14" t="str">
        <f t="shared" si="101"/>
        <v>[]</v>
      </c>
      <c r="E567" s="14">
        <f t="shared" si="102"/>
        <v>63</v>
      </c>
      <c r="F567" s="14">
        <f t="shared" si="97"/>
        <v>0</v>
      </c>
      <c r="G567">
        <f t="shared" si="98"/>
        <v>1924.0000000000025</v>
      </c>
      <c r="H567" s="14">
        <v>0</v>
      </c>
      <c r="I567">
        <v>0</v>
      </c>
      <c r="J567" t="str">
        <f t="shared" si="99"/>
        <v/>
      </c>
      <c r="K567" s="14" t="str">
        <f t="shared" si="100"/>
        <v/>
      </c>
      <c r="L567" s="16" t="str">
        <f>_xlfn.IFNA(VLOOKUP(J567,物品对应表!B:C,2,FALSE),"")</f>
        <v/>
      </c>
      <c r="M567" s="16" t="str">
        <f>_xlfn.IFNA(VLOOKUP(K567,物品对应表!B:C,2,FALSE),"")</f>
        <v/>
      </c>
      <c r="N567" s="1" t="str">
        <f t="shared" si="103"/>
        <v/>
      </c>
      <c r="O567" s="16" t="str">
        <f t="shared" si="104"/>
        <v/>
      </c>
      <c r="P567" s="16" t="str">
        <f t="shared" si="105"/>
        <v/>
      </c>
      <c r="Q567" s="16" t="str">
        <f t="shared" si="106"/>
        <v/>
      </c>
      <c r="R567" s="16"/>
      <c r="S567" s="21"/>
      <c r="T567" s="21"/>
    </row>
    <row r="568" spans="1:20" x14ac:dyDescent="0.15">
      <c r="A568" s="14">
        <v>564</v>
      </c>
      <c r="B568" s="14">
        <f t="shared" si="107"/>
        <v>6</v>
      </c>
      <c r="C568" s="14">
        <f t="shared" si="108"/>
        <v>64</v>
      </c>
      <c r="D568" s="14" t="str">
        <f t="shared" si="101"/>
        <v>[]</v>
      </c>
      <c r="E568" s="14">
        <f t="shared" si="102"/>
        <v>64</v>
      </c>
      <c r="F568" s="14">
        <f t="shared" si="97"/>
        <v>0</v>
      </c>
      <c r="G568">
        <f t="shared" si="98"/>
        <v>1924</v>
      </c>
      <c r="H568" s="14">
        <v>0</v>
      </c>
      <c r="I568">
        <v>0</v>
      </c>
      <c r="J568" t="str">
        <f t="shared" si="99"/>
        <v/>
      </c>
      <c r="K568" s="14" t="str">
        <f t="shared" si="100"/>
        <v/>
      </c>
      <c r="L568" s="16" t="str">
        <f>_xlfn.IFNA(VLOOKUP(J568,物品对应表!B:C,2,FALSE),"")</f>
        <v/>
      </c>
      <c r="M568" s="16" t="str">
        <f>_xlfn.IFNA(VLOOKUP(K568,物品对应表!B:C,2,FALSE),"")</f>
        <v/>
      </c>
      <c r="N568" s="1" t="str">
        <f t="shared" si="103"/>
        <v/>
      </c>
      <c r="O568" s="16" t="str">
        <f t="shared" si="104"/>
        <v/>
      </c>
      <c r="P568" s="16" t="str">
        <f t="shared" si="105"/>
        <v/>
      </c>
      <c r="Q568" s="16" t="str">
        <f t="shared" si="106"/>
        <v/>
      </c>
      <c r="R568" s="16"/>
      <c r="S568" s="21"/>
      <c r="T568" s="21"/>
    </row>
    <row r="569" spans="1:20" x14ac:dyDescent="0.15">
      <c r="A569" s="14">
        <v>565</v>
      </c>
      <c r="B569" s="14">
        <f t="shared" si="107"/>
        <v>6</v>
      </c>
      <c r="C569" s="14">
        <f t="shared" si="108"/>
        <v>65</v>
      </c>
      <c r="D569" s="14" t="str">
        <f t="shared" si="101"/>
        <v>[]</v>
      </c>
      <c r="E569" s="14">
        <f t="shared" si="102"/>
        <v>65</v>
      </c>
      <c r="F569" s="14">
        <f t="shared" si="97"/>
        <v>0</v>
      </c>
      <c r="G569">
        <f t="shared" si="98"/>
        <v>1924</v>
      </c>
      <c r="H569" s="14">
        <v>0</v>
      </c>
      <c r="I569">
        <v>0</v>
      </c>
      <c r="J569" t="str">
        <f t="shared" si="99"/>
        <v/>
      </c>
      <c r="K569" s="14" t="str">
        <f t="shared" si="100"/>
        <v/>
      </c>
      <c r="L569" s="16" t="str">
        <f>_xlfn.IFNA(VLOOKUP(J569,物品对应表!B:C,2,FALSE),"")</f>
        <v/>
      </c>
      <c r="M569" s="16" t="str">
        <f>_xlfn.IFNA(VLOOKUP(K569,物品对应表!B:C,2,FALSE),"")</f>
        <v/>
      </c>
      <c r="N569" s="1" t="str">
        <f t="shared" si="103"/>
        <v/>
      </c>
      <c r="O569" s="16" t="str">
        <f t="shared" si="104"/>
        <v/>
      </c>
      <c r="P569" s="16" t="str">
        <f t="shared" si="105"/>
        <v/>
      </c>
      <c r="Q569" s="16" t="str">
        <f t="shared" si="106"/>
        <v/>
      </c>
      <c r="R569" s="16"/>
      <c r="S569" s="21"/>
      <c r="T569" s="21"/>
    </row>
    <row r="570" spans="1:20" x14ac:dyDescent="0.15">
      <c r="A570" s="14">
        <v>566</v>
      </c>
      <c r="B570" s="14">
        <f t="shared" si="107"/>
        <v>6</v>
      </c>
      <c r="C570" s="14">
        <f t="shared" si="108"/>
        <v>66</v>
      </c>
      <c r="D570" s="14" t="str">
        <f t="shared" si="101"/>
        <v>[]</v>
      </c>
      <c r="E570" s="14">
        <f t="shared" si="102"/>
        <v>66</v>
      </c>
      <c r="F570" s="14">
        <f t="shared" si="97"/>
        <v>0</v>
      </c>
      <c r="G570">
        <f t="shared" si="98"/>
        <v>1924</v>
      </c>
      <c r="H570" s="14">
        <v>0</v>
      </c>
      <c r="I570">
        <v>0</v>
      </c>
      <c r="J570" t="str">
        <f t="shared" si="99"/>
        <v/>
      </c>
      <c r="K570" s="14" t="str">
        <f t="shared" si="100"/>
        <v/>
      </c>
      <c r="L570" s="16" t="str">
        <f>_xlfn.IFNA(VLOOKUP(J570,物品对应表!B:C,2,FALSE),"")</f>
        <v/>
      </c>
      <c r="M570" s="16" t="str">
        <f>_xlfn.IFNA(VLOOKUP(K570,物品对应表!B:C,2,FALSE),"")</f>
        <v/>
      </c>
      <c r="N570" s="1" t="str">
        <f t="shared" si="103"/>
        <v/>
      </c>
      <c r="O570" s="16" t="str">
        <f t="shared" si="104"/>
        <v/>
      </c>
      <c r="P570" s="16" t="str">
        <f t="shared" si="105"/>
        <v/>
      </c>
      <c r="Q570" s="16" t="str">
        <f t="shared" si="106"/>
        <v/>
      </c>
      <c r="R570" s="16"/>
      <c r="S570" s="21"/>
      <c r="T570" s="21"/>
    </row>
    <row r="571" spans="1:20" x14ac:dyDescent="0.15">
      <c r="A571" s="14">
        <v>567</v>
      </c>
      <c r="B571" s="14">
        <f t="shared" si="107"/>
        <v>6</v>
      </c>
      <c r="C571" s="14">
        <f t="shared" si="108"/>
        <v>67</v>
      </c>
      <c r="D571" s="14" t="str">
        <f t="shared" si="101"/>
        <v>[]</v>
      </c>
      <c r="E571" s="14">
        <f t="shared" si="102"/>
        <v>67</v>
      </c>
      <c r="F571" s="14">
        <f t="shared" si="97"/>
        <v>0</v>
      </c>
      <c r="G571">
        <f t="shared" si="98"/>
        <v>1924</v>
      </c>
      <c r="H571" s="14">
        <v>0</v>
      </c>
      <c r="I571">
        <v>0</v>
      </c>
      <c r="J571" t="str">
        <f t="shared" si="99"/>
        <v/>
      </c>
      <c r="K571" s="14" t="str">
        <f t="shared" si="100"/>
        <v/>
      </c>
      <c r="L571" s="16" t="str">
        <f>_xlfn.IFNA(VLOOKUP(J571,物品对应表!B:C,2,FALSE),"")</f>
        <v/>
      </c>
      <c r="M571" s="16" t="str">
        <f>_xlfn.IFNA(VLOOKUP(K571,物品对应表!B:C,2,FALSE),"")</f>
        <v/>
      </c>
      <c r="N571" s="1" t="str">
        <f t="shared" si="103"/>
        <v/>
      </c>
      <c r="O571" s="16" t="str">
        <f t="shared" si="104"/>
        <v/>
      </c>
      <c r="P571" s="16" t="str">
        <f t="shared" si="105"/>
        <v/>
      </c>
      <c r="Q571" s="16" t="str">
        <f t="shared" si="106"/>
        <v/>
      </c>
      <c r="R571" s="16"/>
      <c r="S571" s="21"/>
      <c r="T571" s="21"/>
    </row>
    <row r="572" spans="1:20" x14ac:dyDescent="0.15">
      <c r="A572" s="14">
        <v>568</v>
      </c>
      <c r="B572" s="14">
        <f t="shared" si="107"/>
        <v>6</v>
      </c>
      <c r="C572" s="14">
        <f t="shared" si="108"/>
        <v>68</v>
      </c>
      <c r="D572" s="14" t="str">
        <f t="shared" si="101"/>
        <v>[]</v>
      </c>
      <c r="E572" s="14">
        <f t="shared" si="102"/>
        <v>68</v>
      </c>
      <c r="F572" s="14">
        <f t="shared" si="97"/>
        <v>0</v>
      </c>
      <c r="G572">
        <f t="shared" si="98"/>
        <v>1924.0000000000048</v>
      </c>
      <c r="H572" s="14">
        <v>0</v>
      </c>
      <c r="I572">
        <v>0</v>
      </c>
      <c r="J572" t="str">
        <f t="shared" si="99"/>
        <v/>
      </c>
      <c r="K572" s="14" t="str">
        <f t="shared" si="100"/>
        <v/>
      </c>
      <c r="L572" s="16" t="str">
        <f>_xlfn.IFNA(VLOOKUP(J572,物品对应表!B:C,2,FALSE),"")</f>
        <v/>
      </c>
      <c r="M572" s="16" t="str">
        <f>_xlfn.IFNA(VLOOKUP(K572,物品对应表!B:C,2,FALSE),"")</f>
        <v/>
      </c>
      <c r="N572" s="1" t="str">
        <f t="shared" si="103"/>
        <v/>
      </c>
      <c r="O572" s="16" t="str">
        <f t="shared" si="104"/>
        <v/>
      </c>
      <c r="P572" s="16" t="str">
        <f t="shared" si="105"/>
        <v/>
      </c>
      <c r="Q572" s="16" t="str">
        <f t="shared" si="106"/>
        <v/>
      </c>
      <c r="R572" s="16"/>
      <c r="S572" s="21"/>
      <c r="T572" s="21"/>
    </row>
    <row r="573" spans="1:20" x14ac:dyDescent="0.15">
      <c r="A573" s="14">
        <v>569</v>
      </c>
      <c r="B573" s="14">
        <f t="shared" si="107"/>
        <v>6</v>
      </c>
      <c r="C573" s="14">
        <f t="shared" si="108"/>
        <v>69</v>
      </c>
      <c r="D573" s="14" t="str">
        <f t="shared" si="101"/>
        <v>[]</v>
      </c>
      <c r="E573" s="14">
        <f t="shared" si="102"/>
        <v>69</v>
      </c>
      <c r="F573" s="14">
        <f t="shared" si="97"/>
        <v>0</v>
      </c>
      <c r="G573">
        <f t="shared" si="98"/>
        <v>1924</v>
      </c>
      <c r="H573" s="14">
        <v>0</v>
      </c>
      <c r="I573">
        <v>0</v>
      </c>
      <c r="J573" t="str">
        <f t="shared" si="99"/>
        <v/>
      </c>
      <c r="K573" s="14" t="str">
        <f t="shared" si="100"/>
        <v/>
      </c>
      <c r="L573" s="16" t="str">
        <f>_xlfn.IFNA(VLOOKUP(J573,物品对应表!B:C,2,FALSE),"")</f>
        <v/>
      </c>
      <c r="M573" s="16" t="str">
        <f>_xlfn.IFNA(VLOOKUP(K573,物品对应表!B:C,2,FALSE),"")</f>
        <v/>
      </c>
      <c r="N573" s="1" t="str">
        <f t="shared" si="103"/>
        <v/>
      </c>
      <c r="O573" s="16" t="str">
        <f t="shared" si="104"/>
        <v/>
      </c>
      <c r="P573" s="16" t="str">
        <f t="shared" si="105"/>
        <v/>
      </c>
      <c r="Q573" s="16" t="str">
        <f t="shared" si="106"/>
        <v/>
      </c>
      <c r="R573" s="16"/>
      <c r="S573" s="21"/>
      <c r="T573" s="21"/>
    </row>
    <row r="574" spans="1:20" x14ac:dyDescent="0.15">
      <c r="A574" s="14">
        <v>570</v>
      </c>
      <c r="B574" s="14">
        <f t="shared" si="107"/>
        <v>6</v>
      </c>
      <c r="C574" s="14">
        <f t="shared" si="108"/>
        <v>70</v>
      </c>
      <c r="D574" s="14" t="str">
        <f t="shared" si="101"/>
        <v>[{"count":1,"iid":25071},{"count":1,"iid":25072}]</v>
      </c>
      <c r="E574" s="14">
        <f t="shared" si="102"/>
        <v>70</v>
      </c>
      <c r="F574" s="14">
        <f t="shared" si="97"/>
        <v>1</v>
      </c>
      <c r="G574">
        <f t="shared" si="98"/>
        <v>0</v>
      </c>
      <c r="H574" s="14">
        <v>0</v>
      </c>
      <c r="I574">
        <v>0</v>
      </c>
      <c r="J574" t="str">
        <f t="shared" si="99"/>
        <v>装备进阶材料7-1</v>
      </c>
      <c r="K574" s="14" t="str">
        <f t="shared" si="100"/>
        <v>装备进阶材料7-2</v>
      </c>
      <c r="L574" s="16">
        <f>_xlfn.IFNA(VLOOKUP(J574,物品对应表!B:C,2,FALSE),"")</f>
        <v>25071</v>
      </c>
      <c r="M574" s="16">
        <f>_xlfn.IFNA(VLOOKUP(K574,物品对应表!B:C,2,FALSE),"")</f>
        <v>25072</v>
      </c>
      <c r="N574" s="1">
        <f t="shared" si="103"/>
        <v>1</v>
      </c>
      <c r="O574" s="16">
        <f t="shared" si="104"/>
        <v>1</v>
      </c>
      <c r="P574" s="16" t="str">
        <f t="shared" si="105"/>
        <v>{"count":1,"iid":25071}</v>
      </c>
      <c r="Q574" s="16" t="str">
        <f t="shared" si="106"/>
        <v>{"count":1,"iid":25072}</v>
      </c>
      <c r="R574" s="16"/>
      <c r="S574" s="21"/>
      <c r="T574" s="21"/>
    </row>
    <row r="575" spans="1:20" x14ac:dyDescent="0.15">
      <c r="A575" s="14">
        <v>571</v>
      </c>
      <c r="B575" s="14">
        <f t="shared" si="107"/>
        <v>6</v>
      </c>
      <c r="C575" s="14">
        <f t="shared" si="108"/>
        <v>71</v>
      </c>
      <c r="D575" s="14" t="str">
        <f t="shared" si="101"/>
        <v>[]</v>
      </c>
      <c r="E575" s="14">
        <f t="shared" si="102"/>
        <v>71</v>
      </c>
      <c r="F575" s="14">
        <f t="shared" si="97"/>
        <v>0</v>
      </c>
      <c r="G575">
        <f t="shared" si="98"/>
        <v>4618</v>
      </c>
      <c r="H575" s="14">
        <v>0</v>
      </c>
      <c r="I575">
        <v>0</v>
      </c>
      <c r="J575" t="str">
        <f t="shared" si="99"/>
        <v/>
      </c>
      <c r="K575" s="14" t="str">
        <f t="shared" si="100"/>
        <v/>
      </c>
      <c r="L575" s="16" t="str">
        <f>_xlfn.IFNA(VLOOKUP(J575,物品对应表!B:C,2,FALSE),"")</f>
        <v/>
      </c>
      <c r="M575" s="16" t="str">
        <f>_xlfn.IFNA(VLOOKUP(K575,物品对应表!B:C,2,FALSE),"")</f>
        <v/>
      </c>
      <c r="N575" s="1" t="str">
        <f t="shared" si="103"/>
        <v/>
      </c>
      <c r="O575" s="16" t="str">
        <f t="shared" si="104"/>
        <v/>
      </c>
      <c r="P575" s="16" t="str">
        <f t="shared" si="105"/>
        <v/>
      </c>
      <c r="Q575" s="16" t="str">
        <f t="shared" si="106"/>
        <v/>
      </c>
      <c r="R575" s="16"/>
      <c r="S575" s="21"/>
      <c r="T575" s="21"/>
    </row>
    <row r="576" spans="1:20" x14ac:dyDescent="0.15">
      <c r="A576" s="14">
        <v>572</v>
      </c>
      <c r="B576" s="14">
        <f t="shared" si="107"/>
        <v>6</v>
      </c>
      <c r="C576" s="14">
        <f t="shared" si="108"/>
        <v>72</v>
      </c>
      <c r="D576" s="14" t="str">
        <f t="shared" si="101"/>
        <v>[]</v>
      </c>
      <c r="E576" s="14">
        <f t="shared" si="102"/>
        <v>72</v>
      </c>
      <c r="F576" s="14">
        <f t="shared" si="97"/>
        <v>0</v>
      </c>
      <c r="G576">
        <f t="shared" si="98"/>
        <v>4617.9999999999955</v>
      </c>
      <c r="H576" s="14">
        <v>0</v>
      </c>
      <c r="I576">
        <v>0</v>
      </c>
      <c r="J576" t="str">
        <f t="shared" si="99"/>
        <v/>
      </c>
      <c r="K576" s="14" t="str">
        <f t="shared" si="100"/>
        <v/>
      </c>
      <c r="L576" s="16" t="str">
        <f>_xlfn.IFNA(VLOOKUP(J576,物品对应表!B:C,2,FALSE),"")</f>
        <v/>
      </c>
      <c r="M576" s="16" t="str">
        <f>_xlfn.IFNA(VLOOKUP(K576,物品对应表!B:C,2,FALSE),"")</f>
        <v/>
      </c>
      <c r="N576" s="1" t="str">
        <f t="shared" si="103"/>
        <v/>
      </c>
      <c r="O576" s="16" t="str">
        <f t="shared" si="104"/>
        <v/>
      </c>
      <c r="P576" s="16" t="str">
        <f t="shared" si="105"/>
        <v/>
      </c>
      <c r="Q576" s="16" t="str">
        <f t="shared" si="106"/>
        <v/>
      </c>
      <c r="R576" s="16"/>
      <c r="S576" s="21"/>
      <c r="T576" s="21"/>
    </row>
    <row r="577" spans="1:20" x14ac:dyDescent="0.15">
      <c r="A577" s="14">
        <v>573</v>
      </c>
      <c r="B577" s="14">
        <f t="shared" si="107"/>
        <v>6</v>
      </c>
      <c r="C577" s="14">
        <f t="shared" si="108"/>
        <v>73</v>
      </c>
      <c r="D577" s="14" t="str">
        <f t="shared" si="101"/>
        <v>[]</v>
      </c>
      <c r="E577" s="14">
        <f t="shared" si="102"/>
        <v>73</v>
      </c>
      <c r="F577" s="14">
        <f t="shared" si="97"/>
        <v>0</v>
      </c>
      <c r="G577">
        <f t="shared" si="98"/>
        <v>4618.00000000001</v>
      </c>
      <c r="H577" s="14">
        <v>0</v>
      </c>
      <c r="I577">
        <v>0</v>
      </c>
      <c r="J577" t="str">
        <f t="shared" si="99"/>
        <v/>
      </c>
      <c r="K577" s="14" t="str">
        <f t="shared" si="100"/>
        <v/>
      </c>
      <c r="L577" s="16" t="str">
        <f>_xlfn.IFNA(VLOOKUP(J577,物品对应表!B:C,2,FALSE),"")</f>
        <v/>
      </c>
      <c r="M577" s="16" t="str">
        <f>_xlfn.IFNA(VLOOKUP(K577,物品对应表!B:C,2,FALSE),"")</f>
        <v/>
      </c>
      <c r="N577" s="1" t="str">
        <f t="shared" si="103"/>
        <v/>
      </c>
      <c r="O577" s="16" t="str">
        <f t="shared" si="104"/>
        <v/>
      </c>
      <c r="P577" s="16" t="str">
        <f t="shared" si="105"/>
        <v/>
      </c>
      <c r="Q577" s="16" t="str">
        <f t="shared" si="106"/>
        <v/>
      </c>
      <c r="R577" s="16"/>
      <c r="S577" s="21"/>
      <c r="T577" s="21"/>
    </row>
    <row r="578" spans="1:20" x14ac:dyDescent="0.15">
      <c r="A578" s="14">
        <v>574</v>
      </c>
      <c r="B578" s="14">
        <f t="shared" si="107"/>
        <v>6</v>
      </c>
      <c r="C578" s="14">
        <f t="shared" si="108"/>
        <v>74</v>
      </c>
      <c r="D578" s="14" t="str">
        <f t="shared" si="101"/>
        <v>[]</v>
      </c>
      <c r="E578" s="14">
        <f t="shared" si="102"/>
        <v>74</v>
      </c>
      <c r="F578" s="14">
        <f t="shared" si="97"/>
        <v>0</v>
      </c>
      <c r="G578">
        <f t="shared" si="98"/>
        <v>4618</v>
      </c>
      <c r="H578" s="14">
        <v>0</v>
      </c>
      <c r="I578">
        <v>0</v>
      </c>
      <c r="J578" t="str">
        <f t="shared" si="99"/>
        <v/>
      </c>
      <c r="K578" s="14" t="str">
        <f t="shared" si="100"/>
        <v/>
      </c>
      <c r="L578" s="16" t="str">
        <f>_xlfn.IFNA(VLOOKUP(J578,物品对应表!B:C,2,FALSE),"")</f>
        <v/>
      </c>
      <c r="M578" s="16" t="str">
        <f>_xlfn.IFNA(VLOOKUP(K578,物品对应表!B:C,2,FALSE),"")</f>
        <v/>
      </c>
      <c r="N578" s="1" t="str">
        <f t="shared" si="103"/>
        <v/>
      </c>
      <c r="O578" s="16" t="str">
        <f t="shared" si="104"/>
        <v/>
      </c>
      <c r="P578" s="16" t="str">
        <f t="shared" si="105"/>
        <v/>
      </c>
      <c r="Q578" s="16" t="str">
        <f t="shared" si="106"/>
        <v/>
      </c>
      <c r="R578" s="16"/>
      <c r="S578" s="21"/>
      <c r="T578" s="21"/>
    </row>
    <row r="579" spans="1:20" x14ac:dyDescent="0.15">
      <c r="A579" s="14">
        <v>575</v>
      </c>
      <c r="B579" s="14">
        <f t="shared" si="107"/>
        <v>6</v>
      </c>
      <c r="C579" s="14">
        <f t="shared" si="108"/>
        <v>75</v>
      </c>
      <c r="D579" s="14" t="str">
        <f t="shared" si="101"/>
        <v>[]</v>
      </c>
      <c r="E579" s="14">
        <f t="shared" si="102"/>
        <v>75</v>
      </c>
      <c r="F579" s="14">
        <f t="shared" si="97"/>
        <v>0</v>
      </c>
      <c r="G579">
        <f t="shared" si="98"/>
        <v>4618</v>
      </c>
      <c r="H579" s="14">
        <v>0</v>
      </c>
      <c r="I579">
        <v>0</v>
      </c>
      <c r="J579" t="str">
        <f t="shared" si="99"/>
        <v/>
      </c>
      <c r="K579" s="14" t="str">
        <f t="shared" si="100"/>
        <v/>
      </c>
      <c r="L579" s="16" t="str">
        <f>_xlfn.IFNA(VLOOKUP(J579,物品对应表!B:C,2,FALSE),"")</f>
        <v/>
      </c>
      <c r="M579" s="16" t="str">
        <f>_xlfn.IFNA(VLOOKUP(K579,物品对应表!B:C,2,FALSE),"")</f>
        <v/>
      </c>
      <c r="N579" s="1" t="str">
        <f t="shared" si="103"/>
        <v/>
      </c>
      <c r="O579" s="16" t="str">
        <f t="shared" si="104"/>
        <v/>
      </c>
      <c r="P579" s="16" t="str">
        <f t="shared" si="105"/>
        <v/>
      </c>
      <c r="Q579" s="16" t="str">
        <f t="shared" si="106"/>
        <v/>
      </c>
      <c r="R579" s="16"/>
      <c r="S579" s="21"/>
      <c r="T579" s="21"/>
    </row>
    <row r="580" spans="1:20" x14ac:dyDescent="0.15">
      <c r="A580" s="14">
        <v>576</v>
      </c>
      <c r="B580" s="14">
        <f t="shared" si="107"/>
        <v>6</v>
      </c>
      <c r="C580" s="14">
        <f t="shared" si="108"/>
        <v>76</v>
      </c>
      <c r="D580" s="14" t="str">
        <f t="shared" si="101"/>
        <v>[]</v>
      </c>
      <c r="E580" s="14">
        <f t="shared" si="102"/>
        <v>76</v>
      </c>
      <c r="F580" s="14">
        <f t="shared" si="97"/>
        <v>0</v>
      </c>
      <c r="G580">
        <f t="shared" si="98"/>
        <v>4618</v>
      </c>
      <c r="H580" s="14">
        <v>0</v>
      </c>
      <c r="I580">
        <v>0</v>
      </c>
      <c r="J580" t="str">
        <f t="shared" si="99"/>
        <v/>
      </c>
      <c r="K580" s="14" t="str">
        <f t="shared" si="100"/>
        <v/>
      </c>
      <c r="L580" s="16" t="str">
        <f>_xlfn.IFNA(VLOOKUP(J580,物品对应表!B:C,2,FALSE),"")</f>
        <v/>
      </c>
      <c r="M580" s="16" t="str">
        <f>_xlfn.IFNA(VLOOKUP(K580,物品对应表!B:C,2,FALSE),"")</f>
        <v/>
      </c>
      <c r="N580" s="1" t="str">
        <f t="shared" si="103"/>
        <v/>
      </c>
      <c r="O580" s="16" t="str">
        <f t="shared" si="104"/>
        <v/>
      </c>
      <c r="P580" s="16" t="str">
        <f t="shared" si="105"/>
        <v/>
      </c>
      <c r="Q580" s="16" t="str">
        <f t="shared" si="106"/>
        <v/>
      </c>
      <c r="R580" s="16"/>
      <c r="S580" s="21"/>
      <c r="T580" s="21"/>
    </row>
    <row r="581" spans="1:20" x14ac:dyDescent="0.15">
      <c r="A581" s="14">
        <v>577</v>
      </c>
      <c r="B581" s="14">
        <f t="shared" si="107"/>
        <v>6</v>
      </c>
      <c r="C581" s="14">
        <f t="shared" si="108"/>
        <v>77</v>
      </c>
      <c r="D581" s="14" t="str">
        <f t="shared" si="101"/>
        <v>[]</v>
      </c>
      <c r="E581" s="14">
        <f t="shared" si="102"/>
        <v>77</v>
      </c>
      <c r="F581" s="14">
        <f t="shared" ref="F581:F604" si="109">_xlfn.IFNA(VLOOKUP(C581,W:X,2,FALSE),0)</f>
        <v>0</v>
      </c>
      <c r="G581">
        <f t="shared" ref="G581:G604" si="110">IF(F581=1,0,VLOOKUP(C581,S:T,2,FALSE))</f>
        <v>4618</v>
      </c>
      <c r="H581" s="14">
        <v>0</v>
      </c>
      <c r="I581">
        <v>0</v>
      </c>
      <c r="J581" t="str">
        <f t="shared" ref="J581:J604" si="111">_xlfn.IFNA(VLOOKUP(C581,W:Z,3,FALSE),"")</f>
        <v/>
      </c>
      <c r="K581" s="14" t="str">
        <f t="shared" ref="K581:K604" si="112">_xlfn.IFNA(VLOOKUP(C581,W:Z,4,FALSE),"")</f>
        <v/>
      </c>
      <c r="L581" s="16" t="str">
        <f>_xlfn.IFNA(VLOOKUP(J581,物品对应表!B:C,2,FALSE),"")</f>
        <v/>
      </c>
      <c r="M581" s="16" t="str">
        <f>_xlfn.IFNA(VLOOKUP(K581,物品对应表!B:C,2,FALSE),"")</f>
        <v/>
      </c>
      <c r="N581" s="1" t="str">
        <f t="shared" si="103"/>
        <v/>
      </c>
      <c r="O581" s="16" t="str">
        <f t="shared" si="104"/>
        <v/>
      </c>
      <c r="P581" s="16" t="str">
        <f t="shared" si="105"/>
        <v/>
      </c>
      <c r="Q581" s="16" t="str">
        <f t="shared" si="106"/>
        <v/>
      </c>
      <c r="R581" s="16"/>
      <c r="S581" s="21"/>
      <c r="T581" s="21"/>
    </row>
    <row r="582" spans="1:20" x14ac:dyDescent="0.15">
      <c r="A582" s="14">
        <v>578</v>
      </c>
      <c r="B582" s="14">
        <f t="shared" si="107"/>
        <v>6</v>
      </c>
      <c r="C582" s="14">
        <f t="shared" si="108"/>
        <v>78</v>
      </c>
      <c r="D582" s="14" t="str">
        <f t="shared" ref="D582:D604" si="113">IF(P582="","[]","["&amp;P582&amp;","&amp;Q582&amp;"]")</f>
        <v>[]</v>
      </c>
      <c r="E582" s="14">
        <f t="shared" ref="E582:E604" si="114">C582</f>
        <v>78</v>
      </c>
      <c r="F582" s="14">
        <f t="shared" si="109"/>
        <v>0</v>
      </c>
      <c r="G582">
        <f t="shared" si="110"/>
        <v>4618.00000000001</v>
      </c>
      <c r="H582" s="14">
        <v>0</v>
      </c>
      <c r="I582">
        <v>0</v>
      </c>
      <c r="J582" t="str">
        <f t="shared" si="111"/>
        <v/>
      </c>
      <c r="K582" s="14" t="str">
        <f t="shared" si="112"/>
        <v/>
      </c>
      <c r="L582" s="16" t="str">
        <f>_xlfn.IFNA(VLOOKUP(J582,物品对应表!B:C,2,FALSE),"")</f>
        <v/>
      </c>
      <c r="M582" s="16" t="str">
        <f>_xlfn.IFNA(VLOOKUP(K582,物品对应表!B:C,2,FALSE),"")</f>
        <v/>
      </c>
      <c r="N582" s="1" t="str">
        <f t="shared" ref="N582:N604" si="115">_xlfn.IFNA(VLOOKUP(C582,W:AB,5,FALSE),"")</f>
        <v/>
      </c>
      <c r="O582" s="16" t="str">
        <f t="shared" ref="O582:O604" si="116">_xlfn.IFNA(VLOOKUP(C582,W:AB,6,FALSE),"")</f>
        <v/>
      </c>
      <c r="P582" s="16" t="str">
        <f t="shared" ref="P582:P604" si="117">IF(J582&amp;K582="","","{"&amp;N$3&amp;N582&amp;","&amp;L$3&amp;L582&amp;"}")</f>
        <v/>
      </c>
      <c r="Q582" s="16" t="str">
        <f t="shared" ref="Q582:Q604" si="118">IF(K582&amp;L582="","","{"&amp;O$3&amp;O582&amp;","&amp;M$3&amp;M582&amp;"}")</f>
        <v/>
      </c>
      <c r="R582" s="16"/>
      <c r="S582" s="21"/>
      <c r="T582" s="21"/>
    </row>
    <row r="583" spans="1:20" x14ac:dyDescent="0.15">
      <c r="A583" s="14">
        <v>579</v>
      </c>
      <c r="B583" s="14">
        <f t="shared" ref="B583:B604" si="119">IF(C583=1,B582+1,B582)</f>
        <v>6</v>
      </c>
      <c r="C583" s="14">
        <f t="shared" si="108"/>
        <v>79</v>
      </c>
      <c r="D583" s="14" t="str">
        <f t="shared" si="113"/>
        <v>[]</v>
      </c>
      <c r="E583" s="14">
        <f t="shared" si="114"/>
        <v>79</v>
      </c>
      <c r="F583" s="14">
        <f t="shared" si="109"/>
        <v>0</v>
      </c>
      <c r="G583">
        <f t="shared" si="110"/>
        <v>4618</v>
      </c>
      <c r="H583" s="14">
        <v>0</v>
      </c>
      <c r="I583">
        <v>0</v>
      </c>
      <c r="J583" t="str">
        <f t="shared" si="111"/>
        <v/>
      </c>
      <c r="K583" s="14" t="str">
        <f t="shared" si="112"/>
        <v/>
      </c>
      <c r="L583" s="16" t="str">
        <f>_xlfn.IFNA(VLOOKUP(J583,物品对应表!B:C,2,FALSE),"")</f>
        <v/>
      </c>
      <c r="M583" s="16" t="str">
        <f>_xlfn.IFNA(VLOOKUP(K583,物品对应表!B:C,2,FALSE),"")</f>
        <v/>
      </c>
      <c r="N583" s="1" t="str">
        <f t="shared" si="115"/>
        <v/>
      </c>
      <c r="O583" s="16" t="str">
        <f t="shared" si="116"/>
        <v/>
      </c>
      <c r="P583" s="16" t="str">
        <f t="shared" si="117"/>
        <v/>
      </c>
      <c r="Q583" s="16" t="str">
        <f t="shared" si="118"/>
        <v/>
      </c>
      <c r="R583" s="16"/>
      <c r="S583" s="21"/>
      <c r="T583" s="21"/>
    </row>
    <row r="584" spans="1:20" x14ac:dyDescent="0.15">
      <c r="A584" s="14">
        <v>580</v>
      </c>
      <c r="B584" s="14">
        <f t="shared" si="119"/>
        <v>6</v>
      </c>
      <c r="C584" s="14">
        <f t="shared" si="108"/>
        <v>80</v>
      </c>
      <c r="D584" s="14" t="str">
        <f t="shared" si="113"/>
        <v>[{"count":1,"iid":25081},{"count":1,"iid":25081}]</v>
      </c>
      <c r="E584" s="14">
        <f t="shared" si="114"/>
        <v>80</v>
      </c>
      <c r="F584" s="14">
        <f t="shared" si="109"/>
        <v>1</v>
      </c>
      <c r="G584">
        <f t="shared" si="110"/>
        <v>0</v>
      </c>
      <c r="H584" s="14">
        <v>0</v>
      </c>
      <c r="I584">
        <v>0</v>
      </c>
      <c r="J584" t="str">
        <f t="shared" si="111"/>
        <v>装备进阶材料8-1</v>
      </c>
      <c r="K584" s="14" t="str">
        <f t="shared" si="112"/>
        <v>装备进阶材料8-1</v>
      </c>
      <c r="L584" s="16">
        <f>_xlfn.IFNA(VLOOKUP(J584,物品对应表!B:C,2,FALSE),"")</f>
        <v>25081</v>
      </c>
      <c r="M584" s="16">
        <f>_xlfn.IFNA(VLOOKUP(K584,物品对应表!B:C,2,FALSE),"")</f>
        <v>25081</v>
      </c>
      <c r="N584" s="1">
        <f t="shared" si="115"/>
        <v>1</v>
      </c>
      <c r="O584" s="16">
        <f t="shared" si="116"/>
        <v>1</v>
      </c>
      <c r="P584" s="16" t="str">
        <f t="shared" si="117"/>
        <v>{"count":1,"iid":25081}</v>
      </c>
      <c r="Q584" s="16" t="str">
        <f t="shared" si="118"/>
        <v>{"count":1,"iid":25081}</v>
      </c>
      <c r="R584" s="16"/>
      <c r="S584" s="21"/>
      <c r="T584" s="21"/>
    </row>
    <row r="585" spans="1:20" x14ac:dyDescent="0.15">
      <c r="A585" s="14">
        <v>581</v>
      </c>
      <c r="B585" s="14">
        <f t="shared" si="119"/>
        <v>6</v>
      </c>
      <c r="C585" s="14">
        <f t="shared" si="108"/>
        <v>81</v>
      </c>
      <c r="D585" s="14" t="str">
        <f t="shared" si="113"/>
        <v>[]</v>
      </c>
      <c r="E585" s="14">
        <f t="shared" si="114"/>
        <v>81</v>
      </c>
      <c r="F585" s="14">
        <f t="shared" si="109"/>
        <v>0</v>
      </c>
      <c r="G585">
        <f t="shared" si="110"/>
        <v>10265</v>
      </c>
      <c r="H585" s="14">
        <v>0</v>
      </c>
      <c r="I585">
        <v>0</v>
      </c>
      <c r="J585" t="str">
        <f t="shared" si="111"/>
        <v/>
      </c>
      <c r="K585" s="14" t="str">
        <f t="shared" si="112"/>
        <v/>
      </c>
      <c r="L585" s="16" t="str">
        <f>_xlfn.IFNA(VLOOKUP(J585,物品对应表!B:C,2,FALSE),"")</f>
        <v/>
      </c>
      <c r="M585" s="16" t="str">
        <f>_xlfn.IFNA(VLOOKUP(K585,物品对应表!B:C,2,FALSE),"")</f>
        <v/>
      </c>
      <c r="N585" s="1" t="str">
        <f t="shared" si="115"/>
        <v/>
      </c>
      <c r="O585" s="16" t="str">
        <f t="shared" si="116"/>
        <v/>
      </c>
      <c r="P585" s="16" t="str">
        <f t="shared" si="117"/>
        <v/>
      </c>
      <c r="Q585" s="16" t="str">
        <f t="shared" si="118"/>
        <v/>
      </c>
      <c r="R585" s="16"/>
      <c r="S585" s="21"/>
      <c r="T585" s="21"/>
    </row>
    <row r="586" spans="1:20" x14ac:dyDescent="0.15">
      <c r="A586" s="14">
        <v>582</v>
      </c>
      <c r="B586" s="14">
        <f t="shared" si="119"/>
        <v>6</v>
      </c>
      <c r="C586" s="14">
        <f t="shared" si="108"/>
        <v>82</v>
      </c>
      <c r="D586" s="14" t="str">
        <f t="shared" si="113"/>
        <v>[]</v>
      </c>
      <c r="E586" s="14">
        <f t="shared" si="114"/>
        <v>82</v>
      </c>
      <c r="F586" s="14">
        <f t="shared" si="109"/>
        <v>0</v>
      </c>
      <c r="G586">
        <f t="shared" si="110"/>
        <v>10265</v>
      </c>
      <c r="H586" s="14">
        <v>0</v>
      </c>
      <c r="I586">
        <v>0</v>
      </c>
      <c r="J586" t="str">
        <f t="shared" si="111"/>
        <v/>
      </c>
      <c r="K586" s="14" t="str">
        <f t="shared" si="112"/>
        <v/>
      </c>
      <c r="L586" s="16" t="str">
        <f>_xlfn.IFNA(VLOOKUP(J586,物品对应表!B:C,2,FALSE),"")</f>
        <v/>
      </c>
      <c r="M586" s="16" t="str">
        <f>_xlfn.IFNA(VLOOKUP(K586,物品对应表!B:C,2,FALSE),"")</f>
        <v/>
      </c>
      <c r="N586" s="1" t="str">
        <f t="shared" si="115"/>
        <v/>
      </c>
      <c r="O586" s="16" t="str">
        <f t="shared" si="116"/>
        <v/>
      </c>
      <c r="P586" s="16" t="str">
        <f t="shared" si="117"/>
        <v/>
      </c>
      <c r="Q586" s="16" t="str">
        <f t="shared" si="118"/>
        <v/>
      </c>
      <c r="R586" s="16"/>
      <c r="S586" s="21"/>
      <c r="T586" s="21"/>
    </row>
    <row r="587" spans="1:20" x14ac:dyDescent="0.15">
      <c r="A587" s="14">
        <v>583</v>
      </c>
      <c r="B587" s="14">
        <f t="shared" si="119"/>
        <v>6</v>
      </c>
      <c r="C587" s="14">
        <f t="shared" si="108"/>
        <v>83</v>
      </c>
      <c r="D587" s="14" t="str">
        <f t="shared" si="113"/>
        <v>[]</v>
      </c>
      <c r="E587" s="14">
        <f t="shared" si="114"/>
        <v>83</v>
      </c>
      <c r="F587" s="14">
        <f t="shared" si="109"/>
        <v>0</v>
      </c>
      <c r="G587">
        <f t="shared" si="110"/>
        <v>10265</v>
      </c>
      <c r="H587" s="14">
        <v>0</v>
      </c>
      <c r="I587">
        <v>0</v>
      </c>
      <c r="J587" t="str">
        <f t="shared" si="111"/>
        <v/>
      </c>
      <c r="K587" s="14" t="str">
        <f t="shared" si="112"/>
        <v/>
      </c>
      <c r="L587" s="16" t="str">
        <f>_xlfn.IFNA(VLOOKUP(J587,物品对应表!B:C,2,FALSE),"")</f>
        <v/>
      </c>
      <c r="M587" s="16" t="str">
        <f>_xlfn.IFNA(VLOOKUP(K587,物品对应表!B:C,2,FALSE),"")</f>
        <v/>
      </c>
      <c r="N587" s="1" t="str">
        <f t="shared" si="115"/>
        <v/>
      </c>
      <c r="O587" s="16" t="str">
        <f t="shared" si="116"/>
        <v/>
      </c>
      <c r="P587" s="16" t="str">
        <f t="shared" si="117"/>
        <v/>
      </c>
      <c r="Q587" s="16" t="str">
        <f t="shared" si="118"/>
        <v/>
      </c>
      <c r="R587" s="16"/>
      <c r="S587" s="21"/>
      <c r="T587" s="21"/>
    </row>
    <row r="588" spans="1:20" x14ac:dyDescent="0.15">
      <c r="A588" s="14">
        <v>584</v>
      </c>
      <c r="B588" s="14">
        <f t="shared" si="119"/>
        <v>6</v>
      </c>
      <c r="C588" s="14">
        <f t="shared" ref="C588:C604" si="120">IF(C587=C$1,1,C587+1)</f>
        <v>84</v>
      </c>
      <c r="D588" s="14" t="str">
        <f t="shared" si="113"/>
        <v>[]</v>
      </c>
      <c r="E588" s="14">
        <f t="shared" si="114"/>
        <v>84</v>
      </c>
      <c r="F588" s="14">
        <f t="shared" si="109"/>
        <v>0</v>
      </c>
      <c r="G588">
        <f t="shared" si="110"/>
        <v>10265</v>
      </c>
      <c r="H588" s="14">
        <v>0</v>
      </c>
      <c r="I588">
        <v>0</v>
      </c>
      <c r="J588" t="str">
        <f t="shared" si="111"/>
        <v/>
      </c>
      <c r="K588" s="14" t="str">
        <f t="shared" si="112"/>
        <v/>
      </c>
      <c r="L588" s="16" t="str">
        <f>_xlfn.IFNA(VLOOKUP(J588,物品对应表!B:C,2,FALSE),"")</f>
        <v/>
      </c>
      <c r="M588" s="16" t="str">
        <f>_xlfn.IFNA(VLOOKUP(K588,物品对应表!B:C,2,FALSE),"")</f>
        <v/>
      </c>
      <c r="N588" s="1" t="str">
        <f t="shared" si="115"/>
        <v/>
      </c>
      <c r="O588" s="16" t="str">
        <f t="shared" si="116"/>
        <v/>
      </c>
      <c r="P588" s="16" t="str">
        <f t="shared" si="117"/>
        <v/>
      </c>
      <c r="Q588" s="16" t="str">
        <f t="shared" si="118"/>
        <v/>
      </c>
      <c r="R588" s="16"/>
      <c r="S588" s="21"/>
      <c r="T588" s="21"/>
    </row>
    <row r="589" spans="1:20" x14ac:dyDescent="0.15">
      <c r="A589" s="14">
        <v>585</v>
      </c>
      <c r="B589" s="14">
        <f t="shared" si="119"/>
        <v>6</v>
      </c>
      <c r="C589" s="14">
        <f t="shared" si="120"/>
        <v>85</v>
      </c>
      <c r="D589" s="14" t="str">
        <f t="shared" si="113"/>
        <v>[]</v>
      </c>
      <c r="E589" s="14">
        <f t="shared" si="114"/>
        <v>85</v>
      </c>
      <c r="F589" s="14">
        <f t="shared" si="109"/>
        <v>0</v>
      </c>
      <c r="G589">
        <f t="shared" si="110"/>
        <v>10265</v>
      </c>
      <c r="H589" s="14">
        <v>0</v>
      </c>
      <c r="I589">
        <v>0</v>
      </c>
      <c r="J589" t="str">
        <f t="shared" si="111"/>
        <v/>
      </c>
      <c r="K589" s="14" t="str">
        <f t="shared" si="112"/>
        <v/>
      </c>
      <c r="L589" s="16" t="str">
        <f>_xlfn.IFNA(VLOOKUP(J589,物品对应表!B:C,2,FALSE),"")</f>
        <v/>
      </c>
      <c r="M589" s="16" t="str">
        <f>_xlfn.IFNA(VLOOKUP(K589,物品对应表!B:C,2,FALSE),"")</f>
        <v/>
      </c>
      <c r="N589" s="1" t="str">
        <f t="shared" si="115"/>
        <v/>
      </c>
      <c r="O589" s="16" t="str">
        <f t="shared" si="116"/>
        <v/>
      </c>
      <c r="P589" s="16" t="str">
        <f t="shared" si="117"/>
        <v/>
      </c>
      <c r="Q589" s="16" t="str">
        <f t="shared" si="118"/>
        <v/>
      </c>
      <c r="R589" s="16"/>
      <c r="S589" s="21"/>
      <c r="T589" s="21"/>
    </row>
    <row r="590" spans="1:20" x14ac:dyDescent="0.15">
      <c r="A590" s="14">
        <v>586</v>
      </c>
      <c r="B590" s="14">
        <f t="shared" si="119"/>
        <v>6</v>
      </c>
      <c r="C590" s="14">
        <f t="shared" si="120"/>
        <v>86</v>
      </c>
      <c r="D590" s="14" t="str">
        <f t="shared" si="113"/>
        <v>[]</v>
      </c>
      <c r="E590" s="14">
        <f t="shared" si="114"/>
        <v>86</v>
      </c>
      <c r="F590" s="14">
        <f t="shared" si="109"/>
        <v>0</v>
      </c>
      <c r="G590">
        <f t="shared" si="110"/>
        <v>10265</v>
      </c>
      <c r="H590" s="14">
        <v>0</v>
      </c>
      <c r="I590">
        <v>0</v>
      </c>
      <c r="J590" t="str">
        <f t="shared" si="111"/>
        <v/>
      </c>
      <c r="K590" s="14" t="str">
        <f t="shared" si="112"/>
        <v/>
      </c>
      <c r="L590" s="16" t="str">
        <f>_xlfn.IFNA(VLOOKUP(J590,物品对应表!B:C,2,FALSE),"")</f>
        <v/>
      </c>
      <c r="M590" s="16" t="str">
        <f>_xlfn.IFNA(VLOOKUP(K590,物品对应表!B:C,2,FALSE),"")</f>
        <v/>
      </c>
      <c r="N590" s="1" t="str">
        <f t="shared" si="115"/>
        <v/>
      </c>
      <c r="O590" s="16" t="str">
        <f t="shared" si="116"/>
        <v/>
      </c>
      <c r="P590" s="16" t="str">
        <f t="shared" si="117"/>
        <v/>
      </c>
      <c r="Q590" s="16" t="str">
        <f t="shared" si="118"/>
        <v/>
      </c>
      <c r="R590" s="16"/>
      <c r="S590" s="21"/>
      <c r="T590" s="21"/>
    </row>
    <row r="591" spans="1:20" x14ac:dyDescent="0.15">
      <c r="A591" s="14">
        <v>587</v>
      </c>
      <c r="B591" s="14">
        <f t="shared" si="119"/>
        <v>6</v>
      </c>
      <c r="C591" s="14">
        <f t="shared" si="120"/>
        <v>87</v>
      </c>
      <c r="D591" s="14" t="str">
        <f t="shared" si="113"/>
        <v>[]</v>
      </c>
      <c r="E591" s="14">
        <f t="shared" si="114"/>
        <v>87</v>
      </c>
      <c r="F591" s="14">
        <f t="shared" si="109"/>
        <v>0</v>
      </c>
      <c r="G591">
        <f t="shared" si="110"/>
        <v>10265</v>
      </c>
      <c r="H591" s="14">
        <v>0</v>
      </c>
      <c r="I591">
        <v>0</v>
      </c>
      <c r="J591" t="str">
        <f t="shared" si="111"/>
        <v/>
      </c>
      <c r="K591" s="14" t="str">
        <f t="shared" si="112"/>
        <v/>
      </c>
      <c r="L591" s="16" t="str">
        <f>_xlfn.IFNA(VLOOKUP(J591,物品对应表!B:C,2,FALSE),"")</f>
        <v/>
      </c>
      <c r="M591" s="16" t="str">
        <f>_xlfn.IFNA(VLOOKUP(K591,物品对应表!B:C,2,FALSE),"")</f>
        <v/>
      </c>
      <c r="N591" s="1" t="str">
        <f t="shared" si="115"/>
        <v/>
      </c>
      <c r="O591" s="16" t="str">
        <f t="shared" si="116"/>
        <v/>
      </c>
      <c r="P591" s="16" t="str">
        <f t="shared" si="117"/>
        <v/>
      </c>
      <c r="Q591" s="16" t="str">
        <f t="shared" si="118"/>
        <v/>
      </c>
      <c r="R591" s="16"/>
      <c r="S591" s="21"/>
      <c r="T591" s="21"/>
    </row>
    <row r="592" spans="1:20" x14ac:dyDescent="0.15">
      <c r="A592" s="14">
        <v>588</v>
      </c>
      <c r="B592" s="14">
        <f t="shared" si="119"/>
        <v>6</v>
      </c>
      <c r="C592" s="14">
        <f t="shared" si="120"/>
        <v>88</v>
      </c>
      <c r="D592" s="14" t="str">
        <f t="shared" si="113"/>
        <v>[]</v>
      </c>
      <c r="E592" s="14">
        <f t="shared" si="114"/>
        <v>88</v>
      </c>
      <c r="F592" s="14">
        <f t="shared" si="109"/>
        <v>0</v>
      </c>
      <c r="G592">
        <f t="shared" si="110"/>
        <v>10264.99999999998</v>
      </c>
      <c r="H592" s="14">
        <v>0</v>
      </c>
      <c r="I592">
        <v>0</v>
      </c>
      <c r="J592" t="str">
        <f t="shared" si="111"/>
        <v/>
      </c>
      <c r="K592" s="14" t="str">
        <f t="shared" si="112"/>
        <v/>
      </c>
      <c r="L592" s="16" t="str">
        <f>_xlfn.IFNA(VLOOKUP(J592,物品对应表!B:C,2,FALSE),"")</f>
        <v/>
      </c>
      <c r="M592" s="16" t="str">
        <f>_xlfn.IFNA(VLOOKUP(K592,物品对应表!B:C,2,FALSE),"")</f>
        <v/>
      </c>
      <c r="N592" s="1" t="str">
        <f t="shared" si="115"/>
        <v/>
      </c>
      <c r="O592" s="16" t="str">
        <f t="shared" si="116"/>
        <v/>
      </c>
      <c r="P592" s="16" t="str">
        <f t="shared" si="117"/>
        <v/>
      </c>
      <c r="Q592" s="16" t="str">
        <f t="shared" si="118"/>
        <v/>
      </c>
      <c r="R592" s="16"/>
      <c r="S592" s="21"/>
      <c r="T592" s="21"/>
    </row>
    <row r="593" spans="1:20" x14ac:dyDescent="0.15">
      <c r="A593" s="14">
        <v>589</v>
      </c>
      <c r="B593" s="14">
        <f t="shared" si="119"/>
        <v>6</v>
      </c>
      <c r="C593" s="14">
        <f t="shared" si="120"/>
        <v>89</v>
      </c>
      <c r="D593" s="14" t="str">
        <f t="shared" si="113"/>
        <v>[]</v>
      </c>
      <c r="E593" s="14">
        <f t="shared" si="114"/>
        <v>89</v>
      </c>
      <c r="F593" s="14">
        <f t="shared" si="109"/>
        <v>0</v>
      </c>
      <c r="G593">
        <f t="shared" si="110"/>
        <v>10265</v>
      </c>
      <c r="H593" s="14">
        <v>0</v>
      </c>
      <c r="I593">
        <v>0</v>
      </c>
      <c r="J593" t="str">
        <f t="shared" si="111"/>
        <v/>
      </c>
      <c r="K593" s="14" t="str">
        <f t="shared" si="112"/>
        <v/>
      </c>
      <c r="L593" s="16" t="str">
        <f>_xlfn.IFNA(VLOOKUP(J593,物品对应表!B:C,2,FALSE),"")</f>
        <v/>
      </c>
      <c r="M593" s="16" t="str">
        <f>_xlfn.IFNA(VLOOKUP(K593,物品对应表!B:C,2,FALSE),"")</f>
        <v/>
      </c>
      <c r="N593" s="1" t="str">
        <f t="shared" si="115"/>
        <v/>
      </c>
      <c r="O593" s="16" t="str">
        <f t="shared" si="116"/>
        <v/>
      </c>
      <c r="P593" s="16" t="str">
        <f t="shared" si="117"/>
        <v/>
      </c>
      <c r="Q593" s="16" t="str">
        <f t="shared" si="118"/>
        <v/>
      </c>
      <c r="R593" s="16"/>
      <c r="S593" s="21"/>
      <c r="T593" s="21"/>
    </row>
    <row r="594" spans="1:20" x14ac:dyDescent="0.15">
      <c r="A594" s="14">
        <v>590</v>
      </c>
      <c r="B594" s="14">
        <f t="shared" si="119"/>
        <v>6</v>
      </c>
      <c r="C594" s="14">
        <f t="shared" si="120"/>
        <v>90</v>
      </c>
      <c r="D594" s="14" t="str">
        <f t="shared" si="113"/>
        <v>[{"count":1,"iid":25081},{"count":1,"iid":25081}]</v>
      </c>
      <c r="E594" s="14">
        <f t="shared" si="114"/>
        <v>90</v>
      </c>
      <c r="F594" s="14">
        <f t="shared" si="109"/>
        <v>1</v>
      </c>
      <c r="G594">
        <f t="shared" si="110"/>
        <v>0</v>
      </c>
      <c r="H594" s="14">
        <v>0</v>
      </c>
      <c r="I594">
        <v>0</v>
      </c>
      <c r="J594" t="str">
        <f t="shared" si="111"/>
        <v>装备进阶材料8-1</v>
      </c>
      <c r="K594" s="14" t="str">
        <f t="shared" si="112"/>
        <v>装备进阶材料8-1</v>
      </c>
      <c r="L594" s="16">
        <f>_xlfn.IFNA(VLOOKUP(J594,物品对应表!B:C,2,FALSE),"")</f>
        <v>25081</v>
      </c>
      <c r="M594" s="16">
        <f>_xlfn.IFNA(VLOOKUP(K594,物品对应表!B:C,2,FALSE),"")</f>
        <v>25081</v>
      </c>
      <c r="N594" s="1">
        <f t="shared" si="115"/>
        <v>1</v>
      </c>
      <c r="O594" s="16">
        <f t="shared" si="116"/>
        <v>1</v>
      </c>
      <c r="P594" s="16" t="str">
        <f t="shared" si="117"/>
        <v>{"count":1,"iid":25081}</v>
      </c>
      <c r="Q594" s="16" t="str">
        <f t="shared" si="118"/>
        <v>{"count":1,"iid":25081}</v>
      </c>
      <c r="R594" s="16"/>
      <c r="S594" s="21"/>
      <c r="T594" s="21"/>
    </row>
    <row r="595" spans="1:20" x14ac:dyDescent="0.15">
      <c r="A595" s="14">
        <v>591</v>
      </c>
      <c r="B595" s="14">
        <f t="shared" si="119"/>
        <v>6</v>
      </c>
      <c r="C595" s="14">
        <f t="shared" si="120"/>
        <v>91</v>
      </c>
      <c r="D595" s="14" t="str">
        <f t="shared" si="113"/>
        <v>[]</v>
      </c>
      <c r="E595" s="14">
        <f t="shared" si="114"/>
        <v>91</v>
      </c>
      <c r="F595" s="14">
        <f t="shared" si="109"/>
        <v>0</v>
      </c>
      <c r="G595">
        <f t="shared" si="110"/>
        <v>22588</v>
      </c>
      <c r="H595" s="14">
        <v>0</v>
      </c>
      <c r="I595">
        <v>0</v>
      </c>
      <c r="J595" t="str">
        <f t="shared" si="111"/>
        <v/>
      </c>
      <c r="K595" s="14" t="str">
        <f t="shared" si="112"/>
        <v/>
      </c>
      <c r="L595" s="16" t="str">
        <f>_xlfn.IFNA(VLOOKUP(J595,物品对应表!B:C,2,FALSE),"")</f>
        <v/>
      </c>
      <c r="M595" s="16" t="str">
        <f>_xlfn.IFNA(VLOOKUP(K595,物品对应表!B:C,2,FALSE),"")</f>
        <v/>
      </c>
      <c r="N595" s="1" t="str">
        <f t="shared" si="115"/>
        <v/>
      </c>
      <c r="O595" s="16" t="str">
        <f t="shared" si="116"/>
        <v/>
      </c>
      <c r="P595" s="16" t="str">
        <f t="shared" si="117"/>
        <v/>
      </c>
      <c r="Q595" s="16" t="str">
        <f t="shared" si="118"/>
        <v/>
      </c>
      <c r="R595" s="16"/>
      <c r="S595" s="21"/>
      <c r="T595" s="21"/>
    </row>
    <row r="596" spans="1:20" x14ac:dyDescent="0.15">
      <c r="A596" s="14">
        <v>592</v>
      </c>
      <c r="B596" s="14">
        <f t="shared" si="119"/>
        <v>6</v>
      </c>
      <c r="C596" s="14">
        <f t="shared" si="120"/>
        <v>92</v>
      </c>
      <c r="D596" s="14" t="str">
        <f t="shared" si="113"/>
        <v>[]</v>
      </c>
      <c r="E596" s="14">
        <f t="shared" si="114"/>
        <v>92</v>
      </c>
      <c r="F596" s="14">
        <f t="shared" si="109"/>
        <v>0</v>
      </c>
      <c r="G596">
        <f t="shared" si="110"/>
        <v>22588</v>
      </c>
      <c r="H596" s="14">
        <v>0</v>
      </c>
      <c r="I596">
        <v>0</v>
      </c>
      <c r="J596" t="str">
        <f t="shared" si="111"/>
        <v/>
      </c>
      <c r="K596" s="14" t="str">
        <f t="shared" si="112"/>
        <v/>
      </c>
      <c r="L596" s="16" t="str">
        <f>_xlfn.IFNA(VLOOKUP(J596,物品对应表!B:C,2,FALSE),"")</f>
        <v/>
      </c>
      <c r="M596" s="16" t="str">
        <f>_xlfn.IFNA(VLOOKUP(K596,物品对应表!B:C,2,FALSE),"")</f>
        <v/>
      </c>
      <c r="N596" s="1" t="str">
        <f t="shared" si="115"/>
        <v/>
      </c>
      <c r="O596" s="16" t="str">
        <f t="shared" si="116"/>
        <v/>
      </c>
      <c r="P596" s="16" t="str">
        <f t="shared" si="117"/>
        <v/>
      </c>
      <c r="Q596" s="16" t="str">
        <f t="shared" si="118"/>
        <v/>
      </c>
      <c r="R596" s="16"/>
      <c r="S596" s="21"/>
      <c r="T596" s="21"/>
    </row>
    <row r="597" spans="1:20" x14ac:dyDescent="0.15">
      <c r="A597" s="14">
        <v>593</v>
      </c>
      <c r="B597" s="14">
        <f t="shared" si="119"/>
        <v>6</v>
      </c>
      <c r="C597" s="14">
        <f t="shared" si="120"/>
        <v>93</v>
      </c>
      <c r="D597" s="14" t="str">
        <f t="shared" si="113"/>
        <v>[]</v>
      </c>
      <c r="E597" s="14">
        <f t="shared" si="114"/>
        <v>93</v>
      </c>
      <c r="F597" s="14">
        <f t="shared" si="109"/>
        <v>0</v>
      </c>
      <c r="G597">
        <f t="shared" si="110"/>
        <v>22587.99999999996</v>
      </c>
      <c r="H597" s="14">
        <v>0</v>
      </c>
      <c r="I597">
        <v>0</v>
      </c>
      <c r="J597" t="str">
        <f t="shared" si="111"/>
        <v/>
      </c>
      <c r="K597" s="14" t="str">
        <f t="shared" si="112"/>
        <v/>
      </c>
      <c r="L597" s="16" t="str">
        <f>_xlfn.IFNA(VLOOKUP(J597,物品对应表!B:C,2,FALSE),"")</f>
        <v/>
      </c>
      <c r="M597" s="16" t="str">
        <f>_xlfn.IFNA(VLOOKUP(K597,物品对应表!B:C,2,FALSE),"")</f>
        <v/>
      </c>
      <c r="N597" s="1" t="str">
        <f t="shared" si="115"/>
        <v/>
      </c>
      <c r="O597" s="16" t="str">
        <f t="shared" si="116"/>
        <v/>
      </c>
      <c r="P597" s="16" t="str">
        <f t="shared" si="117"/>
        <v/>
      </c>
      <c r="Q597" s="16" t="str">
        <f t="shared" si="118"/>
        <v/>
      </c>
      <c r="R597" s="16"/>
      <c r="S597" s="21"/>
      <c r="T597" s="21"/>
    </row>
    <row r="598" spans="1:20" x14ac:dyDescent="0.15">
      <c r="A598" s="14">
        <v>594</v>
      </c>
      <c r="B598" s="14">
        <f t="shared" si="119"/>
        <v>6</v>
      </c>
      <c r="C598" s="14">
        <f t="shared" si="120"/>
        <v>94</v>
      </c>
      <c r="D598" s="14" t="str">
        <f t="shared" si="113"/>
        <v>[]</v>
      </c>
      <c r="E598" s="14">
        <f t="shared" si="114"/>
        <v>94</v>
      </c>
      <c r="F598" s="14">
        <f t="shared" si="109"/>
        <v>0</v>
      </c>
      <c r="G598">
        <f t="shared" si="110"/>
        <v>22588</v>
      </c>
      <c r="H598" s="14">
        <v>0</v>
      </c>
      <c r="I598">
        <v>0</v>
      </c>
      <c r="J598" t="str">
        <f t="shared" si="111"/>
        <v/>
      </c>
      <c r="K598" s="14" t="str">
        <f t="shared" si="112"/>
        <v/>
      </c>
      <c r="L598" s="16" t="str">
        <f>_xlfn.IFNA(VLOOKUP(J598,物品对应表!B:C,2,FALSE),"")</f>
        <v/>
      </c>
      <c r="M598" s="16" t="str">
        <f>_xlfn.IFNA(VLOOKUP(K598,物品对应表!B:C,2,FALSE),"")</f>
        <v/>
      </c>
      <c r="N598" s="1" t="str">
        <f t="shared" si="115"/>
        <v/>
      </c>
      <c r="O598" s="16" t="str">
        <f t="shared" si="116"/>
        <v/>
      </c>
      <c r="P598" s="16" t="str">
        <f t="shared" si="117"/>
        <v/>
      </c>
      <c r="Q598" s="16" t="str">
        <f t="shared" si="118"/>
        <v/>
      </c>
      <c r="R598" s="16"/>
      <c r="S598" s="21"/>
      <c r="T598" s="21"/>
    </row>
    <row r="599" spans="1:20" x14ac:dyDescent="0.15">
      <c r="A599" s="14">
        <v>595</v>
      </c>
      <c r="B599" s="14">
        <f t="shared" si="119"/>
        <v>6</v>
      </c>
      <c r="C599" s="14">
        <f t="shared" si="120"/>
        <v>95</v>
      </c>
      <c r="D599" s="14" t="str">
        <f t="shared" si="113"/>
        <v>[]</v>
      </c>
      <c r="E599" s="14">
        <f t="shared" si="114"/>
        <v>95</v>
      </c>
      <c r="F599" s="14">
        <f t="shared" si="109"/>
        <v>0</v>
      </c>
      <c r="G599">
        <f t="shared" si="110"/>
        <v>22588</v>
      </c>
      <c r="H599" s="14">
        <v>0</v>
      </c>
      <c r="I599">
        <v>0</v>
      </c>
      <c r="J599" t="str">
        <f t="shared" si="111"/>
        <v/>
      </c>
      <c r="K599" s="14" t="str">
        <f t="shared" si="112"/>
        <v/>
      </c>
      <c r="L599" s="16" t="str">
        <f>_xlfn.IFNA(VLOOKUP(J599,物品对应表!B:C,2,FALSE),"")</f>
        <v/>
      </c>
      <c r="M599" s="16" t="str">
        <f>_xlfn.IFNA(VLOOKUP(K599,物品对应表!B:C,2,FALSE),"")</f>
        <v/>
      </c>
      <c r="N599" s="1" t="str">
        <f t="shared" si="115"/>
        <v/>
      </c>
      <c r="O599" s="16" t="str">
        <f t="shared" si="116"/>
        <v/>
      </c>
      <c r="P599" s="16" t="str">
        <f t="shared" si="117"/>
        <v/>
      </c>
      <c r="Q599" s="16" t="str">
        <f t="shared" si="118"/>
        <v/>
      </c>
      <c r="R599" s="16"/>
      <c r="S599" s="21"/>
      <c r="T599" s="21"/>
    </row>
    <row r="600" spans="1:20" x14ac:dyDescent="0.15">
      <c r="A600" s="14">
        <v>596</v>
      </c>
      <c r="B600" s="14">
        <f t="shared" si="119"/>
        <v>6</v>
      </c>
      <c r="C600" s="14">
        <f t="shared" si="120"/>
        <v>96</v>
      </c>
      <c r="D600" s="14" t="str">
        <f t="shared" si="113"/>
        <v>[]</v>
      </c>
      <c r="E600" s="14">
        <f t="shared" si="114"/>
        <v>96</v>
      </c>
      <c r="F600" s="14">
        <f t="shared" si="109"/>
        <v>0</v>
      </c>
      <c r="G600">
        <f t="shared" si="110"/>
        <v>22588</v>
      </c>
      <c r="H600" s="14">
        <v>0</v>
      </c>
      <c r="I600">
        <v>0</v>
      </c>
      <c r="J600" t="str">
        <f t="shared" si="111"/>
        <v/>
      </c>
      <c r="K600" s="14" t="str">
        <f t="shared" si="112"/>
        <v/>
      </c>
      <c r="L600" s="16" t="str">
        <f>_xlfn.IFNA(VLOOKUP(J600,物品对应表!B:C,2,FALSE),"")</f>
        <v/>
      </c>
      <c r="M600" s="16" t="str">
        <f>_xlfn.IFNA(VLOOKUP(K600,物品对应表!B:C,2,FALSE),"")</f>
        <v/>
      </c>
      <c r="N600" s="1" t="str">
        <f t="shared" si="115"/>
        <v/>
      </c>
      <c r="O600" s="16" t="str">
        <f t="shared" si="116"/>
        <v/>
      </c>
      <c r="P600" s="16" t="str">
        <f t="shared" si="117"/>
        <v/>
      </c>
      <c r="Q600" s="16" t="str">
        <f t="shared" si="118"/>
        <v/>
      </c>
      <c r="R600" s="16"/>
      <c r="S600" s="21"/>
      <c r="T600" s="21"/>
    </row>
    <row r="601" spans="1:20" x14ac:dyDescent="0.15">
      <c r="A601" s="14">
        <v>597</v>
      </c>
      <c r="B601" s="14">
        <f t="shared" si="119"/>
        <v>6</v>
      </c>
      <c r="C601" s="14">
        <f t="shared" si="120"/>
        <v>97</v>
      </c>
      <c r="D601" s="14" t="str">
        <f t="shared" si="113"/>
        <v>[]</v>
      </c>
      <c r="E601" s="14">
        <f t="shared" si="114"/>
        <v>97</v>
      </c>
      <c r="F601" s="14">
        <f t="shared" si="109"/>
        <v>0</v>
      </c>
      <c r="G601">
        <f t="shared" si="110"/>
        <v>22588.00000000004</v>
      </c>
      <c r="H601" s="14">
        <v>0</v>
      </c>
      <c r="I601">
        <v>0</v>
      </c>
      <c r="J601" t="str">
        <f t="shared" si="111"/>
        <v/>
      </c>
      <c r="K601" s="14" t="str">
        <f t="shared" si="112"/>
        <v/>
      </c>
      <c r="L601" s="16" t="str">
        <f>_xlfn.IFNA(VLOOKUP(J601,物品对应表!B:C,2,FALSE),"")</f>
        <v/>
      </c>
      <c r="M601" s="16" t="str">
        <f>_xlfn.IFNA(VLOOKUP(K601,物品对应表!B:C,2,FALSE),"")</f>
        <v/>
      </c>
      <c r="N601" s="1" t="str">
        <f t="shared" si="115"/>
        <v/>
      </c>
      <c r="O601" s="16" t="str">
        <f t="shared" si="116"/>
        <v/>
      </c>
      <c r="P601" s="16" t="str">
        <f t="shared" si="117"/>
        <v/>
      </c>
      <c r="Q601" s="16" t="str">
        <f t="shared" si="118"/>
        <v/>
      </c>
      <c r="R601" s="16"/>
      <c r="S601" s="21"/>
      <c r="T601" s="21"/>
    </row>
    <row r="602" spans="1:20" x14ac:dyDescent="0.15">
      <c r="A602" s="14">
        <v>598</v>
      </c>
      <c r="B602" s="14">
        <f t="shared" si="119"/>
        <v>6</v>
      </c>
      <c r="C602" s="14">
        <f t="shared" si="120"/>
        <v>98</v>
      </c>
      <c r="D602" s="14" t="str">
        <f t="shared" si="113"/>
        <v>[]</v>
      </c>
      <c r="E602" s="14">
        <f t="shared" si="114"/>
        <v>98</v>
      </c>
      <c r="F602" s="14">
        <f t="shared" si="109"/>
        <v>0</v>
      </c>
      <c r="G602">
        <f t="shared" si="110"/>
        <v>22588</v>
      </c>
      <c r="H602" s="14">
        <v>0</v>
      </c>
      <c r="I602">
        <v>0</v>
      </c>
      <c r="J602" t="str">
        <f t="shared" si="111"/>
        <v/>
      </c>
      <c r="K602" s="14" t="str">
        <f t="shared" si="112"/>
        <v/>
      </c>
      <c r="L602" s="16" t="str">
        <f>_xlfn.IFNA(VLOOKUP(J602,物品对应表!B:C,2,FALSE),"")</f>
        <v/>
      </c>
      <c r="M602" s="16" t="str">
        <f>_xlfn.IFNA(VLOOKUP(K602,物品对应表!B:C,2,FALSE),"")</f>
        <v/>
      </c>
      <c r="N602" s="1" t="str">
        <f t="shared" si="115"/>
        <v/>
      </c>
      <c r="O602" s="16" t="str">
        <f t="shared" si="116"/>
        <v/>
      </c>
      <c r="P602" s="16" t="str">
        <f t="shared" si="117"/>
        <v/>
      </c>
      <c r="Q602" s="16" t="str">
        <f t="shared" si="118"/>
        <v/>
      </c>
      <c r="R602" s="16"/>
      <c r="S602" s="21"/>
      <c r="T602" s="21"/>
    </row>
    <row r="603" spans="1:20" x14ac:dyDescent="0.15">
      <c r="A603" s="14">
        <v>599</v>
      </c>
      <c r="B603" s="14">
        <f t="shared" si="119"/>
        <v>6</v>
      </c>
      <c r="C603" s="14">
        <f t="shared" si="120"/>
        <v>99</v>
      </c>
      <c r="D603" s="14" t="str">
        <f t="shared" si="113"/>
        <v>[]</v>
      </c>
      <c r="E603" s="14">
        <f t="shared" si="114"/>
        <v>99</v>
      </c>
      <c r="F603" s="14">
        <f t="shared" si="109"/>
        <v>0</v>
      </c>
      <c r="G603">
        <f t="shared" si="110"/>
        <v>22588.000000000076</v>
      </c>
      <c r="H603" s="14">
        <v>0</v>
      </c>
      <c r="I603">
        <v>0</v>
      </c>
      <c r="J603" t="str">
        <f t="shared" si="111"/>
        <v/>
      </c>
      <c r="K603" s="14" t="str">
        <f t="shared" si="112"/>
        <v/>
      </c>
      <c r="L603" s="16" t="str">
        <f>_xlfn.IFNA(VLOOKUP(J603,物品对应表!B:C,2,FALSE),"")</f>
        <v/>
      </c>
      <c r="M603" s="16" t="str">
        <f>_xlfn.IFNA(VLOOKUP(K603,物品对应表!B:C,2,FALSE),"")</f>
        <v/>
      </c>
      <c r="N603" s="1" t="str">
        <f t="shared" si="115"/>
        <v/>
      </c>
      <c r="O603" s="16" t="str">
        <f t="shared" si="116"/>
        <v/>
      </c>
      <c r="P603" s="16" t="str">
        <f t="shared" si="117"/>
        <v/>
      </c>
      <c r="Q603" s="16" t="str">
        <f t="shared" si="118"/>
        <v/>
      </c>
      <c r="R603" s="16"/>
      <c r="S603" s="21"/>
      <c r="T603" s="21"/>
    </row>
    <row r="604" spans="1:20" x14ac:dyDescent="0.15">
      <c r="A604" s="14">
        <v>600</v>
      </c>
      <c r="B604" s="14">
        <f t="shared" si="119"/>
        <v>6</v>
      </c>
      <c r="C604" s="14">
        <f t="shared" si="120"/>
        <v>100</v>
      </c>
      <c r="D604" s="14" t="str">
        <f t="shared" si="113"/>
        <v>[]</v>
      </c>
      <c r="E604" s="14">
        <f t="shared" si="114"/>
        <v>100</v>
      </c>
      <c r="F604" s="14">
        <f t="shared" si="109"/>
        <v>0</v>
      </c>
      <c r="G604">
        <f t="shared" si="110"/>
        <v>22588</v>
      </c>
      <c r="H604" s="14">
        <v>0</v>
      </c>
      <c r="I604">
        <v>0</v>
      </c>
      <c r="J604" t="str">
        <f t="shared" si="111"/>
        <v/>
      </c>
      <c r="K604" s="14" t="str">
        <f t="shared" si="112"/>
        <v/>
      </c>
      <c r="L604" s="16" t="str">
        <f>_xlfn.IFNA(VLOOKUP(J604,物品对应表!B:C,2,FALSE),"")</f>
        <v/>
      </c>
      <c r="M604" s="16" t="str">
        <f>_xlfn.IFNA(VLOOKUP(K604,物品对应表!B:C,2,FALSE),"")</f>
        <v/>
      </c>
      <c r="N604" s="1" t="str">
        <f t="shared" si="115"/>
        <v/>
      </c>
      <c r="O604" s="16" t="str">
        <f t="shared" si="116"/>
        <v/>
      </c>
      <c r="P604" s="16" t="str">
        <f t="shared" si="117"/>
        <v/>
      </c>
      <c r="Q604" s="16" t="str">
        <f t="shared" si="118"/>
        <v/>
      </c>
      <c r="R604" s="16"/>
      <c r="S604" s="21"/>
      <c r="T604" s="2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9"/>
  <sheetViews>
    <sheetView workbookViewId="0">
      <selection sqref="A1:XFD1048576"/>
    </sheetView>
  </sheetViews>
  <sheetFormatPr baseColWidth="10" defaultRowHeight="15" x14ac:dyDescent="0.15"/>
  <cols>
    <col min="4" max="4" width="52.66406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1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28" max="29" width="16.5" customWidth="1"/>
    <col min="32" max="32" width="22.5" bestFit="1" customWidth="1"/>
    <col min="35" max="35" width="10.83203125" style="4"/>
    <col min="40" max="40" width="17.5" bestFit="1" customWidth="1"/>
  </cols>
  <sheetData>
    <row r="1" spans="1:41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41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548</v>
      </c>
      <c r="N2" t="s">
        <v>548</v>
      </c>
      <c r="O2" t="s">
        <v>548</v>
      </c>
      <c r="P2" t="s">
        <v>547</v>
      </c>
      <c r="Q2" s="1" t="s">
        <v>547</v>
      </c>
      <c r="R2" s="1" t="s">
        <v>547</v>
      </c>
    </row>
    <row r="3" spans="1:41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529</v>
      </c>
      <c r="J3" s="14" t="s">
        <v>552</v>
      </c>
      <c r="K3" s="14" t="s">
        <v>527</v>
      </c>
      <c r="L3" s="14" t="s">
        <v>528</v>
      </c>
      <c r="M3" s="14" t="s">
        <v>544</v>
      </c>
      <c r="N3" s="14" t="s">
        <v>545</v>
      </c>
      <c r="O3" s="14" t="s">
        <v>546</v>
      </c>
      <c r="P3" s="14" t="s">
        <v>564</v>
      </c>
      <c r="Q3" s="14" t="s">
        <v>541</v>
      </c>
      <c r="R3" s="14" t="s">
        <v>542</v>
      </c>
      <c r="S3" s="14" t="s">
        <v>552</v>
      </c>
      <c r="T3" s="14" t="s">
        <v>550</v>
      </c>
      <c r="U3" s="22" t="s">
        <v>551</v>
      </c>
      <c r="X3" t="s">
        <v>553</v>
      </c>
      <c r="Y3" s="14" t="s">
        <v>564</v>
      </c>
      <c r="Z3" t="s">
        <v>527</v>
      </c>
      <c r="AA3" t="s">
        <v>528</v>
      </c>
      <c r="AB3" t="s">
        <v>541</v>
      </c>
      <c r="AC3" t="s">
        <v>542</v>
      </c>
      <c r="AE3" t="s">
        <v>526</v>
      </c>
      <c r="AF3" t="s">
        <v>543</v>
      </c>
      <c r="AH3" t="s">
        <v>570</v>
      </c>
      <c r="AI3" s="4" t="s">
        <v>568</v>
      </c>
      <c r="AJ3" t="s">
        <v>567</v>
      </c>
      <c r="AK3" t="s">
        <v>569</v>
      </c>
      <c r="AL3" t="s">
        <v>77</v>
      </c>
    </row>
    <row r="4" spans="1:41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[{"count":25,"iid":21001},{"count":1,"iid":23011},{"count":1,"iid":23012}]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VLOOKUP(I4,角色ID对应!C:G,5,FALSE)</f>
        <v>莉莉丝</v>
      </c>
      <c r="K4" t="str">
        <f t="shared" ref="K4:K35" si="0">VLOOKUP(C4,X:AA,3,FALSE)</f>
        <v>角色升星材料1-1</v>
      </c>
      <c r="L4" s="14" t="str">
        <f t="shared" ref="L4:L35" si="1">VLOOKUP(C4,X:AA,4,FALSE)</f>
        <v>角色升星材料1-2</v>
      </c>
      <c r="M4" s="16">
        <f>VLOOKUP(J4,物品对应表!B:C,2,FALSE)</f>
        <v>21001</v>
      </c>
      <c r="N4" s="16">
        <f>VLOOKUP(K4,物品对应表!B:C,2,FALSE)</f>
        <v>23011</v>
      </c>
      <c r="O4" s="16">
        <f>VLOOKUP(L4,物品对应表!B:C,2,FALSE)</f>
        <v>23012</v>
      </c>
      <c r="P4">
        <f t="shared" ref="P4:P35" si="2">VLOOKUP(C4,X:Y,2,FALSE)</f>
        <v>25</v>
      </c>
      <c r="Q4" s="1">
        <f>VLOOKUP(C4,X:AC,5,FALSE)</f>
        <v>1</v>
      </c>
      <c r="R4" s="16">
        <f>VLOOKUP(C4,X:AC,6,FALSE)</f>
        <v>1</v>
      </c>
      <c r="S4" s="16" t="str">
        <f>"{"&amp;P$2&amp;P4&amp;","&amp;M$2&amp;M4&amp;"}"</f>
        <v>{"count":25,"iid":21001}</v>
      </c>
      <c r="T4" s="16" t="str">
        <f>"{"&amp;Q$2&amp;Q4&amp;","&amp;N$2&amp;N4&amp;"}"</f>
        <v>{"count":1,"iid":23011}</v>
      </c>
      <c r="U4" s="16" t="str">
        <f>"{"&amp;R$2&amp;R4&amp;","&amp;O$2&amp;O4&amp;"}"</f>
        <v>{"count":1,"iid":23012}</v>
      </c>
      <c r="X4">
        <v>1</v>
      </c>
      <c r="Y4">
        <f>VLOOKUP(X4,AH:AJ,3,FALSE)</f>
        <v>25</v>
      </c>
      <c r="Z4" s="23" t="s">
        <v>554</v>
      </c>
      <c r="AA4" s="23" t="s">
        <v>555</v>
      </c>
      <c r="AB4" s="24">
        <v>1</v>
      </c>
      <c r="AC4" s="24">
        <v>1</v>
      </c>
      <c r="AE4">
        <v>1</v>
      </c>
      <c r="AF4" s="15" t="s">
        <v>471</v>
      </c>
      <c r="AH4">
        <v>1</v>
      </c>
      <c r="AI4" s="4">
        <v>1</v>
      </c>
      <c r="AJ4">
        <f>AO$4*AO$5*AI4</f>
        <v>25</v>
      </c>
      <c r="AK4">
        <f>AJ4</f>
        <v>25</v>
      </c>
      <c r="AL4">
        <f>AK4/$AO$4</f>
        <v>10</v>
      </c>
      <c r="AN4" t="s">
        <v>565</v>
      </c>
      <c r="AO4" s="4">
        <v>2.5</v>
      </c>
    </row>
    <row r="5" spans="1:41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[{"count":25,"iid":21001},{"count":1,"iid":23021},{"count":1,"iid":23022}]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VLOOKUP(I5,角色ID对应!C:G,5,FALSE)</f>
        <v>莉莉丝</v>
      </c>
      <c r="K5" t="str">
        <f t="shared" si="0"/>
        <v>角色升星材料2-1</v>
      </c>
      <c r="L5" s="14" t="str">
        <f t="shared" si="1"/>
        <v>角色升星材料2-2</v>
      </c>
      <c r="M5" s="16">
        <f>VLOOKUP(J5,物品对应表!B:C,2,FALSE)</f>
        <v>21001</v>
      </c>
      <c r="N5" s="16">
        <f>VLOOKUP(K5,物品对应表!B:C,2,FALSE)</f>
        <v>23021</v>
      </c>
      <c r="O5" s="16">
        <f>VLOOKUP(L5,物品对应表!B:C,2,FALSE)</f>
        <v>23022</v>
      </c>
      <c r="P5">
        <f t="shared" si="2"/>
        <v>25</v>
      </c>
      <c r="Q5" s="1">
        <f t="shared" ref="Q5:Q68" si="4">VLOOKUP(C5,X:AC,5,FALSE)</f>
        <v>1</v>
      </c>
      <c r="R5" s="16">
        <f t="shared" ref="R5:R68" si="5">VLOOKUP(C5,X:AC,6,FALSE)</f>
        <v>1</v>
      </c>
      <c r="S5" s="16" t="str">
        <f t="shared" ref="S5:S36" si="6">"{"&amp;P$2&amp;P5&amp;","&amp;M$2&amp;M5&amp;"}"</f>
        <v>{"count":25,"iid":21001}</v>
      </c>
      <c r="T5" s="16" t="str">
        <f t="shared" ref="T5:U68" si="7">"{"&amp;Q$2&amp;Q5&amp;","&amp;N$2&amp;N5&amp;"}"</f>
        <v>{"count":1,"iid":23021}</v>
      </c>
      <c r="U5" s="16" t="str">
        <f t="shared" si="7"/>
        <v>{"count":1,"iid":23022}</v>
      </c>
      <c r="X5">
        <v>2</v>
      </c>
      <c r="Y5">
        <f t="shared" ref="Y5:Y8" si="8">VLOOKUP(X5,AH:AJ,3,FALSE)</f>
        <v>25</v>
      </c>
      <c r="Z5" s="23" t="s">
        <v>556</v>
      </c>
      <c r="AA5" s="23" t="s">
        <v>560</v>
      </c>
      <c r="AB5" s="24">
        <v>1</v>
      </c>
      <c r="AC5" s="24">
        <v>1</v>
      </c>
      <c r="AE5">
        <v>2</v>
      </c>
      <c r="AF5" s="15" t="s">
        <v>472</v>
      </c>
      <c r="AH5">
        <v>2</v>
      </c>
      <c r="AI5" s="4">
        <v>1</v>
      </c>
      <c r="AJ5">
        <f t="shared" ref="AJ5:AJ8" si="9">AO$4*AO$5*AI5</f>
        <v>25</v>
      </c>
      <c r="AK5">
        <f>AJ5+AK4</f>
        <v>50</v>
      </c>
      <c r="AL5">
        <f t="shared" ref="AL5:AL8" si="10">AK5/$AO$4</f>
        <v>20</v>
      </c>
      <c r="AN5" t="s">
        <v>566</v>
      </c>
      <c r="AO5" s="4">
        <v>10</v>
      </c>
    </row>
    <row r="6" spans="1:41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[{"count":50,"iid":21001},{"count":1,"iid":23031},{"count":1,"iid":23032}]</v>
      </c>
      <c r="E6" s="14">
        <v>1</v>
      </c>
      <c r="F6">
        <v>0</v>
      </c>
      <c r="G6" s="14">
        <v>0</v>
      </c>
      <c r="H6">
        <v>0</v>
      </c>
      <c r="I6" s="14">
        <f t="shared" ref="I6:I69" si="11">IF(C6=1,I5+1,I5)</f>
        <v>1</v>
      </c>
      <c r="J6" s="15" t="str">
        <f>VLOOKUP(I6,角色ID对应!C:G,5,FALSE)</f>
        <v>莉莉丝</v>
      </c>
      <c r="K6" t="str">
        <f t="shared" si="0"/>
        <v>角色升星材料3-1</v>
      </c>
      <c r="L6" s="14" t="str">
        <f t="shared" si="1"/>
        <v>角色升星材料3-2</v>
      </c>
      <c r="M6" s="16">
        <f>VLOOKUP(J6,物品对应表!B:C,2,FALSE)</f>
        <v>21001</v>
      </c>
      <c r="N6" s="16">
        <f>VLOOKUP(K6,物品对应表!B:C,2,FALSE)</f>
        <v>23031</v>
      </c>
      <c r="O6" s="16">
        <f>VLOOKUP(L6,物品对应表!B:C,2,FALSE)</f>
        <v>23032</v>
      </c>
      <c r="P6">
        <f t="shared" si="2"/>
        <v>50</v>
      </c>
      <c r="Q6" s="1">
        <f t="shared" si="4"/>
        <v>1</v>
      </c>
      <c r="R6" s="16">
        <f t="shared" si="5"/>
        <v>1</v>
      </c>
      <c r="S6" s="16" t="str">
        <f t="shared" si="6"/>
        <v>{"count":50,"iid":21001}</v>
      </c>
      <c r="T6" s="16" t="str">
        <f t="shared" si="7"/>
        <v>{"count":1,"iid":23031}</v>
      </c>
      <c r="U6" s="16" t="str">
        <f t="shared" si="7"/>
        <v>{"count":1,"iid":23032}</v>
      </c>
      <c r="X6">
        <v>3</v>
      </c>
      <c r="Y6">
        <f t="shared" si="8"/>
        <v>50</v>
      </c>
      <c r="Z6" s="23" t="s">
        <v>557</v>
      </c>
      <c r="AA6" s="23" t="s">
        <v>561</v>
      </c>
      <c r="AB6" s="24">
        <v>1</v>
      </c>
      <c r="AC6" s="24">
        <v>1</v>
      </c>
      <c r="AE6">
        <v>3</v>
      </c>
      <c r="AF6" s="15" t="s">
        <v>473</v>
      </c>
      <c r="AH6">
        <v>3</v>
      </c>
      <c r="AI6" s="4">
        <v>2</v>
      </c>
      <c r="AJ6">
        <f t="shared" si="9"/>
        <v>50</v>
      </c>
      <c r="AK6">
        <f t="shared" ref="AK6:AK8" si="12">AJ6+AK5</f>
        <v>100</v>
      </c>
      <c r="AL6">
        <f t="shared" si="10"/>
        <v>40</v>
      </c>
    </row>
    <row r="7" spans="1:41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[{"count":50,"iid":21001},{"count":1,"iid":23041},{"count":1,"iid":23042}]</v>
      </c>
      <c r="E7" s="14">
        <v>1</v>
      </c>
      <c r="F7">
        <v>0</v>
      </c>
      <c r="G7" s="14">
        <v>0</v>
      </c>
      <c r="H7">
        <v>0</v>
      </c>
      <c r="I7" s="14">
        <f t="shared" si="11"/>
        <v>1</v>
      </c>
      <c r="J7" s="15" t="str">
        <f>VLOOKUP(I7,角色ID对应!C:G,5,FALSE)</f>
        <v>莉莉丝</v>
      </c>
      <c r="K7" t="str">
        <f t="shared" si="0"/>
        <v>角色升星材料4-1</v>
      </c>
      <c r="L7" s="14" t="str">
        <f t="shared" si="1"/>
        <v>角色升星材料4-2</v>
      </c>
      <c r="M7" s="16">
        <f>VLOOKUP(J7,物品对应表!B:C,2,FALSE)</f>
        <v>21001</v>
      </c>
      <c r="N7" s="16">
        <f>VLOOKUP(K7,物品对应表!B:C,2,FALSE)</f>
        <v>23041</v>
      </c>
      <c r="O7" s="16">
        <f>VLOOKUP(L7,物品对应表!B:C,2,FALSE)</f>
        <v>23042</v>
      </c>
      <c r="P7">
        <f t="shared" si="2"/>
        <v>50</v>
      </c>
      <c r="Q7" s="1">
        <f t="shared" si="4"/>
        <v>1</v>
      </c>
      <c r="R7" s="16">
        <f t="shared" si="5"/>
        <v>1</v>
      </c>
      <c r="S7" s="16" t="str">
        <f t="shared" si="6"/>
        <v>{"count":50,"iid":21001}</v>
      </c>
      <c r="T7" s="16" t="str">
        <f t="shared" si="7"/>
        <v>{"count":1,"iid":23041}</v>
      </c>
      <c r="U7" s="16" t="str">
        <f t="shared" si="7"/>
        <v>{"count":1,"iid":23042}</v>
      </c>
      <c r="X7">
        <v>4</v>
      </c>
      <c r="Y7">
        <f t="shared" si="8"/>
        <v>50</v>
      </c>
      <c r="Z7" s="23" t="s">
        <v>558</v>
      </c>
      <c r="AA7" s="23" t="s">
        <v>562</v>
      </c>
      <c r="AB7" s="24">
        <v>1</v>
      </c>
      <c r="AC7" s="24">
        <v>1</v>
      </c>
      <c r="AE7">
        <v>4</v>
      </c>
      <c r="AF7" s="15" t="s">
        <v>474</v>
      </c>
      <c r="AH7">
        <v>4</v>
      </c>
      <c r="AI7" s="4">
        <v>2</v>
      </c>
      <c r="AJ7">
        <f t="shared" si="9"/>
        <v>50</v>
      </c>
      <c r="AK7">
        <f t="shared" si="12"/>
        <v>150</v>
      </c>
      <c r="AL7">
        <f t="shared" si="10"/>
        <v>60</v>
      </c>
    </row>
    <row r="8" spans="1:41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[{"count":75,"iid":21001},{"count":1,"iid":23051},{"count":1,"iid":23052}]</v>
      </c>
      <c r="E8" s="14">
        <v>1</v>
      </c>
      <c r="F8">
        <v>0</v>
      </c>
      <c r="G8" s="14">
        <v>0</v>
      </c>
      <c r="H8">
        <v>0</v>
      </c>
      <c r="I8" s="14">
        <f t="shared" si="11"/>
        <v>1</v>
      </c>
      <c r="J8" s="15" t="str">
        <f>VLOOKUP(I8,角色ID对应!C:G,5,FALSE)</f>
        <v>莉莉丝</v>
      </c>
      <c r="K8" t="str">
        <f t="shared" si="0"/>
        <v>角色升星材料5-1</v>
      </c>
      <c r="L8" s="14" t="str">
        <f t="shared" si="1"/>
        <v>角色升星材料5-2</v>
      </c>
      <c r="M8" s="16">
        <f>VLOOKUP(J8,物品对应表!B:C,2,FALSE)</f>
        <v>21001</v>
      </c>
      <c r="N8" s="16">
        <f>VLOOKUP(K8,物品对应表!B:C,2,FALSE)</f>
        <v>23051</v>
      </c>
      <c r="O8" s="16">
        <f>VLOOKUP(L8,物品对应表!B:C,2,FALSE)</f>
        <v>23052</v>
      </c>
      <c r="P8">
        <f t="shared" si="2"/>
        <v>75</v>
      </c>
      <c r="Q8" s="1">
        <f t="shared" si="4"/>
        <v>1</v>
      </c>
      <c r="R8" s="16">
        <f t="shared" si="5"/>
        <v>1</v>
      </c>
      <c r="S8" s="16" t="str">
        <f t="shared" si="6"/>
        <v>{"count":75,"iid":21001}</v>
      </c>
      <c r="T8" s="16" t="str">
        <f t="shared" si="7"/>
        <v>{"count":1,"iid":23051}</v>
      </c>
      <c r="U8" s="16" t="str">
        <f t="shared" si="7"/>
        <v>{"count":1,"iid":23052}</v>
      </c>
      <c r="X8">
        <v>5</v>
      </c>
      <c r="Y8">
        <f t="shared" si="8"/>
        <v>75</v>
      </c>
      <c r="Z8" s="23" t="s">
        <v>559</v>
      </c>
      <c r="AA8" s="23" t="s">
        <v>563</v>
      </c>
      <c r="AB8" s="24">
        <v>1</v>
      </c>
      <c r="AC8" s="24">
        <v>1</v>
      </c>
      <c r="AE8">
        <v>5</v>
      </c>
      <c r="AF8" s="15" t="s">
        <v>475</v>
      </c>
      <c r="AH8">
        <v>5</v>
      </c>
      <c r="AI8" s="4">
        <v>3</v>
      </c>
      <c r="AJ8">
        <f t="shared" si="9"/>
        <v>75</v>
      </c>
      <c r="AK8">
        <f t="shared" si="12"/>
        <v>225</v>
      </c>
      <c r="AL8">
        <f t="shared" si="10"/>
        <v>90</v>
      </c>
    </row>
    <row r="9" spans="1:41" x14ac:dyDescent="0.15">
      <c r="A9" s="14">
        <v>6</v>
      </c>
      <c r="B9" s="14">
        <f>VLOOKUP(I9,角色ID对应!C:D,2,FALSE)</f>
        <v>3</v>
      </c>
      <c r="C9" s="14">
        <f>C4</f>
        <v>1</v>
      </c>
      <c r="D9" s="14" t="str">
        <f t="shared" si="3"/>
        <v>[{"count":25,"iid":21001},{"count":1,"iid":23011},{"count":1,"iid":23012}]</v>
      </c>
      <c r="E9" s="14">
        <v>1</v>
      </c>
      <c r="F9">
        <v>0</v>
      </c>
      <c r="G9" s="14">
        <v>0</v>
      </c>
      <c r="H9">
        <v>0</v>
      </c>
      <c r="I9" s="14">
        <f t="shared" si="11"/>
        <v>2</v>
      </c>
      <c r="J9" s="15" t="str">
        <f>VLOOKUP(I9,角色ID对应!C:G,5,FALSE)</f>
        <v>莉莉丝</v>
      </c>
      <c r="K9" t="str">
        <f t="shared" si="0"/>
        <v>角色升星材料1-1</v>
      </c>
      <c r="L9" s="14" t="str">
        <f t="shared" si="1"/>
        <v>角色升星材料1-2</v>
      </c>
      <c r="M9" s="16">
        <f>VLOOKUP(J9,物品对应表!B:C,2,FALSE)</f>
        <v>21001</v>
      </c>
      <c r="N9" s="16">
        <f>VLOOKUP(K9,物品对应表!B:C,2,FALSE)</f>
        <v>23011</v>
      </c>
      <c r="O9" s="16">
        <f>VLOOKUP(L9,物品对应表!B:C,2,FALSE)</f>
        <v>23012</v>
      </c>
      <c r="P9">
        <f t="shared" si="2"/>
        <v>25</v>
      </c>
      <c r="Q9" s="1">
        <f t="shared" si="4"/>
        <v>1</v>
      </c>
      <c r="R9" s="16">
        <f t="shared" si="5"/>
        <v>1</v>
      </c>
      <c r="S9" s="16" t="str">
        <f t="shared" si="6"/>
        <v>{"count":25,"iid":21001}</v>
      </c>
      <c r="T9" s="16" t="str">
        <f t="shared" si="7"/>
        <v>{"count":1,"iid":23011}</v>
      </c>
      <c r="U9" s="16" t="str">
        <f t="shared" si="7"/>
        <v>{"count":1,"iid":23012}</v>
      </c>
      <c r="Z9" s="15"/>
      <c r="AA9" s="15"/>
      <c r="AB9" s="15"/>
      <c r="AC9" s="15"/>
    </row>
    <row r="10" spans="1:41" x14ac:dyDescent="0.15">
      <c r="A10" s="14">
        <v>7</v>
      </c>
      <c r="B10" s="14">
        <f>VLOOKUP(I10,角色ID对应!C:D,2,FALSE)</f>
        <v>3</v>
      </c>
      <c r="C10" s="14">
        <f t="shared" ref="C10:C73" si="13">C5</f>
        <v>2</v>
      </c>
      <c r="D10" s="14" t="str">
        <f t="shared" si="3"/>
        <v>[{"count":25,"iid":21001},{"count":1,"iid":23021},{"count":1,"iid":23022}]</v>
      </c>
      <c r="E10" s="14">
        <v>1</v>
      </c>
      <c r="F10">
        <v>0</v>
      </c>
      <c r="G10" s="14">
        <v>0</v>
      </c>
      <c r="H10">
        <v>0</v>
      </c>
      <c r="I10" s="14">
        <f t="shared" si="11"/>
        <v>2</v>
      </c>
      <c r="J10" s="15" t="str">
        <f>VLOOKUP(I10,角色ID对应!C:G,5,FALSE)</f>
        <v>莉莉丝</v>
      </c>
      <c r="K10" t="str">
        <f t="shared" si="0"/>
        <v>角色升星材料2-1</v>
      </c>
      <c r="L10" s="14" t="str">
        <f t="shared" si="1"/>
        <v>角色升星材料2-2</v>
      </c>
      <c r="M10" s="16">
        <f>VLOOKUP(J10,物品对应表!B:C,2,FALSE)</f>
        <v>21001</v>
      </c>
      <c r="N10" s="16">
        <f>VLOOKUP(K10,物品对应表!B:C,2,FALSE)</f>
        <v>23021</v>
      </c>
      <c r="O10" s="16">
        <f>VLOOKUP(L10,物品对应表!B:C,2,FALSE)</f>
        <v>23022</v>
      </c>
      <c r="P10">
        <f t="shared" si="2"/>
        <v>25</v>
      </c>
      <c r="Q10" s="1">
        <f t="shared" si="4"/>
        <v>1</v>
      </c>
      <c r="R10" s="16">
        <f t="shared" si="5"/>
        <v>1</v>
      </c>
      <c r="S10" s="16" t="str">
        <f t="shared" si="6"/>
        <v>{"count":25,"iid":21001}</v>
      </c>
      <c r="T10" s="16" t="str">
        <f t="shared" si="7"/>
        <v>{"count":1,"iid":23021}</v>
      </c>
      <c r="U10" s="16" t="str">
        <f t="shared" si="7"/>
        <v>{"count":1,"iid":23022}</v>
      </c>
      <c r="Z10" s="15"/>
      <c r="AA10" s="15"/>
      <c r="AB10" s="15"/>
      <c r="AC10" s="15"/>
    </row>
    <row r="11" spans="1:41" x14ac:dyDescent="0.15">
      <c r="A11" s="14">
        <v>8</v>
      </c>
      <c r="B11" s="14">
        <f>VLOOKUP(I11,角色ID对应!C:D,2,FALSE)</f>
        <v>3</v>
      </c>
      <c r="C11" s="14">
        <f t="shared" si="13"/>
        <v>3</v>
      </c>
      <c r="D11" s="14" t="str">
        <f t="shared" si="3"/>
        <v>[{"count":50,"iid":21001},{"count":1,"iid":23031},{"count":1,"iid":23032}]</v>
      </c>
      <c r="E11" s="14">
        <v>1</v>
      </c>
      <c r="F11">
        <v>0</v>
      </c>
      <c r="G11" s="14">
        <v>0</v>
      </c>
      <c r="H11">
        <v>0</v>
      </c>
      <c r="I11" s="14">
        <f t="shared" si="11"/>
        <v>2</v>
      </c>
      <c r="J11" s="15" t="str">
        <f>VLOOKUP(I11,角色ID对应!C:G,5,FALSE)</f>
        <v>莉莉丝</v>
      </c>
      <c r="K11" t="str">
        <f t="shared" si="0"/>
        <v>角色升星材料3-1</v>
      </c>
      <c r="L11" s="14" t="str">
        <f t="shared" si="1"/>
        <v>角色升星材料3-2</v>
      </c>
      <c r="M11" s="16">
        <f>VLOOKUP(J11,物品对应表!B:C,2,FALSE)</f>
        <v>21001</v>
      </c>
      <c r="N11" s="16">
        <f>VLOOKUP(K11,物品对应表!B:C,2,FALSE)</f>
        <v>23031</v>
      </c>
      <c r="O11" s="16">
        <f>VLOOKUP(L11,物品对应表!B:C,2,FALSE)</f>
        <v>23032</v>
      </c>
      <c r="P11">
        <f t="shared" si="2"/>
        <v>50</v>
      </c>
      <c r="Q11" s="1">
        <f t="shared" si="4"/>
        <v>1</v>
      </c>
      <c r="R11" s="16">
        <f t="shared" si="5"/>
        <v>1</v>
      </c>
      <c r="S11" s="16" t="str">
        <f t="shared" si="6"/>
        <v>{"count":50,"iid":21001}</v>
      </c>
      <c r="T11" s="16" t="str">
        <f t="shared" si="7"/>
        <v>{"count":1,"iid":23031}</v>
      </c>
      <c r="U11" s="16" t="str">
        <f t="shared" si="7"/>
        <v>{"count":1,"iid":23032}</v>
      </c>
      <c r="Z11" s="15"/>
      <c r="AA11" s="15"/>
      <c r="AB11" s="15"/>
      <c r="AC11" s="15"/>
    </row>
    <row r="12" spans="1:41" x14ac:dyDescent="0.15">
      <c r="A12" s="14">
        <v>9</v>
      </c>
      <c r="B12" s="14">
        <f>VLOOKUP(I12,角色ID对应!C:D,2,FALSE)</f>
        <v>3</v>
      </c>
      <c r="C12" s="14">
        <f t="shared" si="13"/>
        <v>4</v>
      </c>
      <c r="D12" s="14" t="str">
        <f t="shared" si="3"/>
        <v>[{"count":50,"iid":21001},{"count":1,"iid":23041},{"count":1,"iid":23042}]</v>
      </c>
      <c r="E12" s="14">
        <v>1</v>
      </c>
      <c r="F12">
        <v>0</v>
      </c>
      <c r="G12" s="14">
        <v>0</v>
      </c>
      <c r="H12">
        <v>0</v>
      </c>
      <c r="I12" s="14">
        <f t="shared" si="11"/>
        <v>2</v>
      </c>
      <c r="J12" s="15" t="str">
        <f>VLOOKUP(I12,角色ID对应!C:G,5,FALSE)</f>
        <v>莉莉丝</v>
      </c>
      <c r="K12" t="str">
        <f t="shared" si="0"/>
        <v>角色升星材料4-1</v>
      </c>
      <c r="L12" s="14" t="str">
        <f t="shared" si="1"/>
        <v>角色升星材料4-2</v>
      </c>
      <c r="M12" s="16">
        <f>VLOOKUP(J12,物品对应表!B:C,2,FALSE)</f>
        <v>21001</v>
      </c>
      <c r="N12" s="16">
        <f>VLOOKUP(K12,物品对应表!B:C,2,FALSE)</f>
        <v>23041</v>
      </c>
      <c r="O12" s="16">
        <f>VLOOKUP(L12,物品对应表!B:C,2,FALSE)</f>
        <v>23042</v>
      </c>
      <c r="P12">
        <f t="shared" si="2"/>
        <v>50</v>
      </c>
      <c r="Q12" s="1">
        <f t="shared" si="4"/>
        <v>1</v>
      </c>
      <c r="R12" s="16">
        <f t="shared" si="5"/>
        <v>1</v>
      </c>
      <c r="S12" s="16" t="str">
        <f t="shared" si="6"/>
        <v>{"count":50,"iid":21001}</v>
      </c>
      <c r="T12" s="16" t="str">
        <f t="shared" si="7"/>
        <v>{"count":1,"iid":23041}</v>
      </c>
      <c r="U12" s="16" t="str">
        <f t="shared" si="7"/>
        <v>{"count":1,"iid":23042}</v>
      </c>
      <c r="Z12" s="15"/>
      <c r="AA12" s="15"/>
      <c r="AB12" s="15"/>
      <c r="AC12" s="15"/>
    </row>
    <row r="13" spans="1:41" x14ac:dyDescent="0.15">
      <c r="A13" s="14">
        <v>10</v>
      </c>
      <c r="B13" s="14">
        <f>VLOOKUP(I13,角色ID对应!C:D,2,FALSE)</f>
        <v>3</v>
      </c>
      <c r="C13" s="14">
        <f t="shared" si="13"/>
        <v>5</v>
      </c>
      <c r="D13" s="14" t="str">
        <f t="shared" si="3"/>
        <v>[{"count":75,"iid":21001},{"count":1,"iid":23051},{"count":1,"iid":23052}]</v>
      </c>
      <c r="E13" s="14">
        <v>1</v>
      </c>
      <c r="F13">
        <v>0</v>
      </c>
      <c r="G13" s="14">
        <v>0</v>
      </c>
      <c r="H13">
        <v>0</v>
      </c>
      <c r="I13" s="14">
        <f t="shared" si="11"/>
        <v>2</v>
      </c>
      <c r="J13" s="15" t="str">
        <f>VLOOKUP(I13,角色ID对应!C:G,5,FALSE)</f>
        <v>莉莉丝</v>
      </c>
      <c r="K13" t="str">
        <f t="shared" si="0"/>
        <v>角色升星材料5-1</v>
      </c>
      <c r="L13" s="14" t="str">
        <f t="shared" si="1"/>
        <v>角色升星材料5-2</v>
      </c>
      <c r="M13" s="16">
        <f>VLOOKUP(J13,物品对应表!B:C,2,FALSE)</f>
        <v>21001</v>
      </c>
      <c r="N13" s="16">
        <f>VLOOKUP(K13,物品对应表!B:C,2,FALSE)</f>
        <v>23051</v>
      </c>
      <c r="O13" s="16">
        <f>VLOOKUP(L13,物品对应表!B:C,2,FALSE)</f>
        <v>23052</v>
      </c>
      <c r="P13">
        <f t="shared" si="2"/>
        <v>75</v>
      </c>
      <c r="Q13" s="1">
        <f t="shared" si="4"/>
        <v>1</v>
      </c>
      <c r="R13" s="16">
        <f t="shared" si="5"/>
        <v>1</v>
      </c>
      <c r="S13" s="16" t="str">
        <f t="shared" si="6"/>
        <v>{"count":75,"iid":21001}</v>
      </c>
      <c r="T13" s="16" t="str">
        <f t="shared" si="7"/>
        <v>{"count":1,"iid":23051}</v>
      </c>
      <c r="U13" s="16" t="str">
        <f t="shared" si="7"/>
        <v>{"count":1,"iid":23052}</v>
      </c>
    </row>
    <row r="14" spans="1:41" x14ac:dyDescent="0.15">
      <c r="A14" s="14">
        <v>11</v>
      </c>
      <c r="B14" s="14">
        <f>VLOOKUP(I14,角色ID对应!C:D,2,FALSE)</f>
        <v>6</v>
      </c>
      <c r="C14" s="14">
        <f t="shared" si="13"/>
        <v>1</v>
      </c>
      <c r="D14" s="14" t="str">
        <f t="shared" si="3"/>
        <v>[{"count":25,"iid":21001},{"count":1,"iid":23011},{"count":1,"iid":23012}]</v>
      </c>
      <c r="E14" s="14">
        <v>1</v>
      </c>
      <c r="F14">
        <v>0</v>
      </c>
      <c r="G14" s="14">
        <v>0</v>
      </c>
      <c r="H14">
        <v>0</v>
      </c>
      <c r="I14" s="14">
        <f t="shared" si="11"/>
        <v>3</v>
      </c>
      <c r="J14" s="15" t="str">
        <f>VLOOKUP(I14,角色ID对应!C:G,5,FALSE)</f>
        <v>莉莉丝</v>
      </c>
      <c r="K14" t="str">
        <f t="shared" si="0"/>
        <v>角色升星材料1-1</v>
      </c>
      <c r="L14" s="14" t="str">
        <f t="shared" si="1"/>
        <v>角色升星材料1-2</v>
      </c>
      <c r="M14" s="16">
        <f>VLOOKUP(J14,物品对应表!B:C,2,FALSE)</f>
        <v>21001</v>
      </c>
      <c r="N14" s="16">
        <f>VLOOKUP(K14,物品对应表!B:C,2,FALSE)</f>
        <v>23011</v>
      </c>
      <c r="O14" s="16">
        <f>VLOOKUP(L14,物品对应表!B:C,2,FALSE)</f>
        <v>23012</v>
      </c>
      <c r="P14">
        <f t="shared" si="2"/>
        <v>25</v>
      </c>
      <c r="Q14" s="1">
        <f t="shared" si="4"/>
        <v>1</v>
      </c>
      <c r="R14" s="16">
        <f t="shared" si="5"/>
        <v>1</v>
      </c>
      <c r="S14" s="16" t="str">
        <f t="shared" si="6"/>
        <v>{"count":25,"iid":21001}</v>
      </c>
      <c r="T14" s="16" t="str">
        <f t="shared" si="7"/>
        <v>{"count":1,"iid":23011}</v>
      </c>
      <c r="U14" s="16" t="str">
        <f t="shared" si="7"/>
        <v>{"count":1,"iid":23012}</v>
      </c>
    </row>
    <row r="15" spans="1:41" x14ac:dyDescent="0.15">
      <c r="A15" s="14">
        <v>12</v>
      </c>
      <c r="B15" s="14">
        <f>VLOOKUP(I15,角色ID对应!C:D,2,FALSE)</f>
        <v>6</v>
      </c>
      <c r="C15" s="14">
        <f t="shared" si="13"/>
        <v>2</v>
      </c>
      <c r="D15" s="14" t="str">
        <f t="shared" si="3"/>
        <v>[{"count":25,"iid":21001},{"count":1,"iid":23021},{"count":1,"iid":23022}]</v>
      </c>
      <c r="E15" s="14">
        <v>1</v>
      </c>
      <c r="F15">
        <v>0</v>
      </c>
      <c r="G15" s="14">
        <v>0</v>
      </c>
      <c r="H15">
        <v>0</v>
      </c>
      <c r="I15" s="14">
        <f t="shared" si="11"/>
        <v>3</v>
      </c>
      <c r="J15" s="15" t="str">
        <f>VLOOKUP(I15,角色ID对应!C:G,5,FALSE)</f>
        <v>莉莉丝</v>
      </c>
      <c r="K15" t="str">
        <f t="shared" si="0"/>
        <v>角色升星材料2-1</v>
      </c>
      <c r="L15" s="14" t="str">
        <f t="shared" si="1"/>
        <v>角色升星材料2-2</v>
      </c>
      <c r="M15" s="16">
        <f>VLOOKUP(J15,物品对应表!B:C,2,FALSE)</f>
        <v>21001</v>
      </c>
      <c r="N15" s="16">
        <f>VLOOKUP(K15,物品对应表!B:C,2,FALSE)</f>
        <v>23021</v>
      </c>
      <c r="O15" s="16">
        <f>VLOOKUP(L15,物品对应表!B:C,2,FALSE)</f>
        <v>23022</v>
      </c>
      <c r="P15">
        <f t="shared" si="2"/>
        <v>25</v>
      </c>
      <c r="Q15" s="1">
        <f t="shared" si="4"/>
        <v>1</v>
      </c>
      <c r="R15" s="16">
        <f t="shared" si="5"/>
        <v>1</v>
      </c>
      <c r="S15" s="16" t="str">
        <f t="shared" si="6"/>
        <v>{"count":25,"iid":21001}</v>
      </c>
      <c r="T15" s="16" t="str">
        <f t="shared" si="7"/>
        <v>{"count":1,"iid":23021}</v>
      </c>
      <c r="U15" s="16" t="str">
        <f t="shared" si="7"/>
        <v>{"count":1,"iid":23022}</v>
      </c>
    </row>
    <row r="16" spans="1:41" x14ac:dyDescent="0.15">
      <c r="A16" s="14">
        <v>13</v>
      </c>
      <c r="B16" s="14">
        <f>VLOOKUP(I16,角色ID对应!C:D,2,FALSE)</f>
        <v>6</v>
      </c>
      <c r="C16" s="14">
        <f t="shared" si="13"/>
        <v>3</v>
      </c>
      <c r="D16" s="14" t="str">
        <f t="shared" si="3"/>
        <v>[{"count":50,"iid":21001},{"count":1,"iid":23031},{"count":1,"iid":23032}]</v>
      </c>
      <c r="E16" s="14">
        <v>1</v>
      </c>
      <c r="F16">
        <v>0</v>
      </c>
      <c r="G16" s="14">
        <v>0</v>
      </c>
      <c r="H16">
        <v>0</v>
      </c>
      <c r="I16" s="14">
        <f t="shared" si="11"/>
        <v>3</v>
      </c>
      <c r="J16" s="15" t="str">
        <f>VLOOKUP(I16,角色ID对应!C:G,5,FALSE)</f>
        <v>莉莉丝</v>
      </c>
      <c r="K16" t="str">
        <f t="shared" si="0"/>
        <v>角色升星材料3-1</v>
      </c>
      <c r="L16" s="14" t="str">
        <f t="shared" si="1"/>
        <v>角色升星材料3-2</v>
      </c>
      <c r="M16" s="16">
        <f>VLOOKUP(J16,物品对应表!B:C,2,FALSE)</f>
        <v>21001</v>
      </c>
      <c r="N16" s="16">
        <f>VLOOKUP(K16,物品对应表!B:C,2,FALSE)</f>
        <v>23031</v>
      </c>
      <c r="O16" s="16">
        <f>VLOOKUP(L16,物品对应表!B:C,2,FALSE)</f>
        <v>23032</v>
      </c>
      <c r="P16">
        <f t="shared" si="2"/>
        <v>50</v>
      </c>
      <c r="Q16" s="1">
        <f t="shared" si="4"/>
        <v>1</v>
      </c>
      <c r="R16" s="16">
        <f t="shared" si="5"/>
        <v>1</v>
      </c>
      <c r="S16" s="16" t="str">
        <f t="shared" si="6"/>
        <v>{"count":50,"iid":21001}</v>
      </c>
      <c r="T16" s="16" t="str">
        <f t="shared" si="7"/>
        <v>{"count":1,"iid":23031}</v>
      </c>
      <c r="U16" s="16" t="str">
        <f t="shared" si="7"/>
        <v>{"count":1,"iid":23032}</v>
      </c>
    </row>
    <row r="17" spans="1:26" customFormat="1" x14ac:dyDescent="0.15">
      <c r="A17" s="14">
        <v>14</v>
      </c>
      <c r="B17" s="14">
        <f>VLOOKUP(I17,角色ID对应!C:D,2,FALSE)</f>
        <v>6</v>
      </c>
      <c r="C17" s="14">
        <f t="shared" si="13"/>
        <v>4</v>
      </c>
      <c r="D17" s="14" t="str">
        <f t="shared" si="3"/>
        <v>[{"count":50,"iid":21001},{"count":1,"iid":23041},{"count":1,"iid":23042}]</v>
      </c>
      <c r="E17" s="14">
        <v>1</v>
      </c>
      <c r="F17">
        <v>0</v>
      </c>
      <c r="G17" s="14">
        <v>0</v>
      </c>
      <c r="H17">
        <v>0</v>
      </c>
      <c r="I17" s="14">
        <f t="shared" si="11"/>
        <v>3</v>
      </c>
      <c r="J17" s="15" t="str">
        <f>VLOOKUP(I17,角色ID对应!C:G,5,FALSE)</f>
        <v>莉莉丝</v>
      </c>
      <c r="K17" t="str">
        <f t="shared" si="0"/>
        <v>角色升星材料4-1</v>
      </c>
      <c r="L17" s="14" t="str">
        <f t="shared" si="1"/>
        <v>角色升星材料4-2</v>
      </c>
      <c r="M17" s="16">
        <f>VLOOKUP(J17,物品对应表!B:C,2,FALSE)</f>
        <v>21001</v>
      </c>
      <c r="N17" s="16">
        <f>VLOOKUP(K17,物品对应表!B:C,2,FALSE)</f>
        <v>23041</v>
      </c>
      <c r="O17" s="16">
        <f>VLOOKUP(L17,物品对应表!B:C,2,FALSE)</f>
        <v>23042</v>
      </c>
      <c r="P17">
        <f t="shared" si="2"/>
        <v>50</v>
      </c>
      <c r="Q17" s="1">
        <f t="shared" si="4"/>
        <v>1</v>
      </c>
      <c r="R17" s="16">
        <f t="shared" si="5"/>
        <v>1</v>
      </c>
      <c r="S17" s="16" t="str">
        <f t="shared" si="6"/>
        <v>{"count":50,"iid":21001}</v>
      </c>
      <c r="T17" s="16" t="str">
        <f t="shared" si="7"/>
        <v>{"count":1,"iid":23041}</v>
      </c>
      <c r="U17" s="16" t="str">
        <f t="shared" si="7"/>
        <v>{"count":1,"iid":23042}</v>
      </c>
    </row>
    <row r="18" spans="1:26" customFormat="1" x14ac:dyDescent="0.15">
      <c r="A18" s="14">
        <v>15</v>
      </c>
      <c r="B18" s="14">
        <f>VLOOKUP(I18,角色ID对应!C:D,2,FALSE)</f>
        <v>6</v>
      </c>
      <c r="C18" s="14">
        <f t="shared" si="13"/>
        <v>5</v>
      </c>
      <c r="D18" s="14" t="str">
        <f t="shared" si="3"/>
        <v>[{"count":75,"iid":21001},{"count":1,"iid":23051},{"count":1,"iid":23052}]</v>
      </c>
      <c r="E18" s="14">
        <v>1</v>
      </c>
      <c r="F18">
        <v>0</v>
      </c>
      <c r="G18" s="14">
        <v>0</v>
      </c>
      <c r="H18">
        <v>0</v>
      </c>
      <c r="I18" s="14">
        <f t="shared" si="11"/>
        <v>3</v>
      </c>
      <c r="J18" s="15" t="str">
        <f>VLOOKUP(I18,角色ID对应!C:G,5,FALSE)</f>
        <v>莉莉丝</v>
      </c>
      <c r="K18" t="str">
        <f t="shared" si="0"/>
        <v>角色升星材料5-1</v>
      </c>
      <c r="L18" s="14" t="str">
        <f t="shared" si="1"/>
        <v>角色升星材料5-2</v>
      </c>
      <c r="M18" s="16">
        <f>VLOOKUP(J18,物品对应表!B:C,2,FALSE)</f>
        <v>21001</v>
      </c>
      <c r="N18" s="16">
        <f>VLOOKUP(K18,物品对应表!B:C,2,FALSE)</f>
        <v>23051</v>
      </c>
      <c r="O18" s="16">
        <f>VLOOKUP(L18,物品对应表!B:C,2,FALSE)</f>
        <v>23052</v>
      </c>
      <c r="P18">
        <f t="shared" si="2"/>
        <v>75</v>
      </c>
      <c r="Q18" s="1">
        <f t="shared" si="4"/>
        <v>1</v>
      </c>
      <c r="R18" s="16">
        <f t="shared" si="5"/>
        <v>1</v>
      </c>
      <c r="S18" s="16" t="str">
        <f t="shared" si="6"/>
        <v>{"count":75,"iid":21001}</v>
      </c>
      <c r="T18" s="16" t="str">
        <f t="shared" si="7"/>
        <v>{"count":1,"iid":23051}</v>
      </c>
      <c r="U18" s="16" t="str">
        <f t="shared" si="7"/>
        <v>{"count":1,"iid":23052}</v>
      </c>
      <c r="Z18" s="15"/>
    </row>
    <row r="19" spans="1:26" customFormat="1" x14ac:dyDescent="0.15">
      <c r="A19" s="14">
        <v>16</v>
      </c>
      <c r="B19" s="14">
        <f>VLOOKUP(I19,角色ID对应!C:D,2,FALSE)</f>
        <v>21</v>
      </c>
      <c r="C19" s="14">
        <f t="shared" si="13"/>
        <v>1</v>
      </c>
      <c r="D19" s="14" t="str">
        <f t="shared" si="3"/>
        <v>[{"count":25,"iid":21001},{"count":1,"iid":23011},{"count":1,"iid":23012}]</v>
      </c>
      <c r="E19" s="14">
        <v>1</v>
      </c>
      <c r="F19">
        <v>0</v>
      </c>
      <c r="G19" s="14">
        <v>0</v>
      </c>
      <c r="H19">
        <v>0</v>
      </c>
      <c r="I19" s="14">
        <f t="shared" si="11"/>
        <v>4</v>
      </c>
      <c r="J19" s="15" t="str">
        <f>VLOOKUP(I19,角色ID对应!C:G,5,FALSE)</f>
        <v>莉莉丝</v>
      </c>
      <c r="K19" t="str">
        <f t="shared" si="0"/>
        <v>角色升星材料1-1</v>
      </c>
      <c r="L19" s="14" t="str">
        <f t="shared" si="1"/>
        <v>角色升星材料1-2</v>
      </c>
      <c r="M19" s="16">
        <f>VLOOKUP(J19,物品对应表!B:C,2,FALSE)</f>
        <v>21001</v>
      </c>
      <c r="N19" s="16">
        <f>VLOOKUP(K19,物品对应表!B:C,2,FALSE)</f>
        <v>23011</v>
      </c>
      <c r="O19" s="16">
        <f>VLOOKUP(L19,物品对应表!B:C,2,FALSE)</f>
        <v>23012</v>
      </c>
      <c r="P19">
        <f t="shared" si="2"/>
        <v>25</v>
      </c>
      <c r="Q19" s="1">
        <f t="shared" si="4"/>
        <v>1</v>
      </c>
      <c r="R19" s="16">
        <f t="shared" si="5"/>
        <v>1</v>
      </c>
      <c r="S19" s="16" t="str">
        <f t="shared" si="6"/>
        <v>{"count":25,"iid":21001}</v>
      </c>
      <c r="T19" s="16" t="str">
        <f t="shared" si="7"/>
        <v>{"count":1,"iid":23011}</v>
      </c>
      <c r="U19" s="16" t="str">
        <f t="shared" si="7"/>
        <v>{"count":1,"iid":23012}</v>
      </c>
      <c r="Z19" s="15"/>
    </row>
    <row r="20" spans="1:26" customFormat="1" x14ac:dyDescent="0.15">
      <c r="A20" s="14">
        <v>17</v>
      </c>
      <c r="B20" s="14">
        <f>VLOOKUP(I20,角色ID对应!C:D,2,FALSE)</f>
        <v>21</v>
      </c>
      <c r="C20" s="14">
        <f t="shared" si="13"/>
        <v>2</v>
      </c>
      <c r="D20" s="14" t="str">
        <f t="shared" si="3"/>
        <v>[{"count":25,"iid":21001},{"count":1,"iid":23021},{"count":1,"iid":23022}]</v>
      </c>
      <c r="E20" s="14">
        <v>1</v>
      </c>
      <c r="F20">
        <v>0</v>
      </c>
      <c r="G20" s="14">
        <v>0</v>
      </c>
      <c r="H20">
        <v>0</v>
      </c>
      <c r="I20" s="14">
        <f t="shared" si="11"/>
        <v>4</v>
      </c>
      <c r="J20" s="15" t="str">
        <f>VLOOKUP(I20,角色ID对应!C:G,5,FALSE)</f>
        <v>莉莉丝</v>
      </c>
      <c r="K20" t="str">
        <f t="shared" si="0"/>
        <v>角色升星材料2-1</v>
      </c>
      <c r="L20" s="14" t="str">
        <f t="shared" si="1"/>
        <v>角色升星材料2-2</v>
      </c>
      <c r="M20" s="16">
        <f>VLOOKUP(J20,物品对应表!B:C,2,FALSE)</f>
        <v>21001</v>
      </c>
      <c r="N20" s="16">
        <f>VLOOKUP(K20,物品对应表!B:C,2,FALSE)</f>
        <v>23021</v>
      </c>
      <c r="O20" s="16">
        <f>VLOOKUP(L20,物品对应表!B:C,2,FALSE)</f>
        <v>23022</v>
      </c>
      <c r="P20">
        <f t="shared" si="2"/>
        <v>25</v>
      </c>
      <c r="Q20" s="1">
        <f t="shared" si="4"/>
        <v>1</v>
      </c>
      <c r="R20" s="16">
        <f t="shared" si="5"/>
        <v>1</v>
      </c>
      <c r="S20" s="16" t="str">
        <f t="shared" si="6"/>
        <v>{"count":25,"iid":21001}</v>
      </c>
      <c r="T20" s="16" t="str">
        <f t="shared" si="7"/>
        <v>{"count":1,"iid":23021}</v>
      </c>
      <c r="U20" s="16" t="str">
        <f t="shared" si="7"/>
        <v>{"count":1,"iid":23022}</v>
      </c>
      <c r="Z20" s="15"/>
    </row>
    <row r="21" spans="1:26" customFormat="1" x14ac:dyDescent="0.15">
      <c r="A21" s="14">
        <v>18</v>
      </c>
      <c r="B21" s="14">
        <f>VLOOKUP(I21,角色ID对应!C:D,2,FALSE)</f>
        <v>21</v>
      </c>
      <c r="C21" s="14">
        <f t="shared" si="13"/>
        <v>3</v>
      </c>
      <c r="D21" s="14" t="str">
        <f t="shared" si="3"/>
        <v>[{"count":50,"iid":21001},{"count":1,"iid":23031},{"count":1,"iid":23032}]</v>
      </c>
      <c r="E21" s="14">
        <v>1</v>
      </c>
      <c r="F21">
        <v>0</v>
      </c>
      <c r="G21" s="14">
        <v>0</v>
      </c>
      <c r="H21">
        <v>0</v>
      </c>
      <c r="I21" s="14">
        <f t="shared" si="11"/>
        <v>4</v>
      </c>
      <c r="J21" s="15" t="str">
        <f>VLOOKUP(I21,角色ID对应!C:G,5,FALSE)</f>
        <v>莉莉丝</v>
      </c>
      <c r="K21" t="str">
        <f t="shared" si="0"/>
        <v>角色升星材料3-1</v>
      </c>
      <c r="L21" s="14" t="str">
        <f t="shared" si="1"/>
        <v>角色升星材料3-2</v>
      </c>
      <c r="M21" s="16">
        <f>VLOOKUP(J21,物品对应表!B:C,2,FALSE)</f>
        <v>21001</v>
      </c>
      <c r="N21" s="16">
        <f>VLOOKUP(K21,物品对应表!B:C,2,FALSE)</f>
        <v>23031</v>
      </c>
      <c r="O21" s="16">
        <f>VLOOKUP(L21,物品对应表!B:C,2,FALSE)</f>
        <v>23032</v>
      </c>
      <c r="P21">
        <f t="shared" si="2"/>
        <v>50</v>
      </c>
      <c r="Q21" s="1">
        <f t="shared" si="4"/>
        <v>1</v>
      </c>
      <c r="R21" s="16">
        <f t="shared" si="5"/>
        <v>1</v>
      </c>
      <c r="S21" s="16" t="str">
        <f t="shared" si="6"/>
        <v>{"count":50,"iid":21001}</v>
      </c>
      <c r="T21" s="16" t="str">
        <f t="shared" si="7"/>
        <v>{"count":1,"iid":23031}</v>
      </c>
      <c r="U21" s="16" t="str">
        <f t="shared" si="7"/>
        <v>{"count":1,"iid":23032}</v>
      </c>
      <c r="Z21" s="15"/>
    </row>
    <row r="22" spans="1:26" customFormat="1" x14ac:dyDescent="0.15">
      <c r="A22" s="14">
        <v>19</v>
      </c>
      <c r="B22" s="14">
        <f>VLOOKUP(I22,角色ID对应!C:D,2,FALSE)</f>
        <v>21</v>
      </c>
      <c r="C22" s="14">
        <f t="shared" si="13"/>
        <v>4</v>
      </c>
      <c r="D22" s="14" t="str">
        <f t="shared" si="3"/>
        <v>[{"count":50,"iid":21001},{"count":1,"iid":23041},{"count":1,"iid":23042}]</v>
      </c>
      <c r="E22" s="14">
        <v>1</v>
      </c>
      <c r="F22">
        <v>0</v>
      </c>
      <c r="G22" s="14">
        <v>0</v>
      </c>
      <c r="H22">
        <v>0</v>
      </c>
      <c r="I22" s="14">
        <f t="shared" si="11"/>
        <v>4</v>
      </c>
      <c r="J22" s="15" t="str">
        <f>VLOOKUP(I22,角色ID对应!C:G,5,FALSE)</f>
        <v>莉莉丝</v>
      </c>
      <c r="K22" t="str">
        <f t="shared" si="0"/>
        <v>角色升星材料4-1</v>
      </c>
      <c r="L22" s="14" t="str">
        <f t="shared" si="1"/>
        <v>角色升星材料4-2</v>
      </c>
      <c r="M22" s="16">
        <f>VLOOKUP(J22,物品对应表!B:C,2,FALSE)</f>
        <v>21001</v>
      </c>
      <c r="N22" s="16">
        <f>VLOOKUP(K22,物品对应表!B:C,2,FALSE)</f>
        <v>23041</v>
      </c>
      <c r="O22" s="16">
        <f>VLOOKUP(L22,物品对应表!B:C,2,FALSE)</f>
        <v>23042</v>
      </c>
      <c r="P22">
        <f t="shared" si="2"/>
        <v>50</v>
      </c>
      <c r="Q22" s="1">
        <f t="shared" si="4"/>
        <v>1</v>
      </c>
      <c r="R22" s="16">
        <f t="shared" si="5"/>
        <v>1</v>
      </c>
      <c r="S22" s="16" t="str">
        <f t="shared" si="6"/>
        <v>{"count":50,"iid":21001}</v>
      </c>
      <c r="T22" s="16" t="str">
        <f t="shared" si="7"/>
        <v>{"count":1,"iid":23041}</v>
      </c>
      <c r="U22" s="16" t="str">
        <f t="shared" si="7"/>
        <v>{"count":1,"iid":23042}</v>
      </c>
      <c r="Z22" s="15"/>
    </row>
    <row r="23" spans="1:26" customFormat="1" x14ac:dyDescent="0.15">
      <c r="A23" s="14">
        <v>20</v>
      </c>
      <c r="B23" s="14">
        <f>VLOOKUP(I23,角色ID对应!C:D,2,FALSE)</f>
        <v>21</v>
      </c>
      <c r="C23" s="14">
        <f t="shared" si="13"/>
        <v>5</v>
      </c>
      <c r="D23" s="14" t="str">
        <f t="shared" si="3"/>
        <v>[{"count":75,"iid":21001},{"count":1,"iid":23051},{"count":1,"iid":23052}]</v>
      </c>
      <c r="E23" s="14">
        <v>1</v>
      </c>
      <c r="F23">
        <v>0</v>
      </c>
      <c r="G23" s="14">
        <v>0</v>
      </c>
      <c r="H23">
        <v>0</v>
      </c>
      <c r="I23" s="14">
        <f t="shared" si="11"/>
        <v>4</v>
      </c>
      <c r="J23" s="15" t="str">
        <f>VLOOKUP(I23,角色ID对应!C:G,5,FALSE)</f>
        <v>莉莉丝</v>
      </c>
      <c r="K23" t="str">
        <f t="shared" si="0"/>
        <v>角色升星材料5-1</v>
      </c>
      <c r="L23" s="14" t="str">
        <f t="shared" si="1"/>
        <v>角色升星材料5-2</v>
      </c>
      <c r="M23" s="16">
        <f>VLOOKUP(J23,物品对应表!B:C,2,FALSE)</f>
        <v>21001</v>
      </c>
      <c r="N23" s="16">
        <f>VLOOKUP(K23,物品对应表!B:C,2,FALSE)</f>
        <v>23051</v>
      </c>
      <c r="O23" s="16">
        <f>VLOOKUP(L23,物品对应表!B:C,2,FALSE)</f>
        <v>23052</v>
      </c>
      <c r="P23">
        <f t="shared" si="2"/>
        <v>75</v>
      </c>
      <c r="Q23" s="1">
        <f t="shared" si="4"/>
        <v>1</v>
      </c>
      <c r="R23" s="16">
        <f t="shared" si="5"/>
        <v>1</v>
      </c>
      <c r="S23" s="16" t="str">
        <f t="shared" si="6"/>
        <v>{"count":75,"iid":21001}</v>
      </c>
      <c r="T23" s="16" t="str">
        <f t="shared" si="7"/>
        <v>{"count":1,"iid":23051}</v>
      </c>
      <c r="U23" s="16" t="str">
        <f t="shared" si="7"/>
        <v>{"count":1,"iid":23052}</v>
      </c>
      <c r="Z23" s="15"/>
    </row>
    <row r="24" spans="1:26" customFormat="1" x14ac:dyDescent="0.15">
      <c r="A24" s="14">
        <v>21</v>
      </c>
      <c r="B24" s="14">
        <f>VLOOKUP(I24,角色ID对应!C:D,2,FALSE)</f>
        <v>22</v>
      </c>
      <c r="C24" s="14">
        <f t="shared" si="13"/>
        <v>1</v>
      </c>
      <c r="D24" s="14" t="str">
        <f t="shared" si="3"/>
        <v>[{"count":25,"iid":21002},{"count":1,"iid":23011},{"count":1,"iid":23012}]</v>
      </c>
      <c r="E24" s="14">
        <v>1</v>
      </c>
      <c r="F24">
        <v>0</v>
      </c>
      <c r="G24" s="14">
        <v>0</v>
      </c>
      <c r="H24">
        <v>0</v>
      </c>
      <c r="I24" s="14">
        <f t="shared" si="11"/>
        <v>5</v>
      </c>
      <c r="J24" s="15" t="str">
        <f>VLOOKUP(I24,角色ID对应!C:G,5,FALSE)</f>
        <v>未命名1</v>
      </c>
      <c r="K24" t="str">
        <f t="shared" si="0"/>
        <v>角色升星材料1-1</v>
      </c>
      <c r="L24" s="14" t="str">
        <f t="shared" si="1"/>
        <v>角色升星材料1-2</v>
      </c>
      <c r="M24" s="16">
        <f>VLOOKUP(J24,物品对应表!B:C,2,FALSE)</f>
        <v>21002</v>
      </c>
      <c r="N24" s="16">
        <f>VLOOKUP(K24,物品对应表!B:C,2,FALSE)</f>
        <v>23011</v>
      </c>
      <c r="O24" s="16">
        <f>VLOOKUP(L24,物品对应表!B:C,2,FALSE)</f>
        <v>23012</v>
      </c>
      <c r="P24">
        <f t="shared" si="2"/>
        <v>25</v>
      </c>
      <c r="Q24" s="1">
        <f t="shared" si="4"/>
        <v>1</v>
      </c>
      <c r="R24" s="16">
        <f t="shared" si="5"/>
        <v>1</v>
      </c>
      <c r="S24" s="16" t="str">
        <f t="shared" si="6"/>
        <v>{"count":25,"iid":21002}</v>
      </c>
      <c r="T24" s="16" t="str">
        <f t="shared" si="7"/>
        <v>{"count":1,"iid":23011}</v>
      </c>
      <c r="U24" s="16" t="str">
        <f t="shared" si="7"/>
        <v>{"count":1,"iid":23012}</v>
      </c>
      <c r="Z24" s="15"/>
    </row>
    <row r="25" spans="1:26" customFormat="1" x14ac:dyDescent="0.15">
      <c r="A25" s="14">
        <v>22</v>
      </c>
      <c r="B25" s="14">
        <f>VLOOKUP(I25,角色ID对应!C:D,2,FALSE)</f>
        <v>22</v>
      </c>
      <c r="C25" s="14">
        <f t="shared" si="13"/>
        <v>2</v>
      </c>
      <c r="D25" s="14" t="str">
        <f t="shared" si="3"/>
        <v>[{"count":25,"iid":21002},{"count":1,"iid":23021},{"count":1,"iid":23022}]</v>
      </c>
      <c r="E25" s="14">
        <v>1</v>
      </c>
      <c r="F25">
        <v>0</v>
      </c>
      <c r="G25" s="14">
        <v>0</v>
      </c>
      <c r="H25">
        <v>0</v>
      </c>
      <c r="I25" s="14">
        <f t="shared" si="11"/>
        <v>5</v>
      </c>
      <c r="J25" s="15" t="str">
        <f>VLOOKUP(I25,角色ID对应!C:G,5,FALSE)</f>
        <v>未命名1</v>
      </c>
      <c r="K25" t="str">
        <f t="shared" si="0"/>
        <v>角色升星材料2-1</v>
      </c>
      <c r="L25" s="14" t="str">
        <f t="shared" si="1"/>
        <v>角色升星材料2-2</v>
      </c>
      <c r="M25" s="16">
        <f>VLOOKUP(J25,物品对应表!B:C,2,FALSE)</f>
        <v>21002</v>
      </c>
      <c r="N25" s="16">
        <f>VLOOKUP(K25,物品对应表!B:C,2,FALSE)</f>
        <v>23021</v>
      </c>
      <c r="O25" s="16">
        <f>VLOOKUP(L25,物品对应表!B:C,2,FALSE)</f>
        <v>23022</v>
      </c>
      <c r="P25">
        <f t="shared" si="2"/>
        <v>25</v>
      </c>
      <c r="Q25" s="1">
        <f t="shared" si="4"/>
        <v>1</v>
      </c>
      <c r="R25" s="16">
        <f t="shared" si="5"/>
        <v>1</v>
      </c>
      <c r="S25" s="16" t="str">
        <f t="shared" si="6"/>
        <v>{"count":25,"iid":21002}</v>
      </c>
      <c r="T25" s="16" t="str">
        <f t="shared" si="7"/>
        <v>{"count":1,"iid":23021}</v>
      </c>
      <c r="U25" s="16" t="str">
        <f t="shared" si="7"/>
        <v>{"count":1,"iid":23022}</v>
      </c>
      <c r="Z25" s="15"/>
    </row>
    <row r="26" spans="1:26" customFormat="1" x14ac:dyDescent="0.15">
      <c r="A26" s="14">
        <v>23</v>
      </c>
      <c r="B26" s="14">
        <f>VLOOKUP(I26,角色ID对应!C:D,2,FALSE)</f>
        <v>22</v>
      </c>
      <c r="C26" s="14">
        <f t="shared" si="13"/>
        <v>3</v>
      </c>
      <c r="D26" s="14" t="str">
        <f t="shared" si="3"/>
        <v>[{"count":50,"iid":21002},{"count":1,"iid":23031},{"count":1,"iid":23032}]</v>
      </c>
      <c r="E26" s="14">
        <v>1</v>
      </c>
      <c r="F26">
        <v>0</v>
      </c>
      <c r="G26" s="14">
        <v>0</v>
      </c>
      <c r="H26">
        <v>0</v>
      </c>
      <c r="I26" s="14">
        <f t="shared" si="11"/>
        <v>5</v>
      </c>
      <c r="J26" s="15" t="str">
        <f>VLOOKUP(I26,角色ID对应!C:G,5,FALSE)</f>
        <v>未命名1</v>
      </c>
      <c r="K26" t="str">
        <f t="shared" si="0"/>
        <v>角色升星材料3-1</v>
      </c>
      <c r="L26" s="14" t="str">
        <f t="shared" si="1"/>
        <v>角色升星材料3-2</v>
      </c>
      <c r="M26" s="16">
        <f>VLOOKUP(J26,物品对应表!B:C,2,FALSE)</f>
        <v>21002</v>
      </c>
      <c r="N26" s="16">
        <f>VLOOKUP(K26,物品对应表!B:C,2,FALSE)</f>
        <v>23031</v>
      </c>
      <c r="O26" s="16">
        <f>VLOOKUP(L26,物品对应表!B:C,2,FALSE)</f>
        <v>23032</v>
      </c>
      <c r="P26">
        <f t="shared" si="2"/>
        <v>50</v>
      </c>
      <c r="Q26" s="1">
        <f t="shared" si="4"/>
        <v>1</v>
      </c>
      <c r="R26" s="16">
        <f t="shared" si="5"/>
        <v>1</v>
      </c>
      <c r="S26" s="16" t="str">
        <f t="shared" si="6"/>
        <v>{"count":50,"iid":21002}</v>
      </c>
      <c r="T26" s="16" t="str">
        <f t="shared" si="7"/>
        <v>{"count":1,"iid":23031}</v>
      </c>
      <c r="U26" s="16" t="str">
        <f t="shared" si="7"/>
        <v>{"count":1,"iid":23032}</v>
      </c>
    </row>
    <row r="27" spans="1:26" customFormat="1" x14ac:dyDescent="0.15">
      <c r="A27" s="14">
        <v>24</v>
      </c>
      <c r="B27" s="14">
        <f>VLOOKUP(I27,角色ID对应!C:D,2,FALSE)</f>
        <v>22</v>
      </c>
      <c r="C27" s="14">
        <f t="shared" si="13"/>
        <v>4</v>
      </c>
      <c r="D27" s="14" t="str">
        <f t="shared" si="3"/>
        <v>[{"count":50,"iid":21002},{"count":1,"iid":23041},{"count":1,"iid":23042}]</v>
      </c>
      <c r="E27" s="14">
        <v>1</v>
      </c>
      <c r="F27">
        <v>0</v>
      </c>
      <c r="G27" s="14">
        <v>0</v>
      </c>
      <c r="H27">
        <v>0</v>
      </c>
      <c r="I27" s="14">
        <f t="shared" si="11"/>
        <v>5</v>
      </c>
      <c r="J27" s="15" t="str">
        <f>VLOOKUP(I27,角色ID对应!C:G,5,FALSE)</f>
        <v>未命名1</v>
      </c>
      <c r="K27" t="str">
        <f t="shared" si="0"/>
        <v>角色升星材料4-1</v>
      </c>
      <c r="L27" s="14" t="str">
        <f t="shared" si="1"/>
        <v>角色升星材料4-2</v>
      </c>
      <c r="M27" s="16">
        <f>VLOOKUP(J27,物品对应表!B:C,2,FALSE)</f>
        <v>21002</v>
      </c>
      <c r="N27" s="16">
        <f>VLOOKUP(K27,物品对应表!B:C,2,FALSE)</f>
        <v>23041</v>
      </c>
      <c r="O27" s="16">
        <f>VLOOKUP(L27,物品对应表!B:C,2,FALSE)</f>
        <v>23042</v>
      </c>
      <c r="P27">
        <f t="shared" si="2"/>
        <v>50</v>
      </c>
      <c r="Q27" s="1">
        <f t="shared" si="4"/>
        <v>1</v>
      </c>
      <c r="R27" s="16">
        <f t="shared" si="5"/>
        <v>1</v>
      </c>
      <c r="S27" s="16" t="str">
        <f t="shared" si="6"/>
        <v>{"count":50,"iid":21002}</v>
      </c>
      <c r="T27" s="16" t="str">
        <f t="shared" si="7"/>
        <v>{"count":1,"iid":23041}</v>
      </c>
      <c r="U27" s="16" t="str">
        <f t="shared" si="7"/>
        <v>{"count":1,"iid":23042}</v>
      </c>
    </row>
    <row r="28" spans="1:26" customFormat="1" x14ac:dyDescent="0.15">
      <c r="A28" s="14">
        <v>25</v>
      </c>
      <c r="B28" s="14">
        <f>VLOOKUP(I28,角色ID对应!C:D,2,FALSE)</f>
        <v>22</v>
      </c>
      <c r="C28" s="14">
        <f t="shared" si="13"/>
        <v>5</v>
      </c>
      <c r="D28" s="14" t="str">
        <f t="shared" si="3"/>
        <v>[{"count":75,"iid":21002},{"count":1,"iid":23051},{"count":1,"iid":23052}]</v>
      </c>
      <c r="E28" s="14">
        <v>1</v>
      </c>
      <c r="F28">
        <v>0</v>
      </c>
      <c r="G28" s="14">
        <v>0</v>
      </c>
      <c r="H28">
        <v>0</v>
      </c>
      <c r="I28" s="14">
        <f t="shared" si="11"/>
        <v>5</v>
      </c>
      <c r="J28" s="15" t="str">
        <f>VLOOKUP(I28,角色ID对应!C:G,5,FALSE)</f>
        <v>未命名1</v>
      </c>
      <c r="K28" t="str">
        <f t="shared" si="0"/>
        <v>角色升星材料5-1</v>
      </c>
      <c r="L28" s="14" t="str">
        <f t="shared" si="1"/>
        <v>角色升星材料5-2</v>
      </c>
      <c r="M28" s="16">
        <f>VLOOKUP(J28,物品对应表!B:C,2,FALSE)</f>
        <v>21002</v>
      </c>
      <c r="N28" s="16">
        <f>VLOOKUP(K28,物品对应表!B:C,2,FALSE)</f>
        <v>23051</v>
      </c>
      <c r="O28" s="16">
        <f>VLOOKUP(L28,物品对应表!B:C,2,FALSE)</f>
        <v>23052</v>
      </c>
      <c r="P28">
        <f t="shared" si="2"/>
        <v>75</v>
      </c>
      <c r="Q28" s="1">
        <f t="shared" si="4"/>
        <v>1</v>
      </c>
      <c r="R28" s="16">
        <f t="shared" si="5"/>
        <v>1</v>
      </c>
      <c r="S28" s="16" t="str">
        <f t="shared" si="6"/>
        <v>{"count":75,"iid":21002}</v>
      </c>
      <c r="T28" s="16" t="str">
        <f t="shared" si="7"/>
        <v>{"count":1,"iid":23051}</v>
      </c>
      <c r="U28" s="16" t="str">
        <f t="shared" si="7"/>
        <v>{"count":1,"iid":23052}</v>
      </c>
    </row>
    <row r="29" spans="1:26" customFormat="1" x14ac:dyDescent="0.15">
      <c r="A29" s="14">
        <v>26</v>
      </c>
      <c r="B29" s="14">
        <f>VLOOKUP(I29,角色ID对应!C:D,2,FALSE)</f>
        <v>23</v>
      </c>
      <c r="C29" s="14">
        <f t="shared" si="13"/>
        <v>1</v>
      </c>
      <c r="D29" s="14" t="str">
        <f t="shared" si="3"/>
        <v>[{"count":25,"iid":21003},{"count":1,"iid":23011},{"count":1,"iid":23012}]</v>
      </c>
      <c r="E29" s="14">
        <v>1</v>
      </c>
      <c r="F29">
        <v>0</v>
      </c>
      <c r="G29" s="14">
        <v>0</v>
      </c>
      <c r="H29">
        <v>0</v>
      </c>
      <c r="I29" s="14">
        <f t="shared" si="11"/>
        <v>6</v>
      </c>
      <c r="J29" s="15" t="str">
        <f>VLOOKUP(I29,角色ID对应!C:G,5,FALSE)</f>
        <v>未命名2</v>
      </c>
      <c r="K29" t="str">
        <f t="shared" si="0"/>
        <v>角色升星材料1-1</v>
      </c>
      <c r="L29" s="14" t="str">
        <f t="shared" si="1"/>
        <v>角色升星材料1-2</v>
      </c>
      <c r="M29" s="16">
        <f>VLOOKUP(J29,物品对应表!B:C,2,FALSE)</f>
        <v>21003</v>
      </c>
      <c r="N29" s="16">
        <f>VLOOKUP(K29,物品对应表!B:C,2,FALSE)</f>
        <v>23011</v>
      </c>
      <c r="O29" s="16">
        <f>VLOOKUP(L29,物品对应表!B:C,2,FALSE)</f>
        <v>23012</v>
      </c>
      <c r="P29">
        <f t="shared" si="2"/>
        <v>25</v>
      </c>
      <c r="Q29" s="1">
        <f t="shared" si="4"/>
        <v>1</v>
      </c>
      <c r="R29" s="16">
        <f t="shared" si="5"/>
        <v>1</v>
      </c>
      <c r="S29" s="16" t="str">
        <f t="shared" si="6"/>
        <v>{"count":25,"iid":21003}</v>
      </c>
      <c r="T29" s="16" t="str">
        <f t="shared" si="7"/>
        <v>{"count":1,"iid":23011}</v>
      </c>
      <c r="U29" s="16" t="str">
        <f t="shared" si="7"/>
        <v>{"count":1,"iid":23012}</v>
      </c>
    </row>
    <row r="30" spans="1:26" customFormat="1" x14ac:dyDescent="0.15">
      <c r="A30" s="14">
        <v>27</v>
      </c>
      <c r="B30" s="14">
        <f>VLOOKUP(I30,角色ID对应!C:D,2,FALSE)</f>
        <v>23</v>
      </c>
      <c r="C30" s="14">
        <f t="shared" si="13"/>
        <v>2</v>
      </c>
      <c r="D30" s="14" t="str">
        <f t="shared" si="3"/>
        <v>[{"count":25,"iid":21003},{"count":1,"iid":23021},{"count":1,"iid":23022}]</v>
      </c>
      <c r="E30" s="14">
        <v>1</v>
      </c>
      <c r="F30">
        <v>0</v>
      </c>
      <c r="G30" s="14">
        <v>0</v>
      </c>
      <c r="H30">
        <v>0</v>
      </c>
      <c r="I30" s="14">
        <f t="shared" si="11"/>
        <v>6</v>
      </c>
      <c r="J30" s="15" t="str">
        <f>VLOOKUP(I30,角色ID对应!C:G,5,FALSE)</f>
        <v>未命名2</v>
      </c>
      <c r="K30" t="str">
        <f t="shared" si="0"/>
        <v>角色升星材料2-1</v>
      </c>
      <c r="L30" s="14" t="str">
        <f t="shared" si="1"/>
        <v>角色升星材料2-2</v>
      </c>
      <c r="M30" s="16">
        <f>VLOOKUP(J30,物品对应表!B:C,2,FALSE)</f>
        <v>21003</v>
      </c>
      <c r="N30" s="16">
        <f>VLOOKUP(K30,物品对应表!B:C,2,FALSE)</f>
        <v>23021</v>
      </c>
      <c r="O30" s="16">
        <f>VLOOKUP(L30,物品对应表!B:C,2,FALSE)</f>
        <v>23022</v>
      </c>
      <c r="P30">
        <f t="shared" si="2"/>
        <v>25</v>
      </c>
      <c r="Q30" s="1">
        <f t="shared" si="4"/>
        <v>1</v>
      </c>
      <c r="R30" s="16">
        <f t="shared" si="5"/>
        <v>1</v>
      </c>
      <c r="S30" s="16" t="str">
        <f t="shared" si="6"/>
        <v>{"count":25,"iid":21003}</v>
      </c>
      <c r="T30" s="16" t="str">
        <f t="shared" si="7"/>
        <v>{"count":1,"iid":23021}</v>
      </c>
      <c r="U30" s="16" t="str">
        <f t="shared" si="7"/>
        <v>{"count":1,"iid":23022}</v>
      </c>
    </row>
    <row r="31" spans="1:26" customFormat="1" x14ac:dyDescent="0.15">
      <c r="A31" s="14">
        <v>28</v>
      </c>
      <c r="B31" s="14">
        <f>VLOOKUP(I31,角色ID对应!C:D,2,FALSE)</f>
        <v>23</v>
      </c>
      <c r="C31" s="14">
        <f t="shared" si="13"/>
        <v>3</v>
      </c>
      <c r="D31" s="14" t="str">
        <f t="shared" si="3"/>
        <v>[{"count":50,"iid":21003},{"count":1,"iid":23031},{"count":1,"iid":23032}]</v>
      </c>
      <c r="E31" s="14">
        <v>1</v>
      </c>
      <c r="F31">
        <v>0</v>
      </c>
      <c r="G31" s="14">
        <v>0</v>
      </c>
      <c r="H31">
        <v>0</v>
      </c>
      <c r="I31" s="14">
        <f t="shared" si="11"/>
        <v>6</v>
      </c>
      <c r="J31" s="15" t="str">
        <f>VLOOKUP(I31,角色ID对应!C:G,5,FALSE)</f>
        <v>未命名2</v>
      </c>
      <c r="K31" t="str">
        <f t="shared" si="0"/>
        <v>角色升星材料3-1</v>
      </c>
      <c r="L31" s="14" t="str">
        <f t="shared" si="1"/>
        <v>角色升星材料3-2</v>
      </c>
      <c r="M31" s="16">
        <f>VLOOKUP(J31,物品对应表!B:C,2,FALSE)</f>
        <v>21003</v>
      </c>
      <c r="N31" s="16">
        <f>VLOOKUP(K31,物品对应表!B:C,2,FALSE)</f>
        <v>23031</v>
      </c>
      <c r="O31" s="16">
        <f>VLOOKUP(L31,物品对应表!B:C,2,FALSE)</f>
        <v>23032</v>
      </c>
      <c r="P31">
        <f t="shared" si="2"/>
        <v>50</v>
      </c>
      <c r="Q31" s="1">
        <f t="shared" si="4"/>
        <v>1</v>
      </c>
      <c r="R31" s="16">
        <f t="shared" si="5"/>
        <v>1</v>
      </c>
      <c r="S31" s="16" t="str">
        <f t="shared" si="6"/>
        <v>{"count":50,"iid":21003}</v>
      </c>
      <c r="T31" s="16" t="str">
        <f t="shared" si="7"/>
        <v>{"count":1,"iid":23031}</v>
      </c>
      <c r="U31" s="16" t="str">
        <f t="shared" si="7"/>
        <v>{"count":1,"iid":23032}</v>
      </c>
    </row>
    <row r="32" spans="1:26" customFormat="1" x14ac:dyDescent="0.15">
      <c r="A32" s="14">
        <v>29</v>
      </c>
      <c r="B32" s="14">
        <f>VLOOKUP(I32,角色ID对应!C:D,2,FALSE)</f>
        <v>23</v>
      </c>
      <c r="C32" s="14">
        <f t="shared" si="13"/>
        <v>4</v>
      </c>
      <c r="D32" s="14" t="str">
        <f t="shared" si="3"/>
        <v>[{"count":50,"iid":21003},{"count":1,"iid":23041},{"count":1,"iid":23042}]</v>
      </c>
      <c r="E32" s="14">
        <v>1</v>
      </c>
      <c r="F32">
        <v>0</v>
      </c>
      <c r="G32" s="14">
        <v>0</v>
      </c>
      <c r="H32">
        <v>0</v>
      </c>
      <c r="I32" s="14">
        <f t="shared" si="11"/>
        <v>6</v>
      </c>
      <c r="J32" s="15" t="str">
        <f>VLOOKUP(I32,角色ID对应!C:G,5,FALSE)</f>
        <v>未命名2</v>
      </c>
      <c r="K32" t="str">
        <f t="shared" si="0"/>
        <v>角色升星材料4-1</v>
      </c>
      <c r="L32" s="14" t="str">
        <f t="shared" si="1"/>
        <v>角色升星材料4-2</v>
      </c>
      <c r="M32" s="16">
        <f>VLOOKUP(J32,物品对应表!B:C,2,FALSE)</f>
        <v>21003</v>
      </c>
      <c r="N32" s="16">
        <f>VLOOKUP(K32,物品对应表!B:C,2,FALSE)</f>
        <v>23041</v>
      </c>
      <c r="O32" s="16">
        <f>VLOOKUP(L32,物品对应表!B:C,2,FALSE)</f>
        <v>23042</v>
      </c>
      <c r="P32">
        <f t="shared" si="2"/>
        <v>50</v>
      </c>
      <c r="Q32" s="1">
        <f t="shared" si="4"/>
        <v>1</v>
      </c>
      <c r="R32" s="16">
        <f t="shared" si="5"/>
        <v>1</v>
      </c>
      <c r="S32" s="16" t="str">
        <f t="shared" si="6"/>
        <v>{"count":50,"iid":21003}</v>
      </c>
      <c r="T32" s="16" t="str">
        <f t="shared" si="7"/>
        <v>{"count":1,"iid":23041}</v>
      </c>
      <c r="U32" s="16" t="str">
        <f t="shared" si="7"/>
        <v>{"count":1,"iid":23042}</v>
      </c>
    </row>
    <row r="33" spans="1:21" customFormat="1" x14ac:dyDescent="0.15">
      <c r="A33" s="14">
        <v>30</v>
      </c>
      <c r="B33" s="14">
        <f>VLOOKUP(I33,角色ID对应!C:D,2,FALSE)</f>
        <v>23</v>
      </c>
      <c r="C33" s="14">
        <f t="shared" si="13"/>
        <v>5</v>
      </c>
      <c r="D33" s="14" t="str">
        <f t="shared" si="3"/>
        <v>[{"count":75,"iid":21003},{"count":1,"iid":23051},{"count":1,"iid":23052}]</v>
      </c>
      <c r="E33" s="14">
        <v>1</v>
      </c>
      <c r="F33">
        <v>0</v>
      </c>
      <c r="G33" s="14">
        <v>0</v>
      </c>
      <c r="H33">
        <v>0</v>
      </c>
      <c r="I33" s="14">
        <f t="shared" si="11"/>
        <v>6</v>
      </c>
      <c r="J33" s="15" t="str">
        <f>VLOOKUP(I33,角色ID对应!C:G,5,FALSE)</f>
        <v>未命名2</v>
      </c>
      <c r="K33" t="str">
        <f t="shared" si="0"/>
        <v>角色升星材料5-1</v>
      </c>
      <c r="L33" s="14" t="str">
        <f t="shared" si="1"/>
        <v>角色升星材料5-2</v>
      </c>
      <c r="M33" s="16">
        <f>VLOOKUP(J33,物品对应表!B:C,2,FALSE)</f>
        <v>21003</v>
      </c>
      <c r="N33" s="16">
        <f>VLOOKUP(K33,物品对应表!B:C,2,FALSE)</f>
        <v>23051</v>
      </c>
      <c r="O33" s="16">
        <f>VLOOKUP(L33,物品对应表!B:C,2,FALSE)</f>
        <v>23052</v>
      </c>
      <c r="P33">
        <f t="shared" si="2"/>
        <v>75</v>
      </c>
      <c r="Q33" s="1">
        <f t="shared" si="4"/>
        <v>1</v>
      </c>
      <c r="R33" s="16">
        <f t="shared" si="5"/>
        <v>1</v>
      </c>
      <c r="S33" s="16" t="str">
        <f t="shared" si="6"/>
        <v>{"count":75,"iid":21003}</v>
      </c>
      <c r="T33" s="16" t="str">
        <f t="shared" si="7"/>
        <v>{"count":1,"iid":23051}</v>
      </c>
      <c r="U33" s="16" t="str">
        <f t="shared" si="7"/>
        <v>{"count":1,"iid":23052}</v>
      </c>
    </row>
    <row r="34" spans="1:21" customFormat="1" x14ac:dyDescent="0.15">
      <c r="A34" s="14">
        <v>31</v>
      </c>
      <c r="B34" s="14">
        <f>VLOOKUP(I34,角色ID对应!C:D,2,FALSE)</f>
        <v>24</v>
      </c>
      <c r="C34" s="14">
        <f t="shared" si="13"/>
        <v>1</v>
      </c>
      <c r="D34" s="14" t="str">
        <f t="shared" si="3"/>
        <v>[{"count":25,"iid":21004},{"count":1,"iid":23011},{"count":1,"iid":23012}]</v>
      </c>
      <c r="E34" s="14">
        <v>1</v>
      </c>
      <c r="F34">
        <v>0</v>
      </c>
      <c r="G34" s="14">
        <v>0</v>
      </c>
      <c r="H34">
        <v>0</v>
      </c>
      <c r="I34" s="14">
        <f t="shared" si="11"/>
        <v>7</v>
      </c>
      <c r="J34" s="15" t="str">
        <f>VLOOKUP(I34,角色ID对应!C:G,5,FALSE)</f>
        <v>未命名3</v>
      </c>
      <c r="K34" t="str">
        <f t="shared" si="0"/>
        <v>角色升星材料1-1</v>
      </c>
      <c r="L34" s="14" t="str">
        <f t="shared" si="1"/>
        <v>角色升星材料1-2</v>
      </c>
      <c r="M34" s="16">
        <f>VLOOKUP(J34,物品对应表!B:C,2,FALSE)</f>
        <v>21004</v>
      </c>
      <c r="N34" s="16">
        <f>VLOOKUP(K34,物品对应表!B:C,2,FALSE)</f>
        <v>23011</v>
      </c>
      <c r="O34" s="16">
        <f>VLOOKUP(L34,物品对应表!B:C,2,FALSE)</f>
        <v>23012</v>
      </c>
      <c r="P34">
        <f t="shared" si="2"/>
        <v>25</v>
      </c>
      <c r="Q34" s="1">
        <f t="shared" si="4"/>
        <v>1</v>
      </c>
      <c r="R34" s="16">
        <f t="shared" si="5"/>
        <v>1</v>
      </c>
      <c r="S34" s="16" t="str">
        <f t="shared" si="6"/>
        <v>{"count":25,"iid":21004}</v>
      </c>
      <c r="T34" s="16" t="str">
        <f t="shared" si="7"/>
        <v>{"count":1,"iid":23011}</v>
      </c>
      <c r="U34" s="16" t="str">
        <f t="shared" si="7"/>
        <v>{"count":1,"iid":23012}</v>
      </c>
    </row>
    <row r="35" spans="1:21" customFormat="1" x14ac:dyDescent="0.15">
      <c r="A35" s="14">
        <v>32</v>
      </c>
      <c r="B35" s="14">
        <f>VLOOKUP(I35,角色ID对应!C:D,2,FALSE)</f>
        <v>24</v>
      </c>
      <c r="C35" s="14">
        <f t="shared" si="13"/>
        <v>2</v>
      </c>
      <c r="D35" s="14" t="str">
        <f t="shared" si="3"/>
        <v>[{"count":25,"iid":21004},{"count":1,"iid":23021},{"count":1,"iid":23022}]</v>
      </c>
      <c r="E35" s="14">
        <v>1</v>
      </c>
      <c r="F35">
        <v>0</v>
      </c>
      <c r="G35" s="14">
        <v>0</v>
      </c>
      <c r="H35">
        <v>0</v>
      </c>
      <c r="I35" s="14">
        <f t="shared" si="11"/>
        <v>7</v>
      </c>
      <c r="J35" s="15" t="str">
        <f>VLOOKUP(I35,角色ID对应!C:G,5,FALSE)</f>
        <v>未命名3</v>
      </c>
      <c r="K35" t="str">
        <f t="shared" si="0"/>
        <v>角色升星材料2-1</v>
      </c>
      <c r="L35" s="14" t="str">
        <f t="shared" si="1"/>
        <v>角色升星材料2-2</v>
      </c>
      <c r="M35" s="16">
        <f>VLOOKUP(J35,物品对应表!B:C,2,FALSE)</f>
        <v>21004</v>
      </c>
      <c r="N35" s="16">
        <f>VLOOKUP(K35,物品对应表!B:C,2,FALSE)</f>
        <v>23021</v>
      </c>
      <c r="O35" s="16">
        <f>VLOOKUP(L35,物品对应表!B:C,2,FALSE)</f>
        <v>23022</v>
      </c>
      <c r="P35">
        <f t="shared" si="2"/>
        <v>25</v>
      </c>
      <c r="Q35" s="1">
        <f t="shared" si="4"/>
        <v>1</v>
      </c>
      <c r="R35" s="16">
        <f t="shared" si="5"/>
        <v>1</v>
      </c>
      <c r="S35" s="16" t="str">
        <f t="shared" si="6"/>
        <v>{"count":25,"iid":21004}</v>
      </c>
      <c r="T35" s="16" t="str">
        <f t="shared" si="7"/>
        <v>{"count":1,"iid":23021}</v>
      </c>
      <c r="U35" s="16" t="str">
        <f t="shared" si="7"/>
        <v>{"count":1,"iid":23022}</v>
      </c>
    </row>
    <row r="36" spans="1:21" customFormat="1" x14ac:dyDescent="0.15">
      <c r="A36" s="14">
        <v>33</v>
      </c>
      <c r="B36" s="14">
        <f>VLOOKUP(I36,角色ID对应!C:D,2,FALSE)</f>
        <v>24</v>
      </c>
      <c r="C36" s="14">
        <f t="shared" si="13"/>
        <v>3</v>
      </c>
      <c r="D36" s="14" t="str">
        <f t="shared" si="3"/>
        <v>[{"count":50,"iid":21004},{"count":1,"iid":23031},{"count":1,"iid":23032}]</v>
      </c>
      <c r="E36" s="14">
        <v>1</v>
      </c>
      <c r="F36">
        <v>0</v>
      </c>
      <c r="G36" s="14">
        <v>0</v>
      </c>
      <c r="H36">
        <v>0</v>
      </c>
      <c r="I36" s="14">
        <f t="shared" si="11"/>
        <v>7</v>
      </c>
      <c r="J36" s="15" t="str">
        <f>VLOOKUP(I36,角色ID对应!C:G,5,FALSE)</f>
        <v>未命名3</v>
      </c>
      <c r="K36" t="str">
        <f t="shared" ref="K36:K67" si="14">VLOOKUP(C36,X:AA,3,FALSE)</f>
        <v>角色升星材料3-1</v>
      </c>
      <c r="L36" s="14" t="str">
        <f t="shared" ref="L36:L67" si="15">VLOOKUP(C36,X:AA,4,FALSE)</f>
        <v>角色升星材料3-2</v>
      </c>
      <c r="M36" s="16">
        <f>VLOOKUP(J36,物品对应表!B:C,2,FALSE)</f>
        <v>21004</v>
      </c>
      <c r="N36" s="16">
        <f>VLOOKUP(K36,物品对应表!B:C,2,FALSE)</f>
        <v>23031</v>
      </c>
      <c r="O36" s="16">
        <f>VLOOKUP(L36,物品对应表!B:C,2,FALSE)</f>
        <v>23032</v>
      </c>
      <c r="P36">
        <f t="shared" ref="P36:P67" si="16">VLOOKUP(C36,X:Y,2,FALSE)</f>
        <v>50</v>
      </c>
      <c r="Q36" s="1">
        <f t="shared" si="4"/>
        <v>1</v>
      </c>
      <c r="R36" s="16">
        <f t="shared" si="5"/>
        <v>1</v>
      </c>
      <c r="S36" s="16" t="str">
        <f t="shared" si="6"/>
        <v>{"count":50,"iid":21004}</v>
      </c>
      <c r="T36" s="16" t="str">
        <f t="shared" si="7"/>
        <v>{"count":1,"iid":23031}</v>
      </c>
      <c r="U36" s="16" t="str">
        <f t="shared" si="7"/>
        <v>{"count":1,"iid":23032}</v>
      </c>
    </row>
    <row r="37" spans="1:21" customFormat="1" x14ac:dyDescent="0.15">
      <c r="A37" s="14">
        <v>34</v>
      </c>
      <c r="B37" s="14">
        <f>VLOOKUP(I37,角色ID对应!C:D,2,FALSE)</f>
        <v>24</v>
      </c>
      <c r="C37" s="14">
        <f t="shared" si="13"/>
        <v>4</v>
      </c>
      <c r="D37" s="14" t="str">
        <f t="shared" si="3"/>
        <v>[{"count":50,"iid":21004},{"count":1,"iid":23041},{"count":1,"iid":23042}]</v>
      </c>
      <c r="E37" s="14">
        <v>1</v>
      </c>
      <c r="F37">
        <v>0</v>
      </c>
      <c r="G37" s="14">
        <v>0</v>
      </c>
      <c r="H37">
        <v>0</v>
      </c>
      <c r="I37" s="14">
        <f t="shared" si="11"/>
        <v>7</v>
      </c>
      <c r="J37" s="15" t="str">
        <f>VLOOKUP(I37,角色ID对应!C:G,5,FALSE)</f>
        <v>未命名3</v>
      </c>
      <c r="K37" t="str">
        <f t="shared" si="14"/>
        <v>角色升星材料4-1</v>
      </c>
      <c r="L37" s="14" t="str">
        <f t="shared" si="15"/>
        <v>角色升星材料4-2</v>
      </c>
      <c r="M37" s="16">
        <f>VLOOKUP(J37,物品对应表!B:C,2,FALSE)</f>
        <v>21004</v>
      </c>
      <c r="N37" s="16">
        <f>VLOOKUP(K37,物品对应表!B:C,2,FALSE)</f>
        <v>23041</v>
      </c>
      <c r="O37" s="16">
        <f>VLOOKUP(L37,物品对应表!B:C,2,FALSE)</f>
        <v>23042</v>
      </c>
      <c r="P37">
        <f t="shared" si="16"/>
        <v>50</v>
      </c>
      <c r="Q37" s="1">
        <f t="shared" si="4"/>
        <v>1</v>
      </c>
      <c r="R37" s="16">
        <f t="shared" si="5"/>
        <v>1</v>
      </c>
      <c r="S37" s="16" t="str">
        <f t="shared" ref="S37:S68" si="17">"{"&amp;P$2&amp;P37&amp;","&amp;M$2&amp;M37&amp;"}"</f>
        <v>{"count":50,"iid":21004}</v>
      </c>
      <c r="T37" s="16" t="str">
        <f t="shared" si="7"/>
        <v>{"count":1,"iid":23041}</v>
      </c>
      <c r="U37" s="16" t="str">
        <f t="shared" si="7"/>
        <v>{"count":1,"iid":23042}</v>
      </c>
    </row>
    <row r="38" spans="1:21" customFormat="1" x14ac:dyDescent="0.15">
      <c r="A38" s="14">
        <v>35</v>
      </c>
      <c r="B38" s="14">
        <f>VLOOKUP(I38,角色ID对应!C:D,2,FALSE)</f>
        <v>24</v>
      </c>
      <c r="C38" s="14">
        <f t="shared" si="13"/>
        <v>5</v>
      </c>
      <c r="D38" s="14" t="str">
        <f t="shared" si="3"/>
        <v>[{"count":75,"iid":21004},{"count":1,"iid":23051},{"count":1,"iid":23052}]</v>
      </c>
      <c r="E38" s="14">
        <v>1</v>
      </c>
      <c r="F38">
        <v>0</v>
      </c>
      <c r="G38" s="14">
        <v>0</v>
      </c>
      <c r="H38">
        <v>0</v>
      </c>
      <c r="I38" s="14">
        <f t="shared" si="11"/>
        <v>7</v>
      </c>
      <c r="J38" s="15" t="str">
        <f>VLOOKUP(I38,角色ID对应!C:G,5,FALSE)</f>
        <v>未命名3</v>
      </c>
      <c r="K38" t="str">
        <f t="shared" si="14"/>
        <v>角色升星材料5-1</v>
      </c>
      <c r="L38" s="14" t="str">
        <f t="shared" si="15"/>
        <v>角色升星材料5-2</v>
      </c>
      <c r="M38" s="16">
        <f>VLOOKUP(J38,物品对应表!B:C,2,FALSE)</f>
        <v>21004</v>
      </c>
      <c r="N38" s="16">
        <f>VLOOKUP(K38,物品对应表!B:C,2,FALSE)</f>
        <v>23051</v>
      </c>
      <c r="O38" s="16">
        <f>VLOOKUP(L38,物品对应表!B:C,2,FALSE)</f>
        <v>23052</v>
      </c>
      <c r="P38">
        <f t="shared" si="16"/>
        <v>75</v>
      </c>
      <c r="Q38" s="1">
        <f t="shared" si="4"/>
        <v>1</v>
      </c>
      <c r="R38" s="16">
        <f t="shared" si="5"/>
        <v>1</v>
      </c>
      <c r="S38" s="16" t="str">
        <f t="shared" si="17"/>
        <v>{"count":75,"iid":21004}</v>
      </c>
      <c r="T38" s="16" t="str">
        <f t="shared" si="7"/>
        <v>{"count":1,"iid":23051}</v>
      </c>
      <c r="U38" s="16" t="str">
        <f t="shared" si="7"/>
        <v>{"count":1,"iid":23052}</v>
      </c>
    </row>
    <row r="39" spans="1:21" customFormat="1" x14ac:dyDescent="0.15">
      <c r="A39" s="14">
        <v>36</v>
      </c>
      <c r="B39" s="14">
        <f>VLOOKUP(I39,角色ID对应!C:D,2,FALSE)</f>
        <v>25</v>
      </c>
      <c r="C39" s="14">
        <f t="shared" si="13"/>
        <v>1</v>
      </c>
      <c r="D39" s="14" t="str">
        <f t="shared" si="3"/>
        <v>[{"count":25,"iid":21005},{"count":1,"iid":23011},{"count":1,"iid":23012}]</v>
      </c>
      <c r="E39" s="14">
        <v>1</v>
      </c>
      <c r="F39">
        <v>0</v>
      </c>
      <c r="G39" s="14">
        <v>0</v>
      </c>
      <c r="H39">
        <v>0</v>
      </c>
      <c r="I39" s="14">
        <f t="shared" si="11"/>
        <v>8</v>
      </c>
      <c r="J39" s="15" t="str">
        <f>VLOOKUP(I39,角色ID对应!C:G,5,FALSE)</f>
        <v>未命名4</v>
      </c>
      <c r="K39" t="str">
        <f t="shared" si="14"/>
        <v>角色升星材料1-1</v>
      </c>
      <c r="L39" s="14" t="str">
        <f t="shared" si="15"/>
        <v>角色升星材料1-2</v>
      </c>
      <c r="M39" s="16">
        <f>VLOOKUP(J39,物品对应表!B:C,2,FALSE)</f>
        <v>21005</v>
      </c>
      <c r="N39" s="16">
        <f>VLOOKUP(K39,物品对应表!B:C,2,FALSE)</f>
        <v>23011</v>
      </c>
      <c r="O39" s="16">
        <f>VLOOKUP(L39,物品对应表!B:C,2,FALSE)</f>
        <v>23012</v>
      </c>
      <c r="P39">
        <f t="shared" si="16"/>
        <v>25</v>
      </c>
      <c r="Q39" s="1">
        <f t="shared" si="4"/>
        <v>1</v>
      </c>
      <c r="R39" s="16">
        <f t="shared" si="5"/>
        <v>1</v>
      </c>
      <c r="S39" s="16" t="str">
        <f t="shared" si="17"/>
        <v>{"count":25,"iid":21005}</v>
      </c>
      <c r="T39" s="16" t="str">
        <f t="shared" si="7"/>
        <v>{"count":1,"iid":23011}</v>
      </c>
      <c r="U39" s="16" t="str">
        <f t="shared" si="7"/>
        <v>{"count":1,"iid":23012}</v>
      </c>
    </row>
    <row r="40" spans="1:21" customFormat="1" x14ac:dyDescent="0.15">
      <c r="A40" s="14">
        <v>37</v>
      </c>
      <c r="B40" s="14">
        <f>VLOOKUP(I40,角色ID对应!C:D,2,FALSE)</f>
        <v>25</v>
      </c>
      <c r="C40" s="14">
        <f t="shared" si="13"/>
        <v>2</v>
      </c>
      <c r="D40" s="14" t="str">
        <f t="shared" si="3"/>
        <v>[{"count":25,"iid":21005},{"count":1,"iid":23021},{"count":1,"iid":23022}]</v>
      </c>
      <c r="E40" s="14">
        <v>1</v>
      </c>
      <c r="F40">
        <v>0</v>
      </c>
      <c r="G40" s="14">
        <v>0</v>
      </c>
      <c r="H40">
        <v>0</v>
      </c>
      <c r="I40" s="14">
        <f t="shared" si="11"/>
        <v>8</v>
      </c>
      <c r="J40" s="15" t="str">
        <f>VLOOKUP(I40,角色ID对应!C:G,5,FALSE)</f>
        <v>未命名4</v>
      </c>
      <c r="K40" t="str">
        <f t="shared" si="14"/>
        <v>角色升星材料2-1</v>
      </c>
      <c r="L40" s="14" t="str">
        <f t="shared" si="15"/>
        <v>角色升星材料2-2</v>
      </c>
      <c r="M40" s="16">
        <f>VLOOKUP(J40,物品对应表!B:C,2,FALSE)</f>
        <v>21005</v>
      </c>
      <c r="N40" s="16">
        <f>VLOOKUP(K40,物品对应表!B:C,2,FALSE)</f>
        <v>23021</v>
      </c>
      <c r="O40" s="16">
        <f>VLOOKUP(L40,物品对应表!B:C,2,FALSE)</f>
        <v>23022</v>
      </c>
      <c r="P40">
        <f t="shared" si="16"/>
        <v>25</v>
      </c>
      <c r="Q40" s="1">
        <f t="shared" si="4"/>
        <v>1</v>
      </c>
      <c r="R40" s="16">
        <f t="shared" si="5"/>
        <v>1</v>
      </c>
      <c r="S40" s="16" t="str">
        <f t="shared" si="17"/>
        <v>{"count":25,"iid":21005}</v>
      </c>
      <c r="T40" s="16" t="str">
        <f t="shared" si="7"/>
        <v>{"count":1,"iid":23021}</v>
      </c>
      <c r="U40" s="16" t="str">
        <f t="shared" si="7"/>
        <v>{"count":1,"iid":23022}</v>
      </c>
    </row>
    <row r="41" spans="1:21" customFormat="1" x14ac:dyDescent="0.15">
      <c r="A41" s="14">
        <v>38</v>
      </c>
      <c r="B41" s="14">
        <f>VLOOKUP(I41,角色ID对应!C:D,2,FALSE)</f>
        <v>25</v>
      </c>
      <c r="C41" s="14">
        <f t="shared" si="13"/>
        <v>3</v>
      </c>
      <c r="D41" s="14" t="str">
        <f t="shared" si="3"/>
        <v>[{"count":50,"iid":21005},{"count":1,"iid":23031},{"count":1,"iid":23032}]</v>
      </c>
      <c r="E41" s="14">
        <v>1</v>
      </c>
      <c r="F41">
        <v>0</v>
      </c>
      <c r="G41" s="14">
        <v>0</v>
      </c>
      <c r="H41">
        <v>0</v>
      </c>
      <c r="I41" s="14">
        <f t="shared" si="11"/>
        <v>8</v>
      </c>
      <c r="J41" s="15" t="str">
        <f>VLOOKUP(I41,角色ID对应!C:G,5,FALSE)</f>
        <v>未命名4</v>
      </c>
      <c r="K41" t="str">
        <f t="shared" si="14"/>
        <v>角色升星材料3-1</v>
      </c>
      <c r="L41" s="14" t="str">
        <f t="shared" si="15"/>
        <v>角色升星材料3-2</v>
      </c>
      <c r="M41" s="16">
        <f>VLOOKUP(J41,物品对应表!B:C,2,FALSE)</f>
        <v>21005</v>
      </c>
      <c r="N41" s="16">
        <f>VLOOKUP(K41,物品对应表!B:C,2,FALSE)</f>
        <v>23031</v>
      </c>
      <c r="O41" s="16">
        <f>VLOOKUP(L41,物品对应表!B:C,2,FALSE)</f>
        <v>23032</v>
      </c>
      <c r="P41">
        <f t="shared" si="16"/>
        <v>50</v>
      </c>
      <c r="Q41" s="1">
        <f t="shared" si="4"/>
        <v>1</v>
      </c>
      <c r="R41" s="16">
        <f t="shared" si="5"/>
        <v>1</v>
      </c>
      <c r="S41" s="16" t="str">
        <f t="shared" si="17"/>
        <v>{"count":50,"iid":21005}</v>
      </c>
      <c r="T41" s="16" t="str">
        <f t="shared" si="7"/>
        <v>{"count":1,"iid":23031}</v>
      </c>
      <c r="U41" s="16" t="str">
        <f t="shared" si="7"/>
        <v>{"count":1,"iid":23032}</v>
      </c>
    </row>
    <row r="42" spans="1:21" customFormat="1" x14ac:dyDescent="0.15">
      <c r="A42" s="14">
        <v>39</v>
      </c>
      <c r="B42" s="14">
        <f>VLOOKUP(I42,角色ID对应!C:D,2,FALSE)</f>
        <v>25</v>
      </c>
      <c r="C42" s="14">
        <f t="shared" si="13"/>
        <v>4</v>
      </c>
      <c r="D42" s="14" t="str">
        <f t="shared" si="3"/>
        <v>[{"count":50,"iid":21005},{"count":1,"iid":23041},{"count":1,"iid":23042}]</v>
      </c>
      <c r="E42" s="14">
        <v>1</v>
      </c>
      <c r="F42">
        <v>0</v>
      </c>
      <c r="G42" s="14">
        <v>0</v>
      </c>
      <c r="H42">
        <v>0</v>
      </c>
      <c r="I42" s="14">
        <f t="shared" si="11"/>
        <v>8</v>
      </c>
      <c r="J42" s="15" t="str">
        <f>VLOOKUP(I42,角色ID对应!C:G,5,FALSE)</f>
        <v>未命名4</v>
      </c>
      <c r="K42" t="str">
        <f t="shared" si="14"/>
        <v>角色升星材料4-1</v>
      </c>
      <c r="L42" s="14" t="str">
        <f t="shared" si="15"/>
        <v>角色升星材料4-2</v>
      </c>
      <c r="M42" s="16">
        <f>VLOOKUP(J42,物品对应表!B:C,2,FALSE)</f>
        <v>21005</v>
      </c>
      <c r="N42" s="16">
        <f>VLOOKUP(K42,物品对应表!B:C,2,FALSE)</f>
        <v>23041</v>
      </c>
      <c r="O42" s="16">
        <f>VLOOKUP(L42,物品对应表!B:C,2,FALSE)</f>
        <v>23042</v>
      </c>
      <c r="P42">
        <f t="shared" si="16"/>
        <v>50</v>
      </c>
      <c r="Q42" s="1">
        <f t="shared" si="4"/>
        <v>1</v>
      </c>
      <c r="R42" s="16">
        <f t="shared" si="5"/>
        <v>1</v>
      </c>
      <c r="S42" s="16" t="str">
        <f t="shared" si="17"/>
        <v>{"count":50,"iid":21005}</v>
      </c>
      <c r="T42" s="16" t="str">
        <f t="shared" si="7"/>
        <v>{"count":1,"iid":23041}</v>
      </c>
      <c r="U42" s="16" t="str">
        <f t="shared" si="7"/>
        <v>{"count":1,"iid":23042}</v>
      </c>
    </row>
    <row r="43" spans="1:21" customFormat="1" x14ac:dyDescent="0.15">
      <c r="A43" s="14">
        <v>40</v>
      </c>
      <c r="B43" s="14">
        <f>VLOOKUP(I43,角色ID对应!C:D,2,FALSE)</f>
        <v>25</v>
      </c>
      <c r="C43" s="14">
        <f t="shared" si="13"/>
        <v>5</v>
      </c>
      <c r="D43" s="14" t="str">
        <f t="shared" si="3"/>
        <v>[{"count":75,"iid":21005},{"count":1,"iid":23051},{"count":1,"iid":23052}]</v>
      </c>
      <c r="E43" s="14">
        <v>1</v>
      </c>
      <c r="F43">
        <v>0</v>
      </c>
      <c r="G43" s="14">
        <v>0</v>
      </c>
      <c r="H43">
        <v>0</v>
      </c>
      <c r="I43" s="14">
        <f t="shared" si="11"/>
        <v>8</v>
      </c>
      <c r="J43" s="15" t="str">
        <f>VLOOKUP(I43,角色ID对应!C:G,5,FALSE)</f>
        <v>未命名4</v>
      </c>
      <c r="K43" t="str">
        <f t="shared" si="14"/>
        <v>角色升星材料5-1</v>
      </c>
      <c r="L43" s="14" t="str">
        <f t="shared" si="15"/>
        <v>角色升星材料5-2</v>
      </c>
      <c r="M43" s="16">
        <f>VLOOKUP(J43,物品对应表!B:C,2,FALSE)</f>
        <v>21005</v>
      </c>
      <c r="N43" s="16">
        <f>VLOOKUP(K43,物品对应表!B:C,2,FALSE)</f>
        <v>23051</v>
      </c>
      <c r="O43" s="16">
        <f>VLOOKUP(L43,物品对应表!B:C,2,FALSE)</f>
        <v>23052</v>
      </c>
      <c r="P43">
        <f t="shared" si="16"/>
        <v>75</v>
      </c>
      <c r="Q43" s="1">
        <f t="shared" si="4"/>
        <v>1</v>
      </c>
      <c r="R43" s="16">
        <f t="shared" si="5"/>
        <v>1</v>
      </c>
      <c r="S43" s="16" t="str">
        <f t="shared" si="17"/>
        <v>{"count":75,"iid":21005}</v>
      </c>
      <c r="T43" s="16" t="str">
        <f t="shared" si="7"/>
        <v>{"count":1,"iid":23051}</v>
      </c>
      <c r="U43" s="16" t="str">
        <f t="shared" si="7"/>
        <v>{"count":1,"iid":23052}</v>
      </c>
    </row>
    <row r="44" spans="1:21" customFormat="1" x14ac:dyDescent="0.15">
      <c r="A44" s="14">
        <v>41</v>
      </c>
      <c r="B44" s="14">
        <f>VLOOKUP(I44,角色ID对应!C:D,2,FALSE)</f>
        <v>26</v>
      </c>
      <c r="C44" s="14">
        <f t="shared" si="13"/>
        <v>1</v>
      </c>
      <c r="D44" s="14" t="str">
        <f t="shared" si="3"/>
        <v>[{"count":25,"iid":21006},{"count":1,"iid":23011},{"count":1,"iid":23012}]</v>
      </c>
      <c r="E44" s="14">
        <v>1</v>
      </c>
      <c r="F44">
        <v>0</v>
      </c>
      <c r="G44" s="14">
        <v>0</v>
      </c>
      <c r="H44">
        <v>0</v>
      </c>
      <c r="I44" s="14">
        <f t="shared" si="11"/>
        <v>9</v>
      </c>
      <c r="J44" s="15" t="str">
        <f>VLOOKUP(I44,角色ID对应!C:G,5,FALSE)</f>
        <v>未命名5</v>
      </c>
      <c r="K44" t="str">
        <f t="shared" si="14"/>
        <v>角色升星材料1-1</v>
      </c>
      <c r="L44" s="14" t="str">
        <f t="shared" si="15"/>
        <v>角色升星材料1-2</v>
      </c>
      <c r="M44" s="16">
        <f>VLOOKUP(J44,物品对应表!B:C,2,FALSE)</f>
        <v>21006</v>
      </c>
      <c r="N44" s="16">
        <f>VLOOKUP(K44,物品对应表!B:C,2,FALSE)</f>
        <v>23011</v>
      </c>
      <c r="O44" s="16">
        <f>VLOOKUP(L44,物品对应表!B:C,2,FALSE)</f>
        <v>23012</v>
      </c>
      <c r="P44">
        <f t="shared" si="16"/>
        <v>25</v>
      </c>
      <c r="Q44" s="1">
        <f t="shared" si="4"/>
        <v>1</v>
      </c>
      <c r="R44" s="16">
        <f t="shared" si="5"/>
        <v>1</v>
      </c>
      <c r="S44" s="16" t="str">
        <f t="shared" si="17"/>
        <v>{"count":25,"iid":21006}</v>
      </c>
      <c r="T44" s="16" t="str">
        <f t="shared" si="7"/>
        <v>{"count":1,"iid":23011}</v>
      </c>
      <c r="U44" s="16" t="str">
        <f t="shared" si="7"/>
        <v>{"count":1,"iid":23012}</v>
      </c>
    </row>
    <row r="45" spans="1:21" customFormat="1" x14ac:dyDescent="0.15">
      <c r="A45" s="14">
        <v>42</v>
      </c>
      <c r="B45" s="14">
        <f>VLOOKUP(I45,角色ID对应!C:D,2,FALSE)</f>
        <v>26</v>
      </c>
      <c r="C45" s="14">
        <f t="shared" si="13"/>
        <v>2</v>
      </c>
      <c r="D45" s="14" t="str">
        <f t="shared" si="3"/>
        <v>[{"count":25,"iid":21006},{"count":1,"iid":23021},{"count":1,"iid":23022}]</v>
      </c>
      <c r="E45" s="14">
        <v>1</v>
      </c>
      <c r="F45">
        <v>0</v>
      </c>
      <c r="G45" s="14">
        <v>0</v>
      </c>
      <c r="H45">
        <v>0</v>
      </c>
      <c r="I45" s="14">
        <f t="shared" si="11"/>
        <v>9</v>
      </c>
      <c r="J45" s="15" t="str">
        <f>VLOOKUP(I45,角色ID对应!C:G,5,FALSE)</f>
        <v>未命名5</v>
      </c>
      <c r="K45" t="str">
        <f t="shared" si="14"/>
        <v>角色升星材料2-1</v>
      </c>
      <c r="L45" s="14" t="str">
        <f t="shared" si="15"/>
        <v>角色升星材料2-2</v>
      </c>
      <c r="M45" s="16">
        <f>VLOOKUP(J45,物品对应表!B:C,2,FALSE)</f>
        <v>21006</v>
      </c>
      <c r="N45" s="16">
        <f>VLOOKUP(K45,物品对应表!B:C,2,FALSE)</f>
        <v>23021</v>
      </c>
      <c r="O45" s="16">
        <f>VLOOKUP(L45,物品对应表!B:C,2,FALSE)</f>
        <v>23022</v>
      </c>
      <c r="P45">
        <f t="shared" si="16"/>
        <v>25</v>
      </c>
      <c r="Q45" s="1">
        <f t="shared" si="4"/>
        <v>1</v>
      </c>
      <c r="R45" s="16">
        <f t="shared" si="5"/>
        <v>1</v>
      </c>
      <c r="S45" s="16" t="str">
        <f t="shared" si="17"/>
        <v>{"count":25,"iid":21006}</v>
      </c>
      <c r="T45" s="16" t="str">
        <f t="shared" si="7"/>
        <v>{"count":1,"iid":23021}</v>
      </c>
      <c r="U45" s="16" t="str">
        <f t="shared" si="7"/>
        <v>{"count":1,"iid":23022}</v>
      </c>
    </row>
    <row r="46" spans="1:21" customFormat="1" x14ac:dyDescent="0.15">
      <c r="A46" s="14">
        <v>43</v>
      </c>
      <c r="B46" s="14">
        <f>VLOOKUP(I46,角色ID对应!C:D,2,FALSE)</f>
        <v>26</v>
      </c>
      <c r="C46" s="14">
        <f t="shared" si="13"/>
        <v>3</v>
      </c>
      <c r="D46" s="14" t="str">
        <f t="shared" si="3"/>
        <v>[{"count":50,"iid":21006},{"count":1,"iid":23031},{"count":1,"iid":23032}]</v>
      </c>
      <c r="E46" s="14">
        <v>1</v>
      </c>
      <c r="F46">
        <v>0</v>
      </c>
      <c r="G46" s="14">
        <v>0</v>
      </c>
      <c r="H46">
        <v>0</v>
      </c>
      <c r="I46" s="14">
        <f t="shared" si="11"/>
        <v>9</v>
      </c>
      <c r="J46" s="15" t="str">
        <f>VLOOKUP(I46,角色ID对应!C:G,5,FALSE)</f>
        <v>未命名5</v>
      </c>
      <c r="K46" t="str">
        <f t="shared" si="14"/>
        <v>角色升星材料3-1</v>
      </c>
      <c r="L46" s="14" t="str">
        <f t="shared" si="15"/>
        <v>角色升星材料3-2</v>
      </c>
      <c r="M46" s="16">
        <f>VLOOKUP(J46,物品对应表!B:C,2,FALSE)</f>
        <v>21006</v>
      </c>
      <c r="N46" s="16">
        <f>VLOOKUP(K46,物品对应表!B:C,2,FALSE)</f>
        <v>23031</v>
      </c>
      <c r="O46" s="16">
        <f>VLOOKUP(L46,物品对应表!B:C,2,FALSE)</f>
        <v>23032</v>
      </c>
      <c r="P46">
        <f t="shared" si="16"/>
        <v>50</v>
      </c>
      <c r="Q46" s="1">
        <f t="shared" si="4"/>
        <v>1</v>
      </c>
      <c r="R46" s="16">
        <f t="shared" si="5"/>
        <v>1</v>
      </c>
      <c r="S46" s="16" t="str">
        <f t="shared" si="17"/>
        <v>{"count":50,"iid":21006}</v>
      </c>
      <c r="T46" s="16" t="str">
        <f t="shared" si="7"/>
        <v>{"count":1,"iid":23031}</v>
      </c>
      <c r="U46" s="16" t="str">
        <f t="shared" si="7"/>
        <v>{"count":1,"iid":23032}</v>
      </c>
    </row>
    <row r="47" spans="1:21" customFormat="1" x14ac:dyDescent="0.15">
      <c r="A47" s="14">
        <v>44</v>
      </c>
      <c r="B47" s="14">
        <f>VLOOKUP(I47,角色ID对应!C:D,2,FALSE)</f>
        <v>26</v>
      </c>
      <c r="C47" s="14">
        <f t="shared" si="13"/>
        <v>4</v>
      </c>
      <c r="D47" s="14" t="str">
        <f t="shared" si="3"/>
        <v>[{"count":50,"iid":21006},{"count":1,"iid":23041},{"count":1,"iid":23042}]</v>
      </c>
      <c r="E47" s="14">
        <v>1</v>
      </c>
      <c r="F47">
        <v>0</v>
      </c>
      <c r="G47" s="14">
        <v>0</v>
      </c>
      <c r="H47">
        <v>0</v>
      </c>
      <c r="I47" s="14">
        <f t="shared" si="11"/>
        <v>9</v>
      </c>
      <c r="J47" s="15" t="str">
        <f>VLOOKUP(I47,角色ID对应!C:G,5,FALSE)</f>
        <v>未命名5</v>
      </c>
      <c r="K47" t="str">
        <f t="shared" si="14"/>
        <v>角色升星材料4-1</v>
      </c>
      <c r="L47" s="14" t="str">
        <f t="shared" si="15"/>
        <v>角色升星材料4-2</v>
      </c>
      <c r="M47" s="16">
        <f>VLOOKUP(J47,物品对应表!B:C,2,FALSE)</f>
        <v>21006</v>
      </c>
      <c r="N47" s="16">
        <f>VLOOKUP(K47,物品对应表!B:C,2,FALSE)</f>
        <v>23041</v>
      </c>
      <c r="O47" s="16">
        <f>VLOOKUP(L47,物品对应表!B:C,2,FALSE)</f>
        <v>23042</v>
      </c>
      <c r="P47">
        <f t="shared" si="16"/>
        <v>50</v>
      </c>
      <c r="Q47" s="1">
        <f t="shared" si="4"/>
        <v>1</v>
      </c>
      <c r="R47" s="16">
        <f t="shared" si="5"/>
        <v>1</v>
      </c>
      <c r="S47" s="16" t="str">
        <f t="shared" si="17"/>
        <v>{"count":50,"iid":21006}</v>
      </c>
      <c r="T47" s="16" t="str">
        <f t="shared" si="7"/>
        <v>{"count":1,"iid":23041}</v>
      </c>
      <c r="U47" s="16" t="str">
        <f t="shared" si="7"/>
        <v>{"count":1,"iid":23042}</v>
      </c>
    </row>
    <row r="48" spans="1:21" customFormat="1" x14ac:dyDescent="0.15">
      <c r="A48" s="14">
        <v>45</v>
      </c>
      <c r="B48" s="14">
        <f>VLOOKUP(I48,角色ID对应!C:D,2,FALSE)</f>
        <v>26</v>
      </c>
      <c r="C48" s="14">
        <f t="shared" si="13"/>
        <v>5</v>
      </c>
      <c r="D48" s="14" t="str">
        <f t="shared" si="3"/>
        <v>[{"count":75,"iid":21006},{"count":1,"iid":23051},{"count":1,"iid":23052}]</v>
      </c>
      <c r="E48" s="14">
        <v>1</v>
      </c>
      <c r="F48">
        <v>0</v>
      </c>
      <c r="G48" s="14">
        <v>0</v>
      </c>
      <c r="H48">
        <v>0</v>
      </c>
      <c r="I48" s="14">
        <f t="shared" si="11"/>
        <v>9</v>
      </c>
      <c r="J48" s="15" t="str">
        <f>VLOOKUP(I48,角色ID对应!C:G,5,FALSE)</f>
        <v>未命名5</v>
      </c>
      <c r="K48" t="str">
        <f t="shared" si="14"/>
        <v>角色升星材料5-1</v>
      </c>
      <c r="L48" s="14" t="str">
        <f t="shared" si="15"/>
        <v>角色升星材料5-2</v>
      </c>
      <c r="M48" s="16">
        <f>VLOOKUP(J48,物品对应表!B:C,2,FALSE)</f>
        <v>21006</v>
      </c>
      <c r="N48" s="16">
        <f>VLOOKUP(K48,物品对应表!B:C,2,FALSE)</f>
        <v>23051</v>
      </c>
      <c r="O48" s="16">
        <f>VLOOKUP(L48,物品对应表!B:C,2,FALSE)</f>
        <v>23052</v>
      </c>
      <c r="P48">
        <f t="shared" si="16"/>
        <v>75</v>
      </c>
      <c r="Q48" s="1">
        <f t="shared" si="4"/>
        <v>1</v>
      </c>
      <c r="R48" s="16">
        <f t="shared" si="5"/>
        <v>1</v>
      </c>
      <c r="S48" s="16" t="str">
        <f t="shared" si="17"/>
        <v>{"count":75,"iid":21006}</v>
      </c>
      <c r="T48" s="16" t="str">
        <f t="shared" si="7"/>
        <v>{"count":1,"iid":23051}</v>
      </c>
      <c r="U48" s="16" t="str">
        <f t="shared" si="7"/>
        <v>{"count":1,"iid":23052}</v>
      </c>
    </row>
    <row r="49" spans="1:21" customFormat="1" x14ac:dyDescent="0.15">
      <c r="A49" s="14">
        <v>46</v>
      </c>
      <c r="B49" s="14">
        <f>VLOOKUP(I49,角色ID对应!C:D,2,FALSE)</f>
        <v>27</v>
      </c>
      <c r="C49" s="14">
        <f t="shared" si="13"/>
        <v>1</v>
      </c>
      <c r="D49" s="14" t="str">
        <f t="shared" si="3"/>
        <v>[{"count":25,"iid":21007},{"count":1,"iid":23011},{"count":1,"iid":23012}]</v>
      </c>
      <c r="E49" s="14">
        <v>1</v>
      </c>
      <c r="F49">
        <v>0</v>
      </c>
      <c r="G49" s="14">
        <v>0</v>
      </c>
      <c r="H49">
        <v>0</v>
      </c>
      <c r="I49" s="14">
        <f t="shared" si="11"/>
        <v>10</v>
      </c>
      <c r="J49" s="15" t="str">
        <f>VLOOKUP(I49,角色ID对应!C:G,5,FALSE)</f>
        <v>洛克</v>
      </c>
      <c r="K49" t="str">
        <f t="shared" si="14"/>
        <v>角色升星材料1-1</v>
      </c>
      <c r="L49" s="14" t="str">
        <f t="shared" si="15"/>
        <v>角色升星材料1-2</v>
      </c>
      <c r="M49" s="16">
        <f>VLOOKUP(J49,物品对应表!B:C,2,FALSE)</f>
        <v>21007</v>
      </c>
      <c r="N49" s="16">
        <f>VLOOKUP(K49,物品对应表!B:C,2,FALSE)</f>
        <v>23011</v>
      </c>
      <c r="O49" s="16">
        <f>VLOOKUP(L49,物品对应表!B:C,2,FALSE)</f>
        <v>23012</v>
      </c>
      <c r="P49">
        <f t="shared" si="16"/>
        <v>25</v>
      </c>
      <c r="Q49" s="1">
        <f t="shared" si="4"/>
        <v>1</v>
      </c>
      <c r="R49" s="16">
        <f t="shared" si="5"/>
        <v>1</v>
      </c>
      <c r="S49" s="16" t="str">
        <f t="shared" si="17"/>
        <v>{"count":25,"iid":21007}</v>
      </c>
      <c r="T49" s="16" t="str">
        <f t="shared" si="7"/>
        <v>{"count":1,"iid":23011}</v>
      </c>
      <c r="U49" s="16" t="str">
        <f t="shared" si="7"/>
        <v>{"count":1,"iid":23012}</v>
      </c>
    </row>
    <row r="50" spans="1:21" customFormat="1" x14ac:dyDescent="0.15">
      <c r="A50" s="14">
        <v>47</v>
      </c>
      <c r="B50" s="14">
        <f>VLOOKUP(I50,角色ID对应!C:D,2,FALSE)</f>
        <v>27</v>
      </c>
      <c r="C50" s="14">
        <f t="shared" si="13"/>
        <v>2</v>
      </c>
      <c r="D50" s="14" t="str">
        <f t="shared" si="3"/>
        <v>[{"count":25,"iid":21007},{"count":1,"iid":23021},{"count":1,"iid":23022}]</v>
      </c>
      <c r="E50" s="14">
        <v>1</v>
      </c>
      <c r="F50">
        <v>0</v>
      </c>
      <c r="G50" s="14">
        <v>0</v>
      </c>
      <c r="H50">
        <v>0</v>
      </c>
      <c r="I50" s="14">
        <f t="shared" si="11"/>
        <v>10</v>
      </c>
      <c r="J50" s="15" t="str">
        <f>VLOOKUP(I50,角色ID对应!C:G,5,FALSE)</f>
        <v>洛克</v>
      </c>
      <c r="K50" t="str">
        <f t="shared" si="14"/>
        <v>角色升星材料2-1</v>
      </c>
      <c r="L50" s="14" t="str">
        <f t="shared" si="15"/>
        <v>角色升星材料2-2</v>
      </c>
      <c r="M50" s="16">
        <f>VLOOKUP(J50,物品对应表!B:C,2,FALSE)</f>
        <v>21007</v>
      </c>
      <c r="N50" s="16">
        <f>VLOOKUP(K50,物品对应表!B:C,2,FALSE)</f>
        <v>23021</v>
      </c>
      <c r="O50" s="16">
        <f>VLOOKUP(L50,物品对应表!B:C,2,FALSE)</f>
        <v>23022</v>
      </c>
      <c r="P50">
        <f t="shared" si="16"/>
        <v>25</v>
      </c>
      <c r="Q50" s="1">
        <f t="shared" si="4"/>
        <v>1</v>
      </c>
      <c r="R50" s="16">
        <f t="shared" si="5"/>
        <v>1</v>
      </c>
      <c r="S50" s="16" t="str">
        <f t="shared" si="17"/>
        <v>{"count":25,"iid":21007}</v>
      </c>
      <c r="T50" s="16" t="str">
        <f t="shared" si="7"/>
        <v>{"count":1,"iid":23021}</v>
      </c>
      <c r="U50" s="16" t="str">
        <f t="shared" si="7"/>
        <v>{"count":1,"iid":23022}</v>
      </c>
    </row>
    <row r="51" spans="1:21" customFormat="1" x14ac:dyDescent="0.15">
      <c r="A51" s="14">
        <v>48</v>
      </c>
      <c r="B51" s="14">
        <f>VLOOKUP(I51,角色ID对应!C:D,2,FALSE)</f>
        <v>27</v>
      </c>
      <c r="C51" s="14">
        <f t="shared" si="13"/>
        <v>3</v>
      </c>
      <c r="D51" s="14" t="str">
        <f t="shared" si="3"/>
        <v>[{"count":50,"iid":21007},{"count":1,"iid":23031},{"count":1,"iid":23032}]</v>
      </c>
      <c r="E51" s="14">
        <v>1</v>
      </c>
      <c r="F51">
        <v>0</v>
      </c>
      <c r="G51" s="14">
        <v>0</v>
      </c>
      <c r="H51">
        <v>0</v>
      </c>
      <c r="I51" s="14">
        <f t="shared" si="11"/>
        <v>10</v>
      </c>
      <c r="J51" s="15" t="str">
        <f>VLOOKUP(I51,角色ID对应!C:G,5,FALSE)</f>
        <v>洛克</v>
      </c>
      <c r="K51" t="str">
        <f t="shared" si="14"/>
        <v>角色升星材料3-1</v>
      </c>
      <c r="L51" s="14" t="str">
        <f t="shared" si="15"/>
        <v>角色升星材料3-2</v>
      </c>
      <c r="M51" s="16">
        <f>VLOOKUP(J51,物品对应表!B:C,2,FALSE)</f>
        <v>21007</v>
      </c>
      <c r="N51" s="16">
        <f>VLOOKUP(K51,物品对应表!B:C,2,FALSE)</f>
        <v>23031</v>
      </c>
      <c r="O51" s="16">
        <f>VLOOKUP(L51,物品对应表!B:C,2,FALSE)</f>
        <v>23032</v>
      </c>
      <c r="P51">
        <f t="shared" si="16"/>
        <v>50</v>
      </c>
      <c r="Q51" s="1">
        <f t="shared" si="4"/>
        <v>1</v>
      </c>
      <c r="R51" s="16">
        <f t="shared" si="5"/>
        <v>1</v>
      </c>
      <c r="S51" s="16" t="str">
        <f t="shared" si="17"/>
        <v>{"count":50,"iid":21007}</v>
      </c>
      <c r="T51" s="16" t="str">
        <f t="shared" si="7"/>
        <v>{"count":1,"iid":23031}</v>
      </c>
      <c r="U51" s="16" t="str">
        <f t="shared" si="7"/>
        <v>{"count":1,"iid":23032}</v>
      </c>
    </row>
    <row r="52" spans="1:21" customFormat="1" x14ac:dyDescent="0.15">
      <c r="A52" s="14">
        <v>49</v>
      </c>
      <c r="B52" s="14">
        <f>VLOOKUP(I52,角色ID对应!C:D,2,FALSE)</f>
        <v>27</v>
      </c>
      <c r="C52" s="14">
        <f t="shared" si="13"/>
        <v>4</v>
      </c>
      <c r="D52" s="14" t="str">
        <f t="shared" si="3"/>
        <v>[{"count":50,"iid":21007},{"count":1,"iid":23041},{"count":1,"iid":23042}]</v>
      </c>
      <c r="E52" s="14">
        <v>1</v>
      </c>
      <c r="F52">
        <v>0</v>
      </c>
      <c r="G52" s="14">
        <v>0</v>
      </c>
      <c r="H52">
        <v>0</v>
      </c>
      <c r="I52" s="14">
        <f t="shared" si="11"/>
        <v>10</v>
      </c>
      <c r="J52" s="15" t="str">
        <f>VLOOKUP(I52,角色ID对应!C:G,5,FALSE)</f>
        <v>洛克</v>
      </c>
      <c r="K52" t="str">
        <f t="shared" si="14"/>
        <v>角色升星材料4-1</v>
      </c>
      <c r="L52" s="14" t="str">
        <f t="shared" si="15"/>
        <v>角色升星材料4-2</v>
      </c>
      <c r="M52" s="16">
        <f>VLOOKUP(J52,物品对应表!B:C,2,FALSE)</f>
        <v>21007</v>
      </c>
      <c r="N52" s="16">
        <f>VLOOKUP(K52,物品对应表!B:C,2,FALSE)</f>
        <v>23041</v>
      </c>
      <c r="O52" s="16">
        <f>VLOOKUP(L52,物品对应表!B:C,2,FALSE)</f>
        <v>23042</v>
      </c>
      <c r="P52">
        <f t="shared" si="16"/>
        <v>50</v>
      </c>
      <c r="Q52" s="1">
        <f t="shared" si="4"/>
        <v>1</v>
      </c>
      <c r="R52" s="16">
        <f t="shared" si="5"/>
        <v>1</v>
      </c>
      <c r="S52" s="16" t="str">
        <f t="shared" si="17"/>
        <v>{"count":50,"iid":21007}</v>
      </c>
      <c r="T52" s="16" t="str">
        <f t="shared" si="7"/>
        <v>{"count":1,"iid":23041}</v>
      </c>
      <c r="U52" s="16" t="str">
        <f t="shared" si="7"/>
        <v>{"count":1,"iid":23042}</v>
      </c>
    </row>
    <row r="53" spans="1:21" customFormat="1" x14ac:dyDescent="0.15">
      <c r="A53" s="14">
        <v>50</v>
      </c>
      <c r="B53" s="14">
        <f>VLOOKUP(I53,角色ID对应!C:D,2,FALSE)</f>
        <v>27</v>
      </c>
      <c r="C53" s="14">
        <f t="shared" si="13"/>
        <v>5</v>
      </c>
      <c r="D53" s="14" t="str">
        <f t="shared" si="3"/>
        <v>[{"count":75,"iid":21007},{"count":1,"iid":23051},{"count":1,"iid":23052}]</v>
      </c>
      <c r="E53" s="14">
        <v>1</v>
      </c>
      <c r="F53">
        <v>0</v>
      </c>
      <c r="G53" s="14">
        <v>0</v>
      </c>
      <c r="H53">
        <v>0</v>
      </c>
      <c r="I53" s="14">
        <f t="shared" si="11"/>
        <v>10</v>
      </c>
      <c r="J53" s="15" t="str">
        <f>VLOOKUP(I53,角色ID对应!C:G,5,FALSE)</f>
        <v>洛克</v>
      </c>
      <c r="K53" t="str">
        <f t="shared" si="14"/>
        <v>角色升星材料5-1</v>
      </c>
      <c r="L53" s="14" t="str">
        <f t="shared" si="15"/>
        <v>角色升星材料5-2</v>
      </c>
      <c r="M53" s="16">
        <f>VLOOKUP(J53,物品对应表!B:C,2,FALSE)</f>
        <v>21007</v>
      </c>
      <c r="N53" s="16">
        <f>VLOOKUP(K53,物品对应表!B:C,2,FALSE)</f>
        <v>23051</v>
      </c>
      <c r="O53" s="16">
        <f>VLOOKUP(L53,物品对应表!B:C,2,FALSE)</f>
        <v>23052</v>
      </c>
      <c r="P53">
        <f t="shared" si="16"/>
        <v>75</v>
      </c>
      <c r="Q53" s="1">
        <f t="shared" si="4"/>
        <v>1</v>
      </c>
      <c r="R53" s="16">
        <f t="shared" si="5"/>
        <v>1</v>
      </c>
      <c r="S53" s="16" t="str">
        <f t="shared" si="17"/>
        <v>{"count":75,"iid":21007}</v>
      </c>
      <c r="T53" s="16" t="str">
        <f t="shared" si="7"/>
        <v>{"count":1,"iid":23051}</v>
      </c>
      <c r="U53" s="16" t="str">
        <f t="shared" si="7"/>
        <v>{"count":1,"iid":23052}</v>
      </c>
    </row>
    <row r="54" spans="1:21" customFormat="1" x14ac:dyDescent="0.15">
      <c r="A54" s="14">
        <v>51</v>
      </c>
      <c r="B54" s="14">
        <f>VLOOKUP(I54,角色ID对应!C:D,2,FALSE)</f>
        <v>28</v>
      </c>
      <c r="C54" s="14">
        <f t="shared" si="13"/>
        <v>1</v>
      </c>
      <c r="D54" s="14" t="str">
        <f t="shared" si="3"/>
        <v>[{"count":25,"iid":21008},{"count":1,"iid":23011},{"count":1,"iid":23012}]</v>
      </c>
      <c r="E54" s="14">
        <v>1</v>
      </c>
      <c r="F54">
        <v>0</v>
      </c>
      <c r="G54" s="14">
        <v>0</v>
      </c>
      <c r="H54">
        <v>0</v>
      </c>
      <c r="I54" s="14">
        <f t="shared" si="11"/>
        <v>11</v>
      </c>
      <c r="J54" s="15" t="str">
        <f>VLOOKUP(I54,角色ID对应!C:G,5,FALSE)</f>
        <v>未命名6</v>
      </c>
      <c r="K54" t="str">
        <f t="shared" si="14"/>
        <v>角色升星材料1-1</v>
      </c>
      <c r="L54" s="14" t="str">
        <f t="shared" si="15"/>
        <v>角色升星材料1-2</v>
      </c>
      <c r="M54" s="16">
        <f>VLOOKUP(J54,物品对应表!B:C,2,FALSE)</f>
        <v>21008</v>
      </c>
      <c r="N54" s="16">
        <f>VLOOKUP(K54,物品对应表!B:C,2,FALSE)</f>
        <v>23011</v>
      </c>
      <c r="O54" s="16">
        <f>VLOOKUP(L54,物品对应表!B:C,2,FALSE)</f>
        <v>23012</v>
      </c>
      <c r="P54">
        <f t="shared" si="16"/>
        <v>25</v>
      </c>
      <c r="Q54" s="1">
        <f t="shared" si="4"/>
        <v>1</v>
      </c>
      <c r="R54" s="16">
        <f t="shared" si="5"/>
        <v>1</v>
      </c>
      <c r="S54" s="16" t="str">
        <f t="shared" si="17"/>
        <v>{"count":25,"iid":21008}</v>
      </c>
      <c r="T54" s="16" t="str">
        <f t="shared" si="7"/>
        <v>{"count":1,"iid":23011}</v>
      </c>
      <c r="U54" s="16" t="str">
        <f t="shared" si="7"/>
        <v>{"count":1,"iid":23012}</v>
      </c>
    </row>
    <row r="55" spans="1:21" customFormat="1" x14ac:dyDescent="0.15">
      <c r="A55" s="14">
        <v>52</v>
      </c>
      <c r="B55" s="14">
        <f>VLOOKUP(I55,角色ID对应!C:D,2,FALSE)</f>
        <v>28</v>
      </c>
      <c r="C55" s="14">
        <f t="shared" si="13"/>
        <v>2</v>
      </c>
      <c r="D55" s="14" t="str">
        <f t="shared" si="3"/>
        <v>[{"count":25,"iid":21008},{"count":1,"iid":23021},{"count":1,"iid":23022}]</v>
      </c>
      <c r="E55" s="14">
        <v>1</v>
      </c>
      <c r="F55">
        <v>0</v>
      </c>
      <c r="G55" s="14">
        <v>0</v>
      </c>
      <c r="H55">
        <v>0</v>
      </c>
      <c r="I55" s="14">
        <f t="shared" si="11"/>
        <v>11</v>
      </c>
      <c r="J55" s="15" t="str">
        <f>VLOOKUP(I55,角色ID对应!C:G,5,FALSE)</f>
        <v>未命名6</v>
      </c>
      <c r="K55" t="str">
        <f t="shared" si="14"/>
        <v>角色升星材料2-1</v>
      </c>
      <c r="L55" s="14" t="str">
        <f t="shared" si="15"/>
        <v>角色升星材料2-2</v>
      </c>
      <c r="M55" s="16">
        <f>VLOOKUP(J55,物品对应表!B:C,2,FALSE)</f>
        <v>21008</v>
      </c>
      <c r="N55" s="16">
        <f>VLOOKUP(K55,物品对应表!B:C,2,FALSE)</f>
        <v>23021</v>
      </c>
      <c r="O55" s="16">
        <f>VLOOKUP(L55,物品对应表!B:C,2,FALSE)</f>
        <v>23022</v>
      </c>
      <c r="P55">
        <f t="shared" si="16"/>
        <v>25</v>
      </c>
      <c r="Q55" s="1">
        <f t="shared" si="4"/>
        <v>1</v>
      </c>
      <c r="R55" s="16">
        <f t="shared" si="5"/>
        <v>1</v>
      </c>
      <c r="S55" s="16" t="str">
        <f t="shared" si="17"/>
        <v>{"count":25,"iid":21008}</v>
      </c>
      <c r="T55" s="16" t="str">
        <f t="shared" si="7"/>
        <v>{"count":1,"iid":23021}</v>
      </c>
      <c r="U55" s="16" t="str">
        <f t="shared" si="7"/>
        <v>{"count":1,"iid":23022}</v>
      </c>
    </row>
    <row r="56" spans="1:21" customFormat="1" x14ac:dyDescent="0.15">
      <c r="A56" s="14">
        <v>53</v>
      </c>
      <c r="B56" s="14">
        <f>VLOOKUP(I56,角色ID对应!C:D,2,FALSE)</f>
        <v>28</v>
      </c>
      <c r="C56" s="14">
        <f t="shared" si="13"/>
        <v>3</v>
      </c>
      <c r="D56" s="14" t="str">
        <f t="shared" si="3"/>
        <v>[{"count":50,"iid":21008},{"count":1,"iid":23031},{"count":1,"iid":23032}]</v>
      </c>
      <c r="E56" s="14">
        <v>1</v>
      </c>
      <c r="F56">
        <v>0</v>
      </c>
      <c r="G56" s="14">
        <v>0</v>
      </c>
      <c r="H56">
        <v>0</v>
      </c>
      <c r="I56" s="14">
        <f t="shared" si="11"/>
        <v>11</v>
      </c>
      <c r="J56" s="15" t="str">
        <f>VLOOKUP(I56,角色ID对应!C:G,5,FALSE)</f>
        <v>未命名6</v>
      </c>
      <c r="K56" t="str">
        <f t="shared" si="14"/>
        <v>角色升星材料3-1</v>
      </c>
      <c r="L56" s="14" t="str">
        <f t="shared" si="15"/>
        <v>角色升星材料3-2</v>
      </c>
      <c r="M56" s="16">
        <f>VLOOKUP(J56,物品对应表!B:C,2,FALSE)</f>
        <v>21008</v>
      </c>
      <c r="N56" s="16">
        <f>VLOOKUP(K56,物品对应表!B:C,2,FALSE)</f>
        <v>23031</v>
      </c>
      <c r="O56" s="16">
        <f>VLOOKUP(L56,物品对应表!B:C,2,FALSE)</f>
        <v>23032</v>
      </c>
      <c r="P56">
        <f t="shared" si="16"/>
        <v>50</v>
      </c>
      <c r="Q56" s="1">
        <f t="shared" si="4"/>
        <v>1</v>
      </c>
      <c r="R56" s="16">
        <f t="shared" si="5"/>
        <v>1</v>
      </c>
      <c r="S56" s="16" t="str">
        <f t="shared" si="17"/>
        <v>{"count":50,"iid":21008}</v>
      </c>
      <c r="T56" s="16" t="str">
        <f t="shared" si="7"/>
        <v>{"count":1,"iid":23031}</v>
      </c>
      <c r="U56" s="16" t="str">
        <f t="shared" si="7"/>
        <v>{"count":1,"iid":23032}</v>
      </c>
    </row>
    <row r="57" spans="1:21" customFormat="1" x14ac:dyDescent="0.15">
      <c r="A57" s="14">
        <v>54</v>
      </c>
      <c r="B57" s="14">
        <f>VLOOKUP(I57,角色ID对应!C:D,2,FALSE)</f>
        <v>28</v>
      </c>
      <c r="C57" s="14">
        <f t="shared" si="13"/>
        <v>4</v>
      </c>
      <c r="D57" s="14" t="str">
        <f t="shared" si="3"/>
        <v>[{"count":50,"iid":21008},{"count":1,"iid":23041},{"count":1,"iid":23042}]</v>
      </c>
      <c r="E57" s="14">
        <v>1</v>
      </c>
      <c r="F57">
        <v>0</v>
      </c>
      <c r="G57" s="14">
        <v>0</v>
      </c>
      <c r="H57">
        <v>0</v>
      </c>
      <c r="I57" s="14">
        <f t="shared" si="11"/>
        <v>11</v>
      </c>
      <c r="J57" s="15" t="str">
        <f>VLOOKUP(I57,角色ID对应!C:G,5,FALSE)</f>
        <v>未命名6</v>
      </c>
      <c r="K57" t="str">
        <f t="shared" si="14"/>
        <v>角色升星材料4-1</v>
      </c>
      <c r="L57" s="14" t="str">
        <f t="shared" si="15"/>
        <v>角色升星材料4-2</v>
      </c>
      <c r="M57" s="16">
        <f>VLOOKUP(J57,物品对应表!B:C,2,FALSE)</f>
        <v>21008</v>
      </c>
      <c r="N57" s="16">
        <f>VLOOKUP(K57,物品对应表!B:C,2,FALSE)</f>
        <v>23041</v>
      </c>
      <c r="O57" s="16">
        <f>VLOOKUP(L57,物品对应表!B:C,2,FALSE)</f>
        <v>23042</v>
      </c>
      <c r="P57">
        <f t="shared" si="16"/>
        <v>50</v>
      </c>
      <c r="Q57" s="1">
        <f t="shared" si="4"/>
        <v>1</v>
      </c>
      <c r="R57" s="16">
        <f t="shared" si="5"/>
        <v>1</v>
      </c>
      <c r="S57" s="16" t="str">
        <f t="shared" si="17"/>
        <v>{"count":50,"iid":21008}</v>
      </c>
      <c r="T57" s="16" t="str">
        <f t="shared" si="7"/>
        <v>{"count":1,"iid":23041}</v>
      </c>
      <c r="U57" s="16" t="str">
        <f t="shared" si="7"/>
        <v>{"count":1,"iid":23042}</v>
      </c>
    </row>
    <row r="58" spans="1:21" customFormat="1" x14ac:dyDescent="0.15">
      <c r="A58" s="14">
        <v>55</v>
      </c>
      <c r="B58" s="14">
        <f>VLOOKUP(I58,角色ID对应!C:D,2,FALSE)</f>
        <v>28</v>
      </c>
      <c r="C58" s="14">
        <f t="shared" si="13"/>
        <v>5</v>
      </c>
      <c r="D58" s="14" t="str">
        <f t="shared" si="3"/>
        <v>[{"count":75,"iid":21008},{"count":1,"iid":23051},{"count":1,"iid":23052}]</v>
      </c>
      <c r="E58" s="14">
        <v>1</v>
      </c>
      <c r="F58">
        <v>0</v>
      </c>
      <c r="G58" s="14">
        <v>0</v>
      </c>
      <c r="H58">
        <v>0</v>
      </c>
      <c r="I58" s="14">
        <f t="shared" si="11"/>
        <v>11</v>
      </c>
      <c r="J58" s="15" t="str">
        <f>VLOOKUP(I58,角色ID对应!C:G,5,FALSE)</f>
        <v>未命名6</v>
      </c>
      <c r="K58" t="str">
        <f t="shared" si="14"/>
        <v>角色升星材料5-1</v>
      </c>
      <c r="L58" s="14" t="str">
        <f t="shared" si="15"/>
        <v>角色升星材料5-2</v>
      </c>
      <c r="M58" s="16">
        <f>VLOOKUP(J58,物品对应表!B:C,2,FALSE)</f>
        <v>21008</v>
      </c>
      <c r="N58" s="16">
        <f>VLOOKUP(K58,物品对应表!B:C,2,FALSE)</f>
        <v>23051</v>
      </c>
      <c r="O58" s="16">
        <f>VLOOKUP(L58,物品对应表!B:C,2,FALSE)</f>
        <v>23052</v>
      </c>
      <c r="P58">
        <f t="shared" si="16"/>
        <v>75</v>
      </c>
      <c r="Q58" s="1">
        <f t="shared" si="4"/>
        <v>1</v>
      </c>
      <c r="R58" s="16">
        <f t="shared" si="5"/>
        <v>1</v>
      </c>
      <c r="S58" s="16" t="str">
        <f t="shared" si="17"/>
        <v>{"count":75,"iid":21008}</v>
      </c>
      <c r="T58" s="16" t="str">
        <f t="shared" si="7"/>
        <v>{"count":1,"iid":23051}</v>
      </c>
      <c r="U58" s="16" t="str">
        <f t="shared" si="7"/>
        <v>{"count":1,"iid":23052}</v>
      </c>
    </row>
    <row r="59" spans="1:21" customFormat="1" x14ac:dyDescent="0.15">
      <c r="A59" s="14">
        <v>56</v>
      </c>
      <c r="B59" s="14">
        <f>VLOOKUP(I59,角色ID对应!C:D,2,FALSE)</f>
        <v>29</v>
      </c>
      <c r="C59" s="14">
        <f t="shared" si="13"/>
        <v>1</v>
      </c>
      <c r="D59" s="14" t="str">
        <f t="shared" si="3"/>
        <v>[{"count":25,"iid":21009},{"count":1,"iid":23011},{"count":1,"iid":23012}]</v>
      </c>
      <c r="E59" s="14">
        <v>1</v>
      </c>
      <c r="F59">
        <v>0</v>
      </c>
      <c r="G59" s="14">
        <v>0</v>
      </c>
      <c r="H59">
        <v>0</v>
      </c>
      <c r="I59" s="14">
        <f t="shared" si="11"/>
        <v>12</v>
      </c>
      <c r="J59" s="15" t="str">
        <f>VLOOKUP(I59,角色ID对应!C:G,5,FALSE)</f>
        <v>未命名7</v>
      </c>
      <c r="K59" t="str">
        <f t="shared" si="14"/>
        <v>角色升星材料1-1</v>
      </c>
      <c r="L59" s="14" t="str">
        <f t="shared" si="15"/>
        <v>角色升星材料1-2</v>
      </c>
      <c r="M59" s="16">
        <f>VLOOKUP(J59,物品对应表!B:C,2,FALSE)</f>
        <v>21009</v>
      </c>
      <c r="N59" s="16">
        <f>VLOOKUP(K59,物品对应表!B:C,2,FALSE)</f>
        <v>23011</v>
      </c>
      <c r="O59" s="16">
        <f>VLOOKUP(L59,物品对应表!B:C,2,FALSE)</f>
        <v>23012</v>
      </c>
      <c r="P59">
        <f t="shared" si="16"/>
        <v>25</v>
      </c>
      <c r="Q59" s="1">
        <f t="shared" si="4"/>
        <v>1</v>
      </c>
      <c r="R59" s="16">
        <f t="shared" si="5"/>
        <v>1</v>
      </c>
      <c r="S59" s="16" t="str">
        <f t="shared" si="17"/>
        <v>{"count":25,"iid":21009}</v>
      </c>
      <c r="T59" s="16" t="str">
        <f t="shared" si="7"/>
        <v>{"count":1,"iid":23011}</v>
      </c>
      <c r="U59" s="16" t="str">
        <f t="shared" si="7"/>
        <v>{"count":1,"iid":23012}</v>
      </c>
    </row>
    <row r="60" spans="1:21" customFormat="1" x14ac:dyDescent="0.15">
      <c r="A60" s="14">
        <v>57</v>
      </c>
      <c r="B60" s="14">
        <f>VLOOKUP(I60,角色ID对应!C:D,2,FALSE)</f>
        <v>29</v>
      </c>
      <c r="C60" s="14">
        <f t="shared" si="13"/>
        <v>2</v>
      </c>
      <c r="D60" s="14" t="str">
        <f t="shared" si="3"/>
        <v>[{"count":25,"iid":21009},{"count":1,"iid":23021},{"count":1,"iid":23022}]</v>
      </c>
      <c r="E60" s="14">
        <v>1</v>
      </c>
      <c r="F60">
        <v>0</v>
      </c>
      <c r="G60" s="14">
        <v>0</v>
      </c>
      <c r="H60">
        <v>0</v>
      </c>
      <c r="I60" s="14">
        <f t="shared" si="11"/>
        <v>12</v>
      </c>
      <c r="J60" s="15" t="str">
        <f>VLOOKUP(I60,角色ID对应!C:G,5,FALSE)</f>
        <v>未命名7</v>
      </c>
      <c r="K60" t="str">
        <f t="shared" si="14"/>
        <v>角色升星材料2-1</v>
      </c>
      <c r="L60" s="14" t="str">
        <f t="shared" si="15"/>
        <v>角色升星材料2-2</v>
      </c>
      <c r="M60" s="16">
        <f>VLOOKUP(J60,物品对应表!B:C,2,FALSE)</f>
        <v>21009</v>
      </c>
      <c r="N60" s="16">
        <f>VLOOKUP(K60,物品对应表!B:C,2,FALSE)</f>
        <v>23021</v>
      </c>
      <c r="O60" s="16">
        <f>VLOOKUP(L60,物品对应表!B:C,2,FALSE)</f>
        <v>23022</v>
      </c>
      <c r="P60">
        <f t="shared" si="16"/>
        <v>25</v>
      </c>
      <c r="Q60" s="1">
        <f t="shared" si="4"/>
        <v>1</v>
      </c>
      <c r="R60" s="16">
        <f t="shared" si="5"/>
        <v>1</v>
      </c>
      <c r="S60" s="16" t="str">
        <f t="shared" si="17"/>
        <v>{"count":25,"iid":21009}</v>
      </c>
      <c r="T60" s="16" t="str">
        <f t="shared" si="7"/>
        <v>{"count":1,"iid":23021}</v>
      </c>
      <c r="U60" s="16" t="str">
        <f t="shared" si="7"/>
        <v>{"count":1,"iid":23022}</v>
      </c>
    </row>
    <row r="61" spans="1:21" customFormat="1" x14ac:dyDescent="0.15">
      <c r="A61" s="14">
        <v>58</v>
      </c>
      <c r="B61" s="14">
        <f>VLOOKUP(I61,角色ID对应!C:D,2,FALSE)</f>
        <v>29</v>
      </c>
      <c r="C61" s="14">
        <f t="shared" si="13"/>
        <v>3</v>
      </c>
      <c r="D61" s="14" t="str">
        <f t="shared" si="3"/>
        <v>[{"count":50,"iid":21009},{"count":1,"iid":23031},{"count":1,"iid":23032}]</v>
      </c>
      <c r="E61" s="14">
        <v>1</v>
      </c>
      <c r="F61">
        <v>0</v>
      </c>
      <c r="G61" s="14">
        <v>0</v>
      </c>
      <c r="H61">
        <v>0</v>
      </c>
      <c r="I61" s="14">
        <f t="shared" si="11"/>
        <v>12</v>
      </c>
      <c r="J61" s="15" t="str">
        <f>VLOOKUP(I61,角色ID对应!C:G,5,FALSE)</f>
        <v>未命名7</v>
      </c>
      <c r="K61" t="str">
        <f t="shared" si="14"/>
        <v>角色升星材料3-1</v>
      </c>
      <c r="L61" s="14" t="str">
        <f t="shared" si="15"/>
        <v>角色升星材料3-2</v>
      </c>
      <c r="M61" s="16">
        <f>VLOOKUP(J61,物品对应表!B:C,2,FALSE)</f>
        <v>21009</v>
      </c>
      <c r="N61" s="16">
        <f>VLOOKUP(K61,物品对应表!B:C,2,FALSE)</f>
        <v>23031</v>
      </c>
      <c r="O61" s="16">
        <f>VLOOKUP(L61,物品对应表!B:C,2,FALSE)</f>
        <v>23032</v>
      </c>
      <c r="P61">
        <f t="shared" si="16"/>
        <v>50</v>
      </c>
      <c r="Q61" s="1">
        <f t="shared" si="4"/>
        <v>1</v>
      </c>
      <c r="R61" s="16">
        <f t="shared" si="5"/>
        <v>1</v>
      </c>
      <c r="S61" s="16" t="str">
        <f t="shared" si="17"/>
        <v>{"count":50,"iid":21009}</v>
      </c>
      <c r="T61" s="16" t="str">
        <f t="shared" si="7"/>
        <v>{"count":1,"iid":23031}</v>
      </c>
      <c r="U61" s="16" t="str">
        <f t="shared" si="7"/>
        <v>{"count":1,"iid":23032}</v>
      </c>
    </row>
    <row r="62" spans="1:21" customFormat="1" x14ac:dyDescent="0.15">
      <c r="A62" s="14">
        <v>59</v>
      </c>
      <c r="B62" s="14">
        <f>VLOOKUP(I62,角色ID对应!C:D,2,FALSE)</f>
        <v>29</v>
      </c>
      <c r="C62" s="14">
        <f t="shared" si="13"/>
        <v>4</v>
      </c>
      <c r="D62" s="14" t="str">
        <f t="shared" si="3"/>
        <v>[{"count":50,"iid":21009},{"count":1,"iid":23041},{"count":1,"iid":23042}]</v>
      </c>
      <c r="E62" s="14">
        <v>1</v>
      </c>
      <c r="F62">
        <v>0</v>
      </c>
      <c r="G62" s="14">
        <v>0</v>
      </c>
      <c r="H62">
        <v>0</v>
      </c>
      <c r="I62" s="14">
        <f t="shared" si="11"/>
        <v>12</v>
      </c>
      <c r="J62" s="15" t="str">
        <f>VLOOKUP(I62,角色ID对应!C:G,5,FALSE)</f>
        <v>未命名7</v>
      </c>
      <c r="K62" t="str">
        <f t="shared" si="14"/>
        <v>角色升星材料4-1</v>
      </c>
      <c r="L62" s="14" t="str">
        <f t="shared" si="15"/>
        <v>角色升星材料4-2</v>
      </c>
      <c r="M62" s="16">
        <f>VLOOKUP(J62,物品对应表!B:C,2,FALSE)</f>
        <v>21009</v>
      </c>
      <c r="N62" s="16">
        <f>VLOOKUP(K62,物品对应表!B:C,2,FALSE)</f>
        <v>23041</v>
      </c>
      <c r="O62" s="16">
        <f>VLOOKUP(L62,物品对应表!B:C,2,FALSE)</f>
        <v>23042</v>
      </c>
      <c r="P62">
        <f t="shared" si="16"/>
        <v>50</v>
      </c>
      <c r="Q62" s="1">
        <f t="shared" si="4"/>
        <v>1</v>
      </c>
      <c r="R62" s="16">
        <f t="shared" si="5"/>
        <v>1</v>
      </c>
      <c r="S62" s="16" t="str">
        <f t="shared" si="17"/>
        <v>{"count":50,"iid":21009}</v>
      </c>
      <c r="T62" s="16" t="str">
        <f t="shared" si="7"/>
        <v>{"count":1,"iid":23041}</v>
      </c>
      <c r="U62" s="16" t="str">
        <f t="shared" si="7"/>
        <v>{"count":1,"iid":23042}</v>
      </c>
    </row>
    <row r="63" spans="1:21" customFormat="1" x14ac:dyDescent="0.15">
      <c r="A63" s="14">
        <v>60</v>
      </c>
      <c r="B63" s="14">
        <f>VLOOKUP(I63,角色ID对应!C:D,2,FALSE)</f>
        <v>29</v>
      </c>
      <c r="C63" s="14">
        <f t="shared" si="13"/>
        <v>5</v>
      </c>
      <c r="D63" s="14" t="str">
        <f t="shared" si="3"/>
        <v>[{"count":75,"iid":21009},{"count":1,"iid":23051},{"count":1,"iid":23052}]</v>
      </c>
      <c r="E63" s="14">
        <v>1</v>
      </c>
      <c r="F63">
        <v>0</v>
      </c>
      <c r="G63" s="14">
        <v>0</v>
      </c>
      <c r="H63">
        <v>0</v>
      </c>
      <c r="I63" s="14">
        <f t="shared" si="11"/>
        <v>12</v>
      </c>
      <c r="J63" s="15" t="str">
        <f>VLOOKUP(I63,角色ID对应!C:G,5,FALSE)</f>
        <v>未命名7</v>
      </c>
      <c r="K63" t="str">
        <f t="shared" si="14"/>
        <v>角色升星材料5-1</v>
      </c>
      <c r="L63" s="14" t="str">
        <f t="shared" si="15"/>
        <v>角色升星材料5-2</v>
      </c>
      <c r="M63" s="16">
        <f>VLOOKUP(J63,物品对应表!B:C,2,FALSE)</f>
        <v>21009</v>
      </c>
      <c r="N63" s="16">
        <f>VLOOKUP(K63,物品对应表!B:C,2,FALSE)</f>
        <v>23051</v>
      </c>
      <c r="O63" s="16">
        <f>VLOOKUP(L63,物品对应表!B:C,2,FALSE)</f>
        <v>23052</v>
      </c>
      <c r="P63">
        <f t="shared" si="16"/>
        <v>75</v>
      </c>
      <c r="Q63" s="1">
        <f t="shared" si="4"/>
        <v>1</v>
      </c>
      <c r="R63" s="16">
        <f t="shared" si="5"/>
        <v>1</v>
      </c>
      <c r="S63" s="16" t="str">
        <f t="shared" si="17"/>
        <v>{"count":75,"iid":21009}</v>
      </c>
      <c r="T63" s="16" t="str">
        <f t="shared" si="7"/>
        <v>{"count":1,"iid":23051}</v>
      </c>
      <c r="U63" s="16" t="str">
        <f t="shared" si="7"/>
        <v>{"count":1,"iid":23052}</v>
      </c>
    </row>
    <row r="64" spans="1:21" customFormat="1" x14ac:dyDescent="0.15">
      <c r="A64" s="14">
        <v>61</v>
      </c>
      <c r="B64" s="14">
        <f>VLOOKUP(I64,角色ID对应!C:D,2,FALSE)</f>
        <v>30</v>
      </c>
      <c r="C64" s="14">
        <f t="shared" si="13"/>
        <v>1</v>
      </c>
      <c r="D64" s="14" t="str">
        <f t="shared" si="3"/>
        <v>[{"count":25,"iid":21010},{"count":1,"iid":23011},{"count":1,"iid":23012}]</v>
      </c>
      <c r="E64" s="14">
        <v>1</v>
      </c>
      <c r="F64">
        <v>0</v>
      </c>
      <c r="G64" s="14">
        <v>0</v>
      </c>
      <c r="H64">
        <v>0</v>
      </c>
      <c r="I64" s="14">
        <f t="shared" si="11"/>
        <v>13</v>
      </c>
      <c r="J64" s="15" t="str">
        <f>VLOOKUP(I64,角色ID对应!C:G,5,FALSE)</f>
        <v>啾啾</v>
      </c>
      <c r="K64" t="str">
        <f t="shared" si="14"/>
        <v>角色升星材料1-1</v>
      </c>
      <c r="L64" s="14" t="str">
        <f t="shared" si="15"/>
        <v>角色升星材料1-2</v>
      </c>
      <c r="M64" s="16">
        <f>VLOOKUP(J64,物品对应表!B:C,2,FALSE)</f>
        <v>21010</v>
      </c>
      <c r="N64" s="16">
        <f>VLOOKUP(K64,物品对应表!B:C,2,FALSE)</f>
        <v>23011</v>
      </c>
      <c r="O64" s="16">
        <f>VLOOKUP(L64,物品对应表!B:C,2,FALSE)</f>
        <v>23012</v>
      </c>
      <c r="P64">
        <f t="shared" si="16"/>
        <v>25</v>
      </c>
      <c r="Q64" s="1">
        <f t="shared" si="4"/>
        <v>1</v>
      </c>
      <c r="R64" s="16">
        <f t="shared" si="5"/>
        <v>1</v>
      </c>
      <c r="S64" s="16" t="str">
        <f t="shared" si="17"/>
        <v>{"count":25,"iid":21010}</v>
      </c>
      <c r="T64" s="16" t="str">
        <f t="shared" si="7"/>
        <v>{"count":1,"iid":23011}</v>
      </c>
      <c r="U64" s="16" t="str">
        <f t="shared" si="7"/>
        <v>{"count":1,"iid":23012}</v>
      </c>
    </row>
    <row r="65" spans="1:21" customFormat="1" x14ac:dyDescent="0.15">
      <c r="A65" s="14">
        <v>62</v>
      </c>
      <c r="B65" s="14">
        <f>VLOOKUP(I65,角色ID对应!C:D,2,FALSE)</f>
        <v>30</v>
      </c>
      <c r="C65" s="14">
        <f t="shared" si="13"/>
        <v>2</v>
      </c>
      <c r="D65" s="14" t="str">
        <f t="shared" si="3"/>
        <v>[{"count":25,"iid":21010},{"count":1,"iid":23021},{"count":1,"iid":23022}]</v>
      </c>
      <c r="E65" s="14">
        <v>1</v>
      </c>
      <c r="F65">
        <v>0</v>
      </c>
      <c r="G65" s="14">
        <v>0</v>
      </c>
      <c r="H65">
        <v>0</v>
      </c>
      <c r="I65" s="14">
        <f t="shared" si="11"/>
        <v>13</v>
      </c>
      <c r="J65" s="15" t="str">
        <f>VLOOKUP(I65,角色ID对应!C:G,5,FALSE)</f>
        <v>啾啾</v>
      </c>
      <c r="K65" t="str">
        <f t="shared" si="14"/>
        <v>角色升星材料2-1</v>
      </c>
      <c r="L65" s="14" t="str">
        <f t="shared" si="15"/>
        <v>角色升星材料2-2</v>
      </c>
      <c r="M65" s="16">
        <f>VLOOKUP(J65,物品对应表!B:C,2,FALSE)</f>
        <v>21010</v>
      </c>
      <c r="N65" s="16">
        <f>VLOOKUP(K65,物品对应表!B:C,2,FALSE)</f>
        <v>23021</v>
      </c>
      <c r="O65" s="16">
        <f>VLOOKUP(L65,物品对应表!B:C,2,FALSE)</f>
        <v>23022</v>
      </c>
      <c r="P65">
        <f t="shared" si="16"/>
        <v>25</v>
      </c>
      <c r="Q65" s="1">
        <f t="shared" si="4"/>
        <v>1</v>
      </c>
      <c r="R65" s="16">
        <f t="shared" si="5"/>
        <v>1</v>
      </c>
      <c r="S65" s="16" t="str">
        <f t="shared" si="17"/>
        <v>{"count":25,"iid":21010}</v>
      </c>
      <c r="T65" s="16" t="str">
        <f t="shared" si="7"/>
        <v>{"count":1,"iid":23021}</v>
      </c>
      <c r="U65" s="16" t="str">
        <f t="shared" si="7"/>
        <v>{"count":1,"iid":23022}</v>
      </c>
    </row>
    <row r="66" spans="1:21" customFormat="1" x14ac:dyDescent="0.15">
      <c r="A66" s="14">
        <v>63</v>
      </c>
      <c r="B66" s="14">
        <f>VLOOKUP(I66,角色ID对应!C:D,2,FALSE)</f>
        <v>30</v>
      </c>
      <c r="C66" s="14">
        <f t="shared" si="13"/>
        <v>3</v>
      </c>
      <c r="D66" s="14" t="str">
        <f t="shared" si="3"/>
        <v>[{"count":50,"iid":21010},{"count":1,"iid":23031},{"count":1,"iid":23032}]</v>
      </c>
      <c r="E66" s="14">
        <v>1</v>
      </c>
      <c r="F66">
        <v>0</v>
      </c>
      <c r="G66" s="14">
        <v>0</v>
      </c>
      <c r="H66">
        <v>0</v>
      </c>
      <c r="I66" s="14">
        <f t="shared" si="11"/>
        <v>13</v>
      </c>
      <c r="J66" s="15" t="str">
        <f>VLOOKUP(I66,角色ID对应!C:G,5,FALSE)</f>
        <v>啾啾</v>
      </c>
      <c r="K66" t="str">
        <f t="shared" si="14"/>
        <v>角色升星材料3-1</v>
      </c>
      <c r="L66" s="14" t="str">
        <f t="shared" si="15"/>
        <v>角色升星材料3-2</v>
      </c>
      <c r="M66" s="16">
        <f>VLOOKUP(J66,物品对应表!B:C,2,FALSE)</f>
        <v>21010</v>
      </c>
      <c r="N66" s="16">
        <f>VLOOKUP(K66,物品对应表!B:C,2,FALSE)</f>
        <v>23031</v>
      </c>
      <c r="O66" s="16">
        <f>VLOOKUP(L66,物品对应表!B:C,2,FALSE)</f>
        <v>23032</v>
      </c>
      <c r="P66">
        <f t="shared" si="16"/>
        <v>50</v>
      </c>
      <c r="Q66" s="1">
        <f t="shared" si="4"/>
        <v>1</v>
      </c>
      <c r="R66" s="16">
        <f t="shared" si="5"/>
        <v>1</v>
      </c>
      <c r="S66" s="16" t="str">
        <f t="shared" si="17"/>
        <v>{"count":50,"iid":21010}</v>
      </c>
      <c r="T66" s="16" t="str">
        <f t="shared" si="7"/>
        <v>{"count":1,"iid":23031}</v>
      </c>
      <c r="U66" s="16" t="str">
        <f t="shared" si="7"/>
        <v>{"count":1,"iid":23032}</v>
      </c>
    </row>
    <row r="67" spans="1:21" customFormat="1" x14ac:dyDescent="0.15">
      <c r="A67" s="14">
        <v>64</v>
      </c>
      <c r="B67" s="14">
        <f>VLOOKUP(I67,角色ID对应!C:D,2,FALSE)</f>
        <v>30</v>
      </c>
      <c r="C67" s="14">
        <f t="shared" si="13"/>
        <v>4</v>
      </c>
      <c r="D67" s="14" t="str">
        <f t="shared" si="3"/>
        <v>[{"count":50,"iid":21010},{"count":1,"iid":23041},{"count":1,"iid":23042}]</v>
      </c>
      <c r="E67" s="14">
        <v>1</v>
      </c>
      <c r="F67">
        <v>0</v>
      </c>
      <c r="G67" s="14">
        <v>0</v>
      </c>
      <c r="H67">
        <v>0</v>
      </c>
      <c r="I67" s="14">
        <f t="shared" si="11"/>
        <v>13</v>
      </c>
      <c r="J67" s="15" t="str">
        <f>VLOOKUP(I67,角色ID对应!C:G,5,FALSE)</f>
        <v>啾啾</v>
      </c>
      <c r="K67" t="str">
        <f t="shared" si="14"/>
        <v>角色升星材料4-1</v>
      </c>
      <c r="L67" s="14" t="str">
        <f t="shared" si="15"/>
        <v>角色升星材料4-2</v>
      </c>
      <c r="M67" s="16">
        <f>VLOOKUP(J67,物品对应表!B:C,2,FALSE)</f>
        <v>21010</v>
      </c>
      <c r="N67" s="16">
        <f>VLOOKUP(K67,物品对应表!B:C,2,FALSE)</f>
        <v>23041</v>
      </c>
      <c r="O67" s="16">
        <f>VLOOKUP(L67,物品对应表!B:C,2,FALSE)</f>
        <v>23042</v>
      </c>
      <c r="P67">
        <f t="shared" si="16"/>
        <v>50</v>
      </c>
      <c r="Q67" s="1">
        <f t="shared" si="4"/>
        <v>1</v>
      </c>
      <c r="R67" s="16">
        <f t="shared" si="5"/>
        <v>1</v>
      </c>
      <c r="S67" s="16" t="str">
        <f t="shared" si="17"/>
        <v>{"count":50,"iid":21010}</v>
      </c>
      <c r="T67" s="16" t="str">
        <f t="shared" si="7"/>
        <v>{"count":1,"iid":23041}</v>
      </c>
      <c r="U67" s="16" t="str">
        <f t="shared" si="7"/>
        <v>{"count":1,"iid":23042}</v>
      </c>
    </row>
    <row r="68" spans="1:21" customFormat="1" x14ac:dyDescent="0.15">
      <c r="A68" s="14">
        <v>65</v>
      </c>
      <c r="B68" s="14">
        <f>VLOOKUP(I68,角色ID对应!C:D,2,FALSE)</f>
        <v>30</v>
      </c>
      <c r="C68" s="14">
        <f t="shared" si="13"/>
        <v>5</v>
      </c>
      <c r="D68" s="14" t="str">
        <f t="shared" si="3"/>
        <v>[{"count":75,"iid":21010},{"count":1,"iid":23051},{"count":1,"iid":23052}]</v>
      </c>
      <c r="E68" s="14">
        <v>1</v>
      </c>
      <c r="F68">
        <v>0</v>
      </c>
      <c r="G68" s="14">
        <v>0</v>
      </c>
      <c r="H68">
        <v>0</v>
      </c>
      <c r="I68" s="14">
        <f t="shared" si="11"/>
        <v>13</v>
      </c>
      <c r="J68" s="15" t="str">
        <f>VLOOKUP(I68,角色ID对应!C:G,5,FALSE)</f>
        <v>啾啾</v>
      </c>
      <c r="K68" t="str">
        <f t="shared" ref="K68:K99" si="18">VLOOKUP(C68,X:AA,3,FALSE)</f>
        <v>角色升星材料5-1</v>
      </c>
      <c r="L68" s="14" t="str">
        <f t="shared" ref="L68:L99" si="19">VLOOKUP(C68,X:AA,4,FALSE)</f>
        <v>角色升星材料5-2</v>
      </c>
      <c r="M68" s="16">
        <f>VLOOKUP(J68,物品对应表!B:C,2,FALSE)</f>
        <v>21010</v>
      </c>
      <c r="N68" s="16">
        <f>VLOOKUP(K68,物品对应表!B:C,2,FALSE)</f>
        <v>23051</v>
      </c>
      <c r="O68" s="16">
        <f>VLOOKUP(L68,物品对应表!B:C,2,FALSE)</f>
        <v>23052</v>
      </c>
      <c r="P68">
        <f t="shared" ref="P68:P99" si="20">VLOOKUP(C68,X:Y,2,FALSE)</f>
        <v>75</v>
      </c>
      <c r="Q68" s="1">
        <f t="shared" si="4"/>
        <v>1</v>
      </c>
      <c r="R68" s="16">
        <f t="shared" si="5"/>
        <v>1</v>
      </c>
      <c r="S68" s="16" t="str">
        <f t="shared" si="17"/>
        <v>{"count":75,"iid":21010}</v>
      </c>
      <c r="T68" s="16" t="str">
        <f t="shared" si="7"/>
        <v>{"count":1,"iid":23051}</v>
      </c>
      <c r="U68" s="16" t="str">
        <f t="shared" si="7"/>
        <v>{"count":1,"iid":23052}</v>
      </c>
    </row>
    <row r="69" spans="1:21" customFormat="1" x14ac:dyDescent="0.15">
      <c r="A69" s="14">
        <v>66</v>
      </c>
      <c r="B69" s="14">
        <f>VLOOKUP(I69,角色ID对应!C:D,2,FALSE)</f>
        <v>31</v>
      </c>
      <c r="C69" s="14">
        <f t="shared" si="13"/>
        <v>1</v>
      </c>
      <c r="D69" s="14" t="str">
        <f t="shared" ref="D69:D132" si="21">"["&amp;S69&amp;","&amp;T69&amp;","&amp;U69&amp;"]"</f>
        <v>[{"count":25,"iid":21011},{"count":1,"iid":23011},{"count":1,"iid":23012}]</v>
      </c>
      <c r="E69" s="14">
        <v>1</v>
      </c>
      <c r="F69">
        <v>0</v>
      </c>
      <c r="G69" s="14">
        <v>0</v>
      </c>
      <c r="H69">
        <v>0</v>
      </c>
      <c r="I69" s="14">
        <f t="shared" si="11"/>
        <v>14</v>
      </c>
      <c r="J69" s="15" t="str">
        <f>VLOOKUP(I69,角色ID对应!C:G,5,FALSE)</f>
        <v>贝蒂</v>
      </c>
      <c r="K69" t="str">
        <f t="shared" si="18"/>
        <v>角色升星材料1-1</v>
      </c>
      <c r="L69" s="14" t="str">
        <f t="shared" si="19"/>
        <v>角色升星材料1-2</v>
      </c>
      <c r="M69" s="16">
        <f>VLOOKUP(J69,物品对应表!B:C,2,FALSE)</f>
        <v>21011</v>
      </c>
      <c r="N69" s="16">
        <f>VLOOKUP(K69,物品对应表!B:C,2,FALSE)</f>
        <v>23011</v>
      </c>
      <c r="O69" s="16">
        <f>VLOOKUP(L69,物品对应表!B:C,2,FALSE)</f>
        <v>23012</v>
      </c>
      <c r="P69">
        <f t="shared" si="20"/>
        <v>25</v>
      </c>
      <c r="Q69" s="1">
        <f t="shared" ref="Q69:Q132" si="22">VLOOKUP(C69,X:AC,5,FALSE)</f>
        <v>1</v>
      </c>
      <c r="R69" s="16">
        <f t="shared" ref="R69:R132" si="23">VLOOKUP(C69,X:AC,6,FALSE)</f>
        <v>1</v>
      </c>
      <c r="S69" s="16" t="str">
        <f t="shared" ref="S69:S100" si="24">"{"&amp;P$2&amp;P69&amp;","&amp;M$2&amp;M69&amp;"}"</f>
        <v>{"count":25,"iid":21011}</v>
      </c>
      <c r="T69" s="16" t="str">
        <f t="shared" ref="T69:U132" si="25">"{"&amp;Q$2&amp;Q69&amp;","&amp;N$2&amp;N69&amp;"}"</f>
        <v>{"count":1,"iid":23011}</v>
      </c>
      <c r="U69" s="16" t="str">
        <f t="shared" si="25"/>
        <v>{"count":1,"iid":23012}</v>
      </c>
    </row>
    <row r="70" spans="1:21" customFormat="1" x14ac:dyDescent="0.15">
      <c r="A70" s="14">
        <v>67</v>
      </c>
      <c r="B70" s="14">
        <f>VLOOKUP(I70,角色ID对应!C:D,2,FALSE)</f>
        <v>31</v>
      </c>
      <c r="C70" s="14">
        <f t="shared" si="13"/>
        <v>2</v>
      </c>
      <c r="D70" s="14" t="str">
        <f t="shared" si="21"/>
        <v>[{"count":25,"iid":21011},{"count":1,"iid":23021},{"count":1,"iid":23022}]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26">IF(C70=1,I69+1,I69)</f>
        <v>14</v>
      </c>
      <c r="J70" s="15" t="str">
        <f>VLOOKUP(I70,角色ID对应!C:G,5,FALSE)</f>
        <v>贝蒂</v>
      </c>
      <c r="K70" t="str">
        <f t="shared" si="18"/>
        <v>角色升星材料2-1</v>
      </c>
      <c r="L70" s="14" t="str">
        <f t="shared" si="19"/>
        <v>角色升星材料2-2</v>
      </c>
      <c r="M70" s="16">
        <f>VLOOKUP(J70,物品对应表!B:C,2,FALSE)</f>
        <v>21011</v>
      </c>
      <c r="N70" s="16">
        <f>VLOOKUP(K70,物品对应表!B:C,2,FALSE)</f>
        <v>23021</v>
      </c>
      <c r="O70" s="16">
        <f>VLOOKUP(L70,物品对应表!B:C,2,FALSE)</f>
        <v>23022</v>
      </c>
      <c r="P70">
        <f t="shared" si="20"/>
        <v>25</v>
      </c>
      <c r="Q70" s="1">
        <f t="shared" si="22"/>
        <v>1</v>
      </c>
      <c r="R70" s="16">
        <f t="shared" si="23"/>
        <v>1</v>
      </c>
      <c r="S70" s="16" t="str">
        <f t="shared" si="24"/>
        <v>{"count":25,"iid":21011}</v>
      </c>
      <c r="T70" s="16" t="str">
        <f t="shared" si="25"/>
        <v>{"count":1,"iid":23021}</v>
      </c>
      <c r="U70" s="16" t="str">
        <f t="shared" si="25"/>
        <v>{"count":1,"iid":23022}</v>
      </c>
    </row>
    <row r="71" spans="1:21" customFormat="1" x14ac:dyDescent="0.15">
      <c r="A71" s="14">
        <v>68</v>
      </c>
      <c r="B71" s="14">
        <f>VLOOKUP(I71,角色ID对应!C:D,2,FALSE)</f>
        <v>31</v>
      </c>
      <c r="C71" s="14">
        <f t="shared" si="13"/>
        <v>3</v>
      </c>
      <c r="D71" s="14" t="str">
        <f t="shared" si="21"/>
        <v>[{"count":50,"iid":21011},{"count":1,"iid":23031},{"count":1,"iid":23032}]</v>
      </c>
      <c r="E71" s="14">
        <v>1</v>
      </c>
      <c r="F71">
        <v>0</v>
      </c>
      <c r="G71" s="14">
        <v>0</v>
      </c>
      <c r="H71">
        <v>0</v>
      </c>
      <c r="I71" s="14">
        <f t="shared" si="26"/>
        <v>14</v>
      </c>
      <c r="J71" s="15" t="str">
        <f>VLOOKUP(I71,角色ID对应!C:G,5,FALSE)</f>
        <v>贝蒂</v>
      </c>
      <c r="K71" t="str">
        <f t="shared" si="18"/>
        <v>角色升星材料3-1</v>
      </c>
      <c r="L71" s="14" t="str">
        <f t="shared" si="19"/>
        <v>角色升星材料3-2</v>
      </c>
      <c r="M71" s="16">
        <f>VLOOKUP(J71,物品对应表!B:C,2,FALSE)</f>
        <v>21011</v>
      </c>
      <c r="N71" s="16">
        <f>VLOOKUP(K71,物品对应表!B:C,2,FALSE)</f>
        <v>23031</v>
      </c>
      <c r="O71" s="16">
        <f>VLOOKUP(L71,物品对应表!B:C,2,FALSE)</f>
        <v>23032</v>
      </c>
      <c r="P71">
        <f t="shared" si="20"/>
        <v>50</v>
      </c>
      <c r="Q71" s="1">
        <f t="shared" si="22"/>
        <v>1</v>
      </c>
      <c r="R71" s="16">
        <f t="shared" si="23"/>
        <v>1</v>
      </c>
      <c r="S71" s="16" t="str">
        <f t="shared" si="24"/>
        <v>{"count":50,"iid":21011}</v>
      </c>
      <c r="T71" s="16" t="str">
        <f t="shared" si="25"/>
        <v>{"count":1,"iid":23031}</v>
      </c>
      <c r="U71" s="16" t="str">
        <f t="shared" si="25"/>
        <v>{"count":1,"iid":23032}</v>
      </c>
    </row>
    <row r="72" spans="1:21" customFormat="1" x14ac:dyDescent="0.15">
      <c r="A72" s="14">
        <v>69</v>
      </c>
      <c r="B72" s="14">
        <f>VLOOKUP(I72,角色ID对应!C:D,2,FALSE)</f>
        <v>31</v>
      </c>
      <c r="C72" s="14">
        <f t="shared" si="13"/>
        <v>4</v>
      </c>
      <c r="D72" s="14" t="str">
        <f t="shared" si="21"/>
        <v>[{"count":50,"iid":21011},{"count":1,"iid":23041},{"count":1,"iid":23042}]</v>
      </c>
      <c r="E72" s="14">
        <v>1</v>
      </c>
      <c r="F72">
        <v>0</v>
      </c>
      <c r="G72" s="14">
        <v>0</v>
      </c>
      <c r="H72">
        <v>0</v>
      </c>
      <c r="I72" s="14">
        <f t="shared" si="26"/>
        <v>14</v>
      </c>
      <c r="J72" s="15" t="str">
        <f>VLOOKUP(I72,角色ID对应!C:G,5,FALSE)</f>
        <v>贝蒂</v>
      </c>
      <c r="K72" t="str">
        <f t="shared" si="18"/>
        <v>角色升星材料4-1</v>
      </c>
      <c r="L72" s="14" t="str">
        <f t="shared" si="19"/>
        <v>角色升星材料4-2</v>
      </c>
      <c r="M72" s="16">
        <f>VLOOKUP(J72,物品对应表!B:C,2,FALSE)</f>
        <v>21011</v>
      </c>
      <c r="N72" s="16">
        <f>VLOOKUP(K72,物品对应表!B:C,2,FALSE)</f>
        <v>23041</v>
      </c>
      <c r="O72" s="16">
        <f>VLOOKUP(L72,物品对应表!B:C,2,FALSE)</f>
        <v>23042</v>
      </c>
      <c r="P72">
        <f t="shared" si="20"/>
        <v>50</v>
      </c>
      <c r="Q72" s="1">
        <f t="shared" si="22"/>
        <v>1</v>
      </c>
      <c r="R72" s="16">
        <f t="shared" si="23"/>
        <v>1</v>
      </c>
      <c r="S72" s="16" t="str">
        <f t="shared" si="24"/>
        <v>{"count":50,"iid":21011}</v>
      </c>
      <c r="T72" s="16" t="str">
        <f t="shared" si="25"/>
        <v>{"count":1,"iid":23041}</v>
      </c>
      <c r="U72" s="16" t="str">
        <f t="shared" si="25"/>
        <v>{"count":1,"iid":23042}</v>
      </c>
    </row>
    <row r="73" spans="1:21" customFormat="1" x14ac:dyDescent="0.15">
      <c r="A73" s="14">
        <v>70</v>
      </c>
      <c r="B73" s="14">
        <f>VLOOKUP(I73,角色ID对应!C:D,2,FALSE)</f>
        <v>31</v>
      </c>
      <c r="C73" s="14">
        <f t="shared" si="13"/>
        <v>5</v>
      </c>
      <c r="D73" s="14" t="str">
        <f t="shared" si="21"/>
        <v>[{"count":75,"iid":21011},{"count":1,"iid":23051},{"count":1,"iid":23052}]</v>
      </c>
      <c r="E73" s="14">
        <v>1</v>
      </c>
      <c r="F73">
        <v>0</v>
      </c>
      <c r="G73" s="14">
        <v>0</v>
      </c>
      <c r="H73">
        <v>0</v>
      </c>
      <c r="I73" s="14">
        <f t="shared" si="26"/>
        <v>14</v>
      </c>
      <c r="J73" s="15" t="str">
        <f>VLOOKUP(I73,角色ID对应!C:G,5,FALSE)</f>
        <v>贝蒂</v>
      </c>
      <c r="K73" t="str">
        <f t="shared" si="18"/>
        <v>角色升星材料5-1</v>
      </c>
      <c r="L73" s="14" t="str">
        <f t="shared" si="19"/>
        <v>角色升星材料5-2</v>
      </c>
      <c r="M73" s="16">
        <f>VLOOKUP(J73,物品对应表!B:C,2,FALSE)</f>
        <v>21011</v>
      </c>
      <c r="N73" s="16">
        <f>VLOOKUP(K73,物品对应表!B:C,2,FALSE)</f>
        <v>23051</v>
      </c>
      <c r="O73" s="16">
        <f>VLOOKUP(L73,物品对应表!B:C,2,FALSE)</f>
        <v>23052</v>
      </c>
      <c r="P73">
        <f t="shared" si="20"/>
        <v>75</v>
      </c>
      <c r="Q73" s="1">
        <f t="shared" si="22"/>
        <v>1</v>
      </c>
      <c r="R73" s="16">
        <f t="shared" si="23"/>
        <v>1</v>
      </c>
      <c r="S73" s="16" t="str">
        <f t="shared" si="24"/>
        <v>{"count":75,"iid":21011}</v>
      </c>
      <c r="T73" s="16" t="str">
        <f t="shared" si="25"/>
        <v>{"count":1,"iid":23051}</v>
      </c>
      <c r="U73" s="16" t="str">
        <f t="shared" si="25"/>
        <v>{"count":1,"iid":23052}</v>
      </c>
    </row>
    <row r="74" spans="1:21" customFormat="1" x14ac:dyDescent="0.15">
      <c r="A74" s="14">
        <v>71</v>
      </c>
      <c r="B74" s="14">
        <f>VLOOKUP(I74,角色ID对应!C:D,2,FALSE)</f>
        <v>32</v>
      </c>
      <c r="C74" s="14">
        <f t="shared" ref="C74:C137" si="27">C69</f>
        <v>1</v>
      </c>
      <c r="D74" s="14" t="str">
        <f t="shared" si="21"/>
        <v>[{"count":25,"iid":21012},{"count":1,"iid":23011},{"count":1,"iid":23012}]</v>
      </c>
      <c r="E74" s="14">
        <v>1</v>
      </c>
      <c r="F74">
        <v>0</v>
      </c>
      <c r="G74" s="14">
        <v>0</v>
      </c>
      <c r="H74">
        <v>0</v>
      </c>
      <c r="I74" s="14">
        <f t="shared" si="26"/>
        <v>15</v>
      </c>
      <c r="J74" s="15" t="str">
        <f>VLOOKUP(I74,角色ID对应!C:G,5,FALSE)</f>
        <v>未命名8</v>
      </c>
      <c r="K74" t="str">
        <f t="shared" si="18"/>
        <v>角色升星材料1-1</v>
      </c>
      <c r="L74" s="14" t="str">
        <f t="shared" si="19"/>
        <v>角色升星材料1-2</v>
      </c>
      <c r="M74" s="16">
        <f>VLOOKUP(J74,物品对应表!B:C,2,FALSE)</f>
        <v>21012</v>
      </c>
      <c r="N74" s="16">
        <f>VLOOKUP(K74,物品对应表!B:C,2,FALSE)</f>
        <v>23011</v>
      </c>
      <c r="O74" s="16">
        <f>VLOOKUP(L74,物品对应表!B:C,2,FALSE)</f>
        <v>23012</v>
      </c>
      <c r="P74">
        <f t="shared" si="20"/>
        <v>25</v>
      </c>
      <c r="Q74" s="1">
        <f t="shared" si="22"/>
        <v>1</v>
      </c>
      <c r="R74" s="16">
        <f t="shared" si="23"/>
        <v>1</v>
      </c>
      <c r="S74" s="16" t="str">
        <f t="shared" si="24"/>
        <v>{"count":25,"iid":21012}</v>
      </c>
      <c r="T74" s="16" t="str">
        <f t="shared" si="25"/>
        <v>{"count":1,"iid":23011}</v>
      </c>
      <c r="U74" s="16" t="str">
        <f t="shared" si="25"/>
        <v>{"count":1,"iid":23012}</v>
      </c>
    </row>
    <row r="75" spans="1:21" customFormat="1" x14ac:dyDescent="0.15">
      <c r="A75" s="14">
        <v>72</v>
      </c>
      <c r="B75" s="14">
        <f>VLOOKUP(I75,角色ID对应!C:D,2,FALSE)</f>
        <v>32</v>
      </c>
      <c r="C75" s="14">
        <f t="shared" si="27"/>
        <v>2</v>
      </c>
      <c r="D75" s="14" t="str">
        <f t="shared" si="21"/>
        <v>[{"count":25,"iid":21012},{"count":1,"iid":23021},{"count":1,"iid":23022}]</v>
      </c>
      <c r="E75" s="14">
        <v>1</v>
      </c>
      <c r="F75">
        <v>0</v>
      </c>
      <c r="G75" s="14">
        <v>0</v>
      </c>
      <c r="H75">
        <v>0</v>
      </c>
      <c r="I75" s="14">
        <f t="shared" si="26"/>
        <v>15</v>
      </c>
      <c r="J75" s="15" t="str">
        <f>VLOOKUP(I75,角色ID对应!C:G,5,FALSE)</f>
        <v>未命名8</v>
      </c>
      <c r="K75" t="str">
        <f t="shared" si="18"/>
        <v>角色升星材料2-1</v>
      </c>
      <c r="L75" s="14" t="str">
        <f t="shared" si="19"/>
        <v>角色升星材料2-2</v>
      </c>
      <c r="M75" s="16">
        <f>VLOOKUP(J75,物品对应表!B:C,2,FALSE)</f>
        <v>21012</v>
      </c>
      <c r="N75" s="16">
        <f>VLOOKUP(K75,物品对应表!B:C,2,FALSE)</f>
        <v>23021</v>
      </c>
      <c r="O75" s="16">
        <f>VLOOKUP(L75,物品对应表!B:C,2,FALSE)</f>
        <v>23022</v>
      </c>
      <c r="P75">
        <f t="shared" si="20"/>
        <v>25</v>
      </c>
      <c r="Q75" s="1">
        <f t="shared" si="22"/>
        <v>1</v>
      </c>
      <c r="R75" s="16">
        <f t="shared" si="23"/>
        <v>1</v>
      </c>
      <c r="S75" s="16" t="str">
        <f t="shared" si="24"/>
        <v>{"count":25,"iid":21012}</v>
      </c>
      <c r="T75" s="16" t="str">
        <f t="shared" si="25"/>
        <v>{"count":1,"iid":23021}</v>
      </c>
      <c r="U75" s="16" t="str">
        <f t="shared" si="25"/>
        <v>{"count":1,"iid":23022}</v>
      </c>
    </row>
    <row r="76" spans="1:21" customFormat="1" x14ac:dyDescent="0.15">
      <c r="A76" s="14">
        <v>73</v>
      </c>
      <c r="B76" s="14">
        <f>VLOOKUP(I76,角色ID对应!C:D,2,FALSE)</f>
        <v>32</v>
      </c>
      <c r="C76" s="14">
        <f t="shared" si="27"/>
        <v>3</v>
      </c>
      <c r="D76" s="14" t="str">
        <f t="shared" si="21"/>
        <v>[{"count":50,"iid":21012},{"count":1,"iid":23031},{"count":1,"iid":23032}]</v>
      </c>
      <c r="E76" s="14">
        <v>1</v>
      </c>
      <c r="F76">
        <v>0</v>
      </c>
      <c r="G76" s="14">
        <v>0</v>
      </c>
      <c r="H76">
        <v>0</v>
      </c>
      <c r="I76" s="14">
        <f t="shared" si="26"/>
        <v>15</v>
      </c>
      <c r="J76" s="15" t="str">
        <f>VLOOKUP(I76,角色ID对应!C:G,5,FALSE)</f>
        <v>未命名8</v>
      </c>
      <c r="K76" t="str">
        <f t="shared" si="18"/>
        <v>角色升星材料3-1</v>
      </c>
      <c r="L76" s="14" t="str">
        <f t="shared" si="19"/>
        <v>角色升星材料3-2</v>
      </c>
      <c r="M76" s="16">
        <f>VLOOKUP(J76,物品对应表!B:C,2,FALSE)</f>
        <v>21012</v>
      </c>
      <c r="N76" s="16">
        <f>VLOOKUP(K76,物品对应表!B:C,2,FALSE)</f>
        <v>23031</v>
      </c>
      <c r="O76" s="16">
        <f>VLOOKUP(L76,物品对应表!B:C,2,FALSE)</f>
        <v>23032</v>
      </c>
      <c r="P76">
        <f t="shared" si="20"/>
        <v>50</v>
      </c>
      <c r="Q76" s="1">
        <f t="shared" si="22"/>
        <v>1</v>
      </c>
      <c r="R76" s="16">
        <f t="shared" si="23"/>
        <v>1</v>
      </c>
      <c r="S76" s="16" t="str">
        <f t="shared" si="24"/>
        <v>{"count":50,"iid":21012}</v>
      </c>
      <c r="T76" s="16" t="str">
        <f t="shared" si="25"/>
        <v>{"count":1,"iid":23031}</v>
      </c>
      <c r="U76" s="16" t="str">
        <f t="shared" si="25"/>
        <v>{"count":1,"iid":23032}</v>
      </c>
    </row>
    <row r="77" spans="1:21" customFormat="1" x14ac:dyDescent="0.15">
      <c r="A77" s="14">
        <v>74</v>
      </c>
      <c r="B77" s="14">
        <f>VLOOKUP(I77,角色ID对应!C:D,2,FALSE)</f>
        <v>32</v>
      </c>
      <c r="C77" s="14">
        <f t="shared" si="27"/>
        <v>4</v>
      </c>
      <c r="D77" s="14" t="str">
        <f t="shared" si="21"/>
        <v>[{"count":50,"iid":21012},{"count":1,"iid":23041},{"count":1,"iid":23042}]</v>
      </c>
      <c r="E77" s="14">
        <v>1</v>
      </c>
      <c r="F77">
        <v>0</v>
      </c>
      <c r="G77" s="14">
        <v>0</v>
      </c>
      <c r="H77">
        <v>0</v>
      </c>
      <c r="I77" s="14">
        <f t="shared" si="26"/>
        <v>15</v>
      </c>
      <c r="J77" s="15" t="str">
        <f>VLOOKUP(I77,角色ID对应!C:G,5,FALSE)</f>
        <v>未命名8</v>
      </c>
      <c r="K77" t="str">
        <f t="shared" si="18"/>
        <v>角色升星材料4-1</v>
      </c>
      <c r="L77" s="14" t="str">
        <f t="shared" si="19"/>
        <v>角色升星材料4-2</v>
      </c>
      <c r="M77" s="16">
        <f>VLOOKUP(J77,物品对应表!B:C,2,FALSE)</f>
        <v>21012</v>
      </c>
      <c r="N77" s="16">
        <f>VLOOKUP(K77,物品对应表!B:C,2,FALSE)</f>
        <v>23041</v>
      </c>
      <c r="O77" s="16">
        <f>VLOOKUP(L77,物品对应表!B:C,2,FALSE)</f>
        <v>23042</v>
      </c>
      <c r="P77">
        <f t="shared" si="20"/>
        <v>50</v>
      </c>
      <c r="Q77" s="1">
        <f t="shared" si="22"/>
        <v>1</v>
      </c>
      <c r="R77" s="16">
        <f t="shared" si="23"/>
        <v>1</v>
      </c>
      <c r="S77" s="16" t="str">
        <f t="shared" si="24"/>
        <v>{"count":50,"iid":21012}</v>
      </c>
      <c r="T77" s="16" t="str">
        <f t="shared" si="25"/>
        <v>{"count":1,"iid":23041}</v>
      </c>
      <c r="U77" s="16" t="str">
        <f t="shared" si="25"/>
        <v>{"count":1,"iid":23042}</v>
      </c>
    </row>
    <row r="78" spans="1:21" customFormat="1" x14ac:dyDescent="0.15">
      <c r="A78" s="14">
        <v>75</v>
      </c>
      <c r="B78" s="14">
        <f>VLOOKUP(I78,角色ID对应!C:D,2,FALSE)</f>
        <v>32</v>
      </c>
      <c r="C78" s="14">
        <f t="shared" si="27"/>
        <v>5</v>
      </c>
      <c r="D78" s="14" t="str">
        <f t="shared" si="21"/>
        <v>[{"count":75,"iid":21012},{"count":1,"iid":23051},{"count":1,"iid":23052}]</v>
      </c>
      <c r="E78" s="14">
        <v>1</v>
      </c>
      <c r="F78">
        <v>0</v>
      </c>
      <c r="G78" s="14">
        <v>0</v>
      </c>
      <c r="H78">
        <v>0</v>
      </c>
      <c r="I78" s="14">
        <f t="shared" si="26"/>
        <v>15</v>
      </c>
      <c r="J78" s="15" t="str">
        <f>VLOOKUP(I78,角色ID对应!C:G,5,FALSE)</f>
        <v>未命名8</v>
      </c>
      <c r="K78" t="str">
        <f t="shared" si="18"/>
        <v>角色升星材料5-1</v>
      </c>
      <c r="L78" s="14" t="str">
        <f t="shared" si="19"/>
        <v>角色升星材料5-2</v>
      </c>
      <c r="M78" s="16">
        <f>VLOOKUP(J78,物品对应表!B:C,2,FALSE)</f>
        <v>21012</v>
      </c>
      <c r="N78" s="16">
        <f>VLOOKUP(K78,物品对应表!B:C,2,FALSE)</f>
        <v>23051</v>
      </c>
      <c r="O78" s="16">
        <f>VLOOKUP(L78,物品对应表!B:C,2,FALSE)</f>
        <v>23052</v>
      </c>
      <c r="P78">
        <f t="shared" si="20"/>
        <v>75</v>
      </c>
      <c r="Q78" s="1">
        <f t="shared" si="22"/>
        <v>1</v>
      </c>
      <c r="R78" s="16">
        <f t="shared" si="23"/>
        <v>1</v>
      </c>
      <c r="S78" s="16" t="str">
        <f t="shared" si="24"/>
        <v>{"count":75,"iid":21012}</v>
      </c>
      <c r="T78" s="16" t="str">
        <f t="shared" si="25"/>
        <v>{"count":1,"iid":23051}</v>
      </c>
      <c r="U78" s="16" t="str">
        <f t="shared" si="25"/>
        <v>{"count":1,"iid":23052}</v>
      </c>
    </row>
    <row r="79" spans="1:21" customFormat="1" x14ac:dyDescent="0.15">
      <c r="A79" s="14">
        <v>76</v>
      </c>
      <c r="B79" s="14">
        <f>VLOOKUP(I79,角色ID对应!C:D,2,FALSE)</f>
        <v>33</v>
      </c>
      <c r="C79" s="14">
        <f t="shared" si="27"/>
        <v>1</v>
      </c>
      <c r="D79" s="14" t="str">
        <f t="shared" si="21"/>
        <v>[{"count":25,"iid":21013},{"count":1,"iid":23011},{"count":1,"iid":23012}]</v>
      </c>
      <c r="E79" s="14">
        <v>1</v>
      </c>
      <c r="F79">
        <v>0</v>
      </c>
      <c r="G79" s="14">
        <v>0</v>
      </c>
      <c r="H79">
        <v>0</v>
      </c>
      <c r="I79" s="14">
        <f t="shared" si="26"/>
        <v>16</v>
      </c>
      <c r="J79" s="15" t="str">
        <f>VLOOKUP(I79,角色ID对应!C:G,5,FALSE)</f>
        <v>麦克白</v>
      </c>
      <c r="K79" t="str">
        <f t="shared" si="18"/>
        <v>角色升星材料1-1</v>
      </c>
      <c r="L79" s="14" t="str">
        <f t="shared" si="19"/>
        <v>角色升星材料1-2</v>
      </c>
      <c r="M79" s="16">
        <f>VLOOKUP(J79,物品对应表!B:C,2,FALSE)</f>
        <v>21013</v>
      </c>
      <c r="N79" s="16">
        <f>VLOOKUP(K79,物品对应表!B:C,2,FALSE)</f>
        <v>23011</v>
      </c>
      <c r="O79" s="16">
        <f>VLOOKUP(L79,物品对应表!B:C,2,FALSE)</f>
        <v>23012</v>
      </c>
      <c r="P79">
        <f t="shared" si="20"/>
        <v>25</v>
      </c>
      <c r="Q79" s="1">
        <f t="shared" si="22"/>
        <v>1</v>
      </c>
      <c r="R79" s="16">
        <f t="shared" si="23"/>
        <v>1</v>
      </c>
      <c r="S79" s="16" t="str">
        <f t="shared" si="24"/>
        <v>{"count":25,"iid":21013}</v>
      </c>
      <c r="T79" s="16" t="str">
        <f t="shared" si="25"/>
        <v>{"count":1,"iid":23011}</v>
      </c>
      <c r="U79" s="16" t="str">
        <f t="shared" si="25"/>
        <v>{"count":1,"iid":23012}</v>
      </c>
    </row>
    <row r="80" spans="1:21" customFormat="1" x14ac:dyDescent="0.15">
      <c r="A80" s="14">
        <v>77</v>
      </c>
      <c r="B80" s="14">
        <f>VLOOKUP(I80,角色ID对应!C:D,2,FALSE)</f>
        <v>33</v>
      </c>
      <c r="C80" s="14">
        <f t="shared" si="27"/>
        <v>2</v>
      </c>
      <c r="D80" s="14" t="str">
        <f t="shared" si="21"/>
        <v>[{"count":25,"iid":21013},{"count":1,"iid":23021},{"count":1,"iid":23022}]</v>
      </c>
      <c r="E80" s="14">
        <v>1</v>
      </c>
      <c r="F80">
        <v>0</v>
      </c>
      <c r="G80" s="14">
        <v>0</v>
      </c>
      <c r="H80">
        <v>0</v>
      </c>
      <c r="I80" s="14">
        <f t="shared" si="26"/>
        <v>16</v>
      </c>
      <c r="J80" s="15" t="str">
        <f>VLOOKUP(I80,角色ID对应!C:G,5,FALSE)</f>
        <v>麦克白</v>
      </c>
      <c r="K80" t="str">
        <f t="shared" si="18"/>
        <v>角色升星材料2-1</v>
      </c>
      <c r="L80" s="14" t="str">
        <f t="shared" si="19"/>
        <v>角色升星材料2-2</v>
      </c>
      <c r="M80" s="16">
        <f>VLOOKUP(J80,物品对应表!B:C,2,FALSE)</f>
        <v>21013</v>
      </c>
      <c r="N80" s="16">
        <f>VLOOKUP(K80,物品对应表!B:C,2,FALSE)</f>
        <v>23021</v>
      </c>
      <c r="O80" s="16">
        <f>VLOOKUP(L80,物品对应表!B:C,2,FALSE)</f>
        <v>23022</v>
      </c>
      <c r="P80">
        <f t="shared" si="20"/>
        <v>25</v>
      </c>
      <c r="Q80" s="1">
        <f t="shared" si="22"/>
        <v>1</v>
      </c>
      <c r="R80" s="16">
        <f t="shared" si="23"/>
        <v>1</v>
      </c>
      <c r="S80" s="16" t="str">
        <f t="shared" si="24"/>
        <v>{"count":25,"iid":21013}</v>
      </c>
      <c r="T80" s="16" t="str">
        <f t="shared" si="25"/>
        <v>{"count":1,"iid":23021}</v>
      </c>
      <c r="U80" s="16" t="str">
        <f t="shared" si="25"/>
        <v>{"count":1,"iid":23022}</v>
      </c>
    </row>
    <row r="81" spans="1:21" customFormat="1" x14ac:dyDescent="0.15">
      <c r="A81" s="14">
        <v>78</v>
      </c>
      <c r="B81" s="14">
        <f>VLOOKUP(I81,角色ID对应!C:D,2,FALSE)</f>
        <v>33</v>
      </c>
      <c r="C81" s="14">
        <f t="shared" si="27"/>
        <v>3</v>
      </c>
      <c r="D81" s="14" t="str">
        <f t="shared" si="21"/>
        <v>[{"count":50,"iid":21013},{"count":1,"iid":23031},{"count":1,"iid":23032}]</v>
      </c>
      <c r="E81" s="14">
        <v>1</v>
      </c>
      <c r="F81">
        <v>0</v>
      </c>
      <c r="G81" s="14">
        <v>0</v>
      </c>
      <c r="H81">
        <v>0</v>
      </c>
      <c r="I81" s="14">
        <f t="shared" si="26"/>
        <v>16</v>
      </c>
      <c r="J81" s="15" t="str">
        <f>VLOOKUP(I81,角色ID对应!C:G,5,FALSE)</f>
        <v>麦克白</v>
      </c>
      <c r="K81" t="str">
        <f t="shared" si="18"/>
        <v>角色升星材料3-1</v>
      </c>
      <c r="L81" s="14" t="str">
        <f t="shared" si="19"/>
        <v>角色升星材料3-2</v>
      </c>
      <c r="M81" s="16">
        <f>VLOOKUP(J81,物品对应表!B:C,2,FALSE)</f>
        <v>21013</v>
      </c>
      <c r="N81" s="16">
        <f>VLOOKUP(K81,物品对应表!B:C,2,FALSE)</f>
        <v>23031</v>
      </c>
      <c r="O81" s="16">
        <f>VLOOKUP(L81,物品对应表!B:C,2,FALSE)</f>
        <v>23032</v>
      </c>
      <c r="P81">
        <f t="shared" si="20"/>
        <v>50</v>
      </c>
      <c r="Q81" s="1">
        <f t="shared" si="22"/>
        <v>1</v>
      </c>
      <c r="R81" s="16">
        <f t="shared" si="23"/>
        <v>1</v>
      </c>
      <c r="S81" s="16" t="str">
        <f t="shared" si="24"/>
        <v>{"count":50,"iid":21013}</v>
      </c>
      <c r="T81" s="16" t="str">
        <f t="shared" si="25"/>
        <v>{"count":1,"iid":23031}</v>
      </c>
      <c r="U81" s="16" t="str">
        <f t="shared" si="25"/>
        <v>{"count":1,"iid":23032}</v>
      </c>
    </row>
    <row r="82" spans="1:21" customFormat="1" x14ac:dyDescent="0.15">
      <c r="A82" s="14">
        <v>79</v>
      </c>
      <c r="B82" s="14">
        <f>VLOOKUP(I82,角色ID对应!C:D,2,FALSE)</f>
        <v>33</v>
      </c>
      <c r="C82" s="14">
        <f t="shared" si="27"/>
        <v>4</v>
      </c>
      <c r="D82" s="14" t="str">
        <f t="shared" si="21"/>
        <v>[{"count":50,"iid":21013},{"count":1,"iid":23041},{"count":1,"iid":23042}]</v>
      </c>
      <c r="E82" s="14">
        <v>1</v>
      </c>
      <c r="F82">
        <v>0</v>
      </c>
      <c r="G82" s="14">
        <v>0</v>
      </c>
      <c r="H82">
        <v>0</v>
      </c>
      <c r="I82" s="14">
        <f t="shared" si="26"/>
        <v>16</v>
      </c>
      <c r="J82" s="15" t="str">
        <f>VLOOKUP(I82,角色ID对应!C:G,5,FALSE)</f>
        <v>麦克白</v>
      </c>
      <c r="K82" t="str">
        <f t="shared" si="18"/>
        <v>角色升星材料4-1</v>
      </c>
      <c r="L82" s="14" t="str">
        <f t="shared" si="19"/>
        <v>角色升星材料4-2</v>
      </c>
      <c r="M82" s="16">
        <f>VLOOKUP(J82,物品对应表!B:C,2,FALSE)</f>
        <v>21013</v>
      </c>
      <c r="N82" s="16">
        <f>VLOOKUP(K82,物品对应表!B:C,2,FALSE)</f>
        <v>23041</v>
      </c>
      <c r="O82" s="16">
        <f>VLOOKUP(L82,物品对应表!B:C,2,FALSE)</f>
        <v>23042</v>
      </c>
      <c r="P82">
        <f t="shared" si="20"/>
        <v>50</v>
      </c>
      <c r="Q82" s="1">
        <f t="shared" si="22"/>
        <v>1</v>
      </c>
      <c r="R82" s="16">
        <f t="shared" si="23"/>
        <v>1</v>
      </c>
      <c r="S82" s="16" t="str">
        <f t="shared" si="24"/>
        <v>{"count":50,"iid":21013}</v>
      </c>
      <c r="T82" s="16" t="str">
        <f t="shared" si="25"/>
        <v>{"count":1,"iid":23041}</v>
      </c>
      <c r="U82" s="16" t="str">
        <f t="shared" si="25"/>
        <v>{"count":1,"iid":23042}</v>
      </c>
    </row>
    <row r="83" spans="1:21" customFormat="1" x14ac:dyDescent="0.15">
      <c r="A83" s="14">
        <v>80</v>
      </c>
      <c r="B83" s="14">
        <f>VLOOKUP(I83,角色ID对应!C:D,2,FALSE)</f>
        <v>33</v>
      </c>
      <c r="C83" s="14">
        <f t="shared" si="27"/>
        <v>5</v>
      </c>
      <c r="D83" s="14" t="str">
        <f t="shared" si="21"/>
        <v>[{"count":75,"iid":21013},{"count":1,"iid":23051},{"count":1,"iid":23052}]</v>
      </c>
      <c r="E83" s="14">
        <v>1</v>
      </c>
      <c r="F83">
        <v>0</v>
      </c>
      <c r="G83" s="14">
        <v>0</v>
      </c>
      <c r="H83">
        <v>0</v>
      </c>
      <c r="I83" s="14">
        <f t="shared" si="26"/>
        <v>16</v>
      </c>
      <c r="J83" s="15" t="str">
        <f>VLOOKUP(I83,角色ID对应!C:G,5,FALSE)</f>
        <v>麦克白</v>
      </c>
      <c r="K83" t="str">
        <f t="shared" si="18"/>
        <v>角色升星材料5-1</v>
      </c>
      <c r="L83" s="14" t="str">
        <f t="shared" si="19"/>
        <v>角色升星材料5-2</v>
      </c>
      <c r="M83" s="16">
        <f>VLOOKUP(J83,物品对应表!B:C,2,FALSE)</f>
        <v>21013</v>
      </c>
      <c r="N83" s="16">
        <f>VLOOKUP(K83,物品对应表!B:C,2,FALSE)</f>
        <v>23051</v>
      </c>
      <c r="O83" s="16">
        <f>VLOOKUP(L83,物品对应表!B:C,2,FALSE)</f>
        <v>23052</v>
      </c>
      <c r="P83">
        <f t="shared" si="20"/>
        <v>75</v>
      </c>
      <c r="Q83" s="1">
        <f t="shared" si="22"/>
        <v>1</v>
      </c>
      <c r="R83" s="16">
        <f t="shared" si="23"/>
        <v>1</v>
      </c>
      <c r="S83" s="16" t="str">
        <f t="shared" si="24"/>
        <v>{"count":75,"iid":21013}</v>
      </c>
      <c r="T83" s="16" t="str">
        <f t="shared" si="25"/>
        <v>{"count":1,"iid":23051}</v>
      </c>
      <c r="U83" s="16" t="str">
        <f t="shared" si="25"/>
        <v>{"count":1,"iid":23052}</v>
      </c>
    </row>
    <row r="84" spans="1:21" customFormat="1" x14ac:dyDescent="0.15">
      <c r="A84" s="14">
        <v>81</v>
      </c>
      <c r="B84" s="14">
        <f>VLOOKUP(I84,角色ID对应!C:D,2,FALSE)</f>
        <v>34</v>
      </c>
      <c r="C84" s="14">
        <f t="shared" si="27"/>
        <v>1</v>
      </c>
      <c r="D84" s="14" t="str">
        <f t="shared" si="21"/>
        <v>[{"count":25,"iid":21014},{"count":1,"iid":23011},{"count":1,"iid":23012}]</v>
      </c>
      <c r="E84" s="14">
        <v>1</v>
      </c>
      <c r="F84">
        <v>0</v>
      </c>
      <c r="G84" s="14">
        <v>0</v>
      </c>
      <c r="H84">
        <v>0</v>
      </c>
      <c r="I84" s="14">
        <f t="shared" si="26"/>
        <v>17</v>
      </c>
      <c r="J84" s="15" t="str">
        <f>VLOOKUP(I84,角色ID对应!C:G,5,FALSE)</f>
        <v>未命名9</v>
      </c>
      <c r="K84" t="str">
        <f t="shared" si="18"/>
        <v>角色升星材料1-1</v>
      </c>
      <c r="L84" s="14" t="str">
        <f t="shared" si="19"/>
        <v>角色升星材料1-2</v>
      </c>
      <c r="M84" s="16">
        <f>VLOOKUP(J84,物品对应表!B:C,2,FALSE)</f>
        <v>21014</v>
      </c>
      <c r="N84" s="16">
        <f>VLOOKUP(K84,物品对应表!B:C,2,FALSE)</f>
        <v>23011</v>
      </c>
      <c r="O84" s="16">
        <f>VLOOKUP(L84,物品对应表!B:C,2,FALSE)</f>
        <v>23012</v>
      </c>
      <c r="P84">
        <f t="shared" si="20"/>
        <v>25</v>
      </c>
      <c r="Q84" s="1">
        <f t="shared" si="22"/>
        <v>1</v>
      </c>
      <c r="R84" s="16">
        <f t="shared" si="23"/>
        <v>1</v>
      </c>
      <c r="S84" s="16" t="str">
        <f t="shared" si="24"/>
        <v>{"count":25,"iid":21014}</v>
      </c>
      <c r="T84" s="16" t="str">
        <f t="shared" si="25"/>
        <v>{"count":1,"iid":23011}</v>
      </c>
      <c r="U84" s="16" t="str">
        <f t="shared" si="25"/>
        <v>{"count":1,"iid":23012}</v>
      </c>
    </row>
    <row r="85" spans="1:21" customFormat="1" x14ac:dyDescent="0.15">
      <c r="A85" s="14">
        <v>82</v>
      </c>
      <c r="B85" s="14">
        <f>VLOOKUP(I85,角色ID对应!C:D,2,FALSE)</f>
        <v>34</v>
      </c>
      <c r="C85" s="14">
        <f t="shared" si="27"/>
        <v>2</v>
      </c>
      <c r="D85" s="14" t="str">
        <f t="shared" si="21"/>
        <v>[{"count":25,"iid":21014},{"count":1,"iid":23021},{"count":1,"iid":23022}]</v>
      </c>
      <c r="E85" s="14">
        <v>1</v>
      </c>
      <c r="F85">
        <v>0</v>
      </c>
      <c r="G85" s="14">
        <v>0</v>
      </c>
      <c r="H85">
        <v>0</v>
      </c>
      <c r="I85" s="14">
        <f t="shared" si="26"/>
        <v>17</v>
      </c>
      <c r="J85" s="15" t="str">
        <f>VLOOKUP(I85,角色ID对应!C:G,5,FALSE)</f>
        <v>未命名9</v>
      </c>
      <c r="K85" t="str">
        <f t="shared" si="18"/>
        <v>角色升星材料2-1</v>
      </c>
      <c r="L85" s="14" t="str">
        <f t="shared" si="19"/>
        <v>角色升星材料2-2</v>
      </c>
      <c r="M85" s="16">
        <f>VLOOKUP(J85,物品对应表!B:C,2,FALSE)</f>
        <v>21014</v>
      </c>
      <c r="N85" s="16">
        <f>VLOOKUP(K85,物品对应表!B:C,2,FALSE)</f>
        <v>23021</v>
      </c>
      <c r="O85" s="16">
        <f>VLOOKUP(L85,物品对应表!B:C,2,FALSE)</f>
        <v>23022</v>
      </c>
      <c r="P85">
        <f t="shared" si="20"/>
        <v>25</v>
      </c>
      <c r="Q85" s="1">
        <f t="shared" si="22"/>
        <v>1</v>
      </c>
      <c r="R85" s="16">
        <f t="shared" si="23"/>
        <v>1</v>
      </c>
      <c r="S85" s="16" t="str">
        <f t="shared" si="24"/>
        <v>{"count":25,"iid":21014}</v>
      </c>
      <c r="T85" s="16" t="str">
        <f t="shared" si="25"/>
        <v>{"count":1,"iid":23021}</v>
      </c>
      <c r="U85" s="16" t="str">
        <f t="shared" si="25"/>
        <v>{"count":1,"iid":23022}</v>
      </c>
    </row>
    <row r="86" spans="1:21" customFormat="1" x14ac:dyDescent="0.15">
      <c r="A86" s="14">
        <v>83</v>
      </c>
      <c r="B86" s="14">
        <f>VLOOKUP(I86,角色ID对应!C:D,2,FALSE)</f>
        <v>34</v>
      </c>
      <c r="C86" s="14">
        <f t="shared" si="27"/>
        <v>3</v>
      </c>
      <c r="D86" s="14" t="str">
        <f t="shared" si="21"/>
        <v>[{"count":50,"iid":21014},{"count":1,"iid":23031},{"count":1,"iid":23032}]</v>
      </c>
      <c r="E86" s="14">
        <v>1</v>
      </c>
      <c r="F86">
        <v>0</v>
      </c>
      <c r="G86" s="14">
        <v>0</v>
      </c>
      <c r="H86">
        <v>0</v>
      </c>
      <c r="I86" s="14">
        <f t="shared" si="26"/>
        <v>17</v>
      </c>
      <c r="J86" s="15" t="str">
        <f>VLOOKUP(I86,角色ID对应!C:G,5,FALSE)</f>
        <v>未命名9</v>
      </c>
      <c r="K86" t="str">
        <f t="shared" si="18"/>
        <v>角色升星材料3-1</v>
      </c>
      <c r="L86" s="14" t="str">
        <f t="shared" si="19"/>
        <v>角色升星材料3-2</v>
      </c>
      <c r="M86" s="16">
        <f>VLOOKUP(J86,物品对应表!B:C,2,FALSE)</f>
        <v>21014</v>
      </c>
      <c r="N86" s="16">
        <f>VLOOKUP(K86,物品对应表!B:C,2,FALSE)</f>
        <v>23031</v>
      </c>
      <c r="O86" s="16">
        <f>VLOOKUP(L86,物品对应表!B:C,2,FALSE)</f>
        <v>23032</v>
      </c>
      <c r="P86">
        <f t="shared" si="20"/>
        <v>50</v>
      </c>
      <c r="Q86" s="1">
        <f t="shared" si="22"/>
        <v>1</v>
      </c>
      <c r="R86" s="16">
        <f t="shared" si="23"/>
        <v>1</v>
      </c>
      <c r="S86" s="16" t="str">
        <f t="shared" si="24"/>
        <v>{"count":50,"iid":21014}</v>
      </c>
      <c r="T86" s="16" t="str">
        <f t="shared" si="25"/>
        <v>{"count":1,"iid":23031}</v>
      </c>
      <c r="U86" s="16" t="str">
        <f t="shared" si="25"/>
        <v>{"count":1,"iid":23032}</v>
      </c>
    </row>
    <row r="87" spans="1:21" customFormat="1" x14ac:dyDescent="0.15">
      <c r="A87" s="14">
        <v>84</v>
      </c>
      <c r="B87" s="14">
        <f>VLOOKUP(I87,角色ID对应!C:D,2,FALSE)</f>
        <v>34</v>
      </c>
      <c r="C87" s="14">
        <f t="shared" si="27"/>
        <v>4</v>
      </c>
      <c r="D87" s="14" t="str">
        <f t="shared" si="21"/>
        <v>[{"count":50,"iid":21014},{"count":1,"iid":23041},{"count":1,"iid":23042}]</v>
      </c>
      <c r="E87" s="14">
        <v>1</v>
      </c>
      <c r="F87">
        <v>0</v>
      </c>
      <c r="G87" s="14">
        <v>0</v>
      </c>
      <c r="H87">
        <v>0</v>
      </c>
      <c r="I87" s="14">
        <f t="shared" si="26"/>
        <v>17</v>
      </c>
      <c r="J87" s="15" t="str">
        <f>VLOOKUP(I87,角色ID对应!C:G,5,FALSE)</f>
        <v>未命名9</v>
      </c>
      <c r="K87" t="str">
        <f t="shared" si="18"/>
        <v>角色升星材料4-1</v>
      </c>
      <c r="L87" s="14" t="str">
        <f t="shared" si="19"/>
        <v>角色升星材料4-2</v>
      </c>
      <c r="M87" s="16">
        <f>VLOOKUP(J87,物品对应表!B:C,2,FALSE)</f>
        <v>21014</v>
      </c>
      <c r="N87" s="16">
        <f>VLOOKUP(K87,物品对应表!B:C,2,FALSE)</f>
        <v>23041</v>
      </c>
      <c r="O87" s="16">
        <f>VLOOKUP(L87,物品对应表!B:C,2,FALSE)</f>
        <v>23042</v>
      </c>
      <c r="P87">
        <f t="shared" si="20"/>
        <v>50</v>
      </c>
      <c r="Q87" s="1">
        <f t="shared" si="22"/>
        <v>1</v>
      </c>
      <c r="R87" s="16">
        <f t="shared" si="23"/>
        <v>1</v>
      </c>
      <c r="S87" s="16" t="str">
        <f t="shared" si="24"/>
        <v>{"count":50,"iid":21014}</v>
      </c>
      <c r="T87" s="16" t="str">
        <f t="shared" si="25"/>
        <v>{"count":1,"iid":23041}</v>
      </c>
      <c r="U87" s="16" t="str">
        <f t="shared" si="25"/>
        <v>{"count":1,"iid":23042}</v>
      </c>
    </row>
    <row r="88" spans="1:21" customFormat="1" x14ac:dyDescent="0.15">
      <c r="A88" s="14">
        <v>85</v>
      </c>
      <c r="B88" s="14">
        <f>VLOOKUP(I88,角色ID对应!C:D,2,FALSE)</f>
        <v>34</v>
      </c>
      <c r="C88" s="14">
        <f t="shared" si="27"/>
        <v>5</v>
      </c>
      <c r="D88" s="14" t="str">
        <f t="shared" si="21"/>
        <v>[{"count":75,"iid":21014},{"count":1,"iid":23051},{"count":1,"iid":23052}]</v>
      </c>
      <c r="E88" s="14">
        <v>1</v>
      </c>
      <c r="F88">
        <v>0</v>
      </c>
      <c r="G88" s="14">
        <v>0</v>
      </c>
      <c r="H88">
        <v>0</v>
      </c>
      <c r="I88" s="14">
        <f t="shared" si="26"/>
        <v>17</v>
      </c>
      <c r="J88" s="15" t="str">
        <f>VLOOKUP(I88,角色ID对应!C:G,5,FALSE)</f>
        <v>未命名9</v>
      </c>
      <c r="K88" t="str">
        <f t="shared" si="18"/>
        <v>角色升星材料5-1</v>
      </c>
      <c r="L88" s="14" t="str">
        <f t="shared" si="19"/>
        <v>角色升星材料5-2</v>
      </c>
      <c r="M88" s="16">
        <f>VLOOKUP(J88,物品对应表!B:C,2,FALSE)</f>
        <v>21014</v>
      </c>
      <c r="N88" s="16">
        <f>VLOOKUP(K88,物品对应表!B:C,2,FALSE)</f>
        <v>23051</v>
      </c>
      <c r="O88" s="16">
        <f>VLOOKUP(L88,物品对应表!B:C,2,FALSE)</f>
        <v>23052</v>
      </c>
      <c r="P88">
        <f t="shared" si="20"/>
        <v>75</v>
      </c>
      <c r="Q88" s="1">
        <f t="shared" si="22"/>
        <v>1</v>
      </c>
      <c r="R88" s="16">
        <f t="shared" si="23"/>
        <v>1</v>
      </c>
      <c r="S88" s="16" t="str">
        <f t="shared" si="24"/>
        <v>{"count":75,"iid":21014}</v>
      </c>
      <c r="T88" s="16" t="str">
        <f t="shared" si="25"/>
        <v>{"count":1,"iid":23051}</v>
      </c>
      <c r="U88" s="16" t="str">
        <f t="shared" si="25"/>
        <v>{"count":1,"iid":23052}</v>
      </c>
    </row>
    <row r="89" spans="1:21" customFormat="1" x14ac:dyDescent="0.15">
      <c r="A89" s="14">
        <v>86</v>
      </c>
      <c r="B89" s="14">
        <f>VLOOKUP(I89,角色ID对应!C:D,2,FALSE)</f>
        <v>35</v>
      </c>
      <c r="C89" s="14">
        <f t="shared" si="27"/>
        <v>1</v>
      </c>
      <c r="D89" s="14" t="str">
        <f t="shared" si="21"/>
        <v>[{"count":25,"iid":21015},{"count":1,"iid":23011},{"count":1,"iid":23012}]</v>
      </c>
      <c r="E89" s="14">
        <v>1</v>
      </c>
      <c r="F89">
        <v>0</v>
      </c>
      <c r="G89" s="14">
        <v>0</v>
      </c>
      <c r="H89">
        <v>0</v>
      </c>
      <c r="I89" s="14">
        <f t="shared" si="26"/>
        <v>18</v>
      </c>
      <c r="J89" s="15" t="str">
        <f>VLOOKUP(I89,角色ID对应!C:G,5,FALSE)</f>
        <v>未命名10</v>
      </c>
      <c r="K89" t="str">
        <f t="shared" si="18"/>
        <v>角色升星材料1-1</v>
      </c>
      <c r="L89" s="14" t="str">
        <f t="shared" si="19"/>
        <v>角色升星材料1-2</v>
      </c>
      <c r="M89" s="16">
        <f>VLOOKUP(J89,物品对应表!B:C,2,FALSE)</f>
        <v>21015</v>
      </c>
      <c r="N89" s="16">
        <f>VLOOKUP(K89,物品对应表!B:C,2,FALSE)</f>
        <v>23011</v>
      </c>
      <c r="O89" s="16">
        <f>VLOOKUP(L89,物品对应表!B:C,2,FALSE)</f>
        <v>23012</v>
      </c>
      <c r="P89">
        <f t="shared" si="20"/>
        <v>25</v>
      </c>
      <c r="Q89" s="1">
        <f t="shared" si="22"/>
        <v>1</v>
      </c>
      <c r="R89" s="16">
        <f t="shared" si="23"/>
        <v>1</v>
      </c>
      <c r="S89" s="16" t="str">
        <f t="shared" si="24"/>
        <v>{"count":25,"iid":21015}</v>
      </c>
      <c r="T89" s="16" t="str">
        <f t="shared" si="25"/>
        <v>{"count":1,"iid":23011}</v>
      </c>
      <c r="U89" s="16" t="str">
        <f t="shared" si="25"/>
        <v>{"count":1,"iid":23012}</v>
      </c>
    </row>
    <row r="90" spans="1:21" customFormat="1" x14ac:dyDescent="0.15">
      <c r="A90" s="14">
        <v>87</v>
      </c>
      <c r="B90" s="14">
        <f>VLOOKUP(I90,角色ID对应!C:D,2,FALSE)</f>
        <v>35</v>
      </c>
      <c r="C90" s="14">
        <f t="shared" si="27"/>
        <v>2</v>
      </c>
      <c r="D90" s="14" t="str">
        <f t="shared" si="21"/>
        <v>[{"count":25,"iid":21015},{"count":1,"iid":23021},{"count":1,"iid":23022}]</v>
      </c>
      <c r="E90" s="14">
        <v>1</v>
      </c>
      <c r="F90">
        <v>0</v>
      </c>
      <c r="G90" s="14">
        <v>0</v>
      </c>
      <c r="H90">
        <v>0</v>
      </c>
      <c r="I90" s="14">
        <f t="shared" si="26"/>
        <v>18</v>
      </c>
      <c r="J90" s="15" t="str">
        <f>VLOOKUP(I90,角色ID对应!C:G,5,FALSE)</f>
        <v>未命名10</v>
      </c>
      <c r="K90" t="str">
        <f t="shared" si="18"/>
        <v>角色升星材料2-1</v>
      </c>
      <c r="L90" s="14" t="str">
        <f t="shared" si="19"/>
        <v>角色升星材料2-2</v>
      </c>
      <c r="M90" s="16">
        <f>VLOOKUP(J90,物品对应表!B:C,2,FALSE)</f>
        <v>21015</v>
      </c>
      <c r="N90" s="16">
        <f>VLOOKUP(K90,物品对应表!B:C,2,FALSE)</f>
        <v>23021</v>
      </c>
      <c r="O90" s="16">
        <f>VLOOKUP(L90,物品对应表!B:C,2,FALSE)</f>
        <v>23022</v>
      </c>
      <c r="P90">
        <f t="shared" si="20"/>
        <v>25</v>
      </c>
      <c r="Q90" s="1">
        <f t="shared" si="22"/>
        <v>1</v>
      </c>
      <c r="R90" s="16">
        <f t="shared" si="23"/>
        <v>1</v>
      </c>
      <c r="S90" s="16" t="str">
        <f t="shared" si="24"/>
        <v>{"count":25,"iid":21015}</v>
      </c>
      <c r="T90" s="16" t="str">
        <f t="shared" si="25"/>
        <v>{"count":1,"iid":23021}</v>
      </c>
      <c r="U90" s="16" t="str">
        <f t="shared" si="25"/>
        <v>{"count":1,"iid":23022}</v>
      </c>
    </row>
    <row r="91" spans="1:21" customFormat="1" x14ac:dyDescent="0.15">
      <c r="A91" s="14">
        <v>88</v>
      </c>
      <c r="B91" s="14">
        <f>VLOOKUP(I91,角色ID对应!C:D,2,FALSE)</f>
        <v>35</v>
      </c>
      <c r="C91" s="14">
        <f t="shared" si="27"/>
        <v>3</v>
      </c>
      <c r="D91" s="14" t="str">
        <f t="shared" si="21"/>
        <v>[{"count":50,"iid":21015},{"count":1,"iid":23031},{"count":1,"iid":23032}]</v>
      </c>
      <c r="E91" s="14">
        <v>1</v>
      </c>
      <c r="F91">
        <v>0</v>
      </c>
      <c r="G91" s="14">
        <v>0</v>
      </c>
      <c r="H91">
        <v>0</v>
      </c>
      <c r="I91" s="14">
        <f t="shared" si="26"/>
        <v>18</v>
      </c>
      <c r="J91" s="15" t="str">
        <f>VLOOKUP(I91,角色ID对应!C:G,5,FALSE)</f>
        <v>未命名10</v>
      </c>
      <c r="K91" t="str">
        <f t="shared" si="18"/>
        <v>角色升星材料3-1</v>
      </c>
      <c r="L91" s="14" t="str">
        <f t="shared" si="19"/>
        <v>角色升星材料3-2</v>
      </c>
      <c r="M91" s="16">
        <f>VLOOKUP(J91,物品对应表!B:C,2,FALSE)</f>
        <v>21015</v>
      </c>
      <c r="N91" s="16">
        <f>VLOOKUP(K91,物品对应表!B:C,2,FALSE)</f>
        <v>23031</v>
      </c>
      <c r="O91" s="16">
        <f>VLOOKUP(L91,物品对应表!B:C,2,FALSE)</f>
        <v>23032</v>
      </c>
      <c r="P91">
        <f t="shared" si="20"/>
        <v>50</v>
      </c>
      <c r="Q91" s="1">
        <f t="shared" si="22"/>
        <v>1</v>
      </c>
      <c r="R91" s="16">
        <f t="shared" si="23"/>
        <v>1</v>
      </c>
      <c r="S91" s="16" t="str">
        <f t="shared" si="24"/>
        <v>{"count":50,"iid":21015}</v>
      </c>
      <c r="T91" s="16" t="str">
        <f t="shared" si="25"/>
        <v>{"count":1,"iid":23031}</v>
      </c>
      <c r="U91" s="16" t="str">
        <f t="shared" si="25"/>
        <v>{"count":1,"iid":23032}</v>
      </c>
    </row>
    <row r="92" spans="1:21" customFormat="1" x14ac:dyDescent="0.15">
      <c r="A92" s="14">
        <v>89</v>
      </c>
      <c r="B92" s="14">
        <f>VLOOKUP(I92,角色ID对应!C:D,2,FALSE)</f>
        <v>35</v>
      </c>
      <c r="C92" s="14">
        <f t="shared" si="27"/>
        <v>4</v>
      </c>
      <c r="D92" s="14" t="str">
        <f t="shared" si="21"/>
        <v>[{"count":50,"iid":21015},{"count":1,"iid":23041},{"count":1,"iid":23042}]</v>
      </c>
      <c r="E92" s="14">
        <v>1</v>
      </c>
      <c r="F92">
        <v>0</v>
      </c>
      <c r="G92" s="14">
        <v>0</v>
      </c>
      <c r="H92">
        <v>0</v>
      </c>
      <c r="I92" s="14">
        <f t="shared" si="26"/>
        <v>18</v>
      </c>
      <c r="J92" s="15" t="str">
        <f>VLOOKUP(I92,角色ID对应!C:G,5,FALSE)</f>
        <v>未命名10</v>
      </c>
      <c r="K92" t="str">
        <f t="shared" si="18"/>
        <v>角色升星材料4-1</v>
      </c>
      <c r="L92" s="14" t="str">
        <f t="shared" si="19"/>
        <v>角色升星材料4-2</v>
      </c>
      <c r="M92" s="16">
        <f>VLOOKUP(J92,物品对应表!B:C,2,FALSE)</f>
        <v>21015</v>
      </c>
      <c r="N92" s="16">
        <f>VLOOKUP(K92,物品对应表!B:C,2,FALSE)</f>
        <v>23041</v>
      </c>
      <c r="O92" s="16">
        <f>VLOOKUP(L92,物品对应表!B:C,2,FALSE)</f>
        <v>23042</v>
      </c>
      <c r="P92">
        <f t="shared" si="20"/>
        <v>50</v>
      </c>
      <c r="Q92" s="1">
        <f t="shared" si="22"/>
        <v>1</v>
      </c>
      <c r="R92" s="16">
        <f t="shared" si="23"/>
        <v>1</v>
      </c>
      <c r="S92" s="16" t="str">
        <f t="shared" si="24"/>
        <v>{"count":50,"iid":21015}</v>
      </c>
      <c r="T92" s="16" t="str">
        <f t="shared" si="25"/>
        <v>{"count":1,"iid":23041}</v>
      </c>
      <c r="U92" s="16" t="str">
        <f t="shared" si="25"/>
        <v>{"count":1,"iid":23042}</v>
      </c>
    </row>
    <row r="93" spans="1:21" customFormat="1" x14ac:dyDescent="0.15">
      <c r="A93" s="14">
        <v>90</v>
      </c>
      <c r="B93" s="14">
        <f>VLOOKUP(I93,角色ID对应!C:D,2,FALSE)</f>
        <v>35</v>
      </c>
      <c r="C93" s="14">
        <f t="shared" si="27"/>
        <v>5</v>
      </c>
      <c r="D93" s="14" t="str">
        <f t="shared" si="21"/>
        <v>[{"count":75,"iid":21015},{"count":1,"iid":23051},{"count":1,"iid":23052}]</v>
      </c>
      <c r="E93" s="14">
        <v>1</v>
      </c>
      <c r="F93">
        <v>0</v>
      </c>
      <c r="G93" s="14">
        <v>0</v>
      </c>
      <c r="H93">
        <v>0</v>
      </c>
      <c r="I93" s="14">
        <f t="shared" si="26"/>
        <v>18</v>
      </c>
      <c r="J93" s="15" t="str">
        <f>VLOOKUP(I93,角色ID对应!C:G,5,FALSE)</f>
        <v>未命名10</v>
      </c>
      <c r="K93" t="str">
        <f t="shared" si="18"/>
        <v>角色升星材料5-1</v>
      </c>
      <c r="L93" s="14" t="str">
        <f t="shared" si="19"/>
        <v>角色升星材料5-2</v>
      </c>
      <c r="M93" s="16">
        <f>VLOOKUP(J93,物品对应表!B:C,2,FALSE)</f>
        <v>21015</v>
      </c>
      <c r="N93" s="16">
        <f>VLOOKUP(K93,物品对应表!B:C,2,FALSE)</f>
        <v>23051</v>
      </c>
      <c r="O93" s="16">
        <f>VLOOKUP(L93,物品对应表!B:C,2,FALSE)</f>
        <v>23052</v>
      </c>
      <c r="P93">
        <f t="shared" si="20"/>
        <v>75</v>
      </c>
      <c r="Q93" s="1">
        <f t="shared" si="22"/>
        <v>1</v>
      </c>
      <c r="R93" s="16">
        <f t="shared" si="23"/>
        <v>1</v>
      </c>
      <c r="S93" s="16" t="str">
        <f t="shared" si="24"/>
        <v>{"count":75,"iid":21015}</v>
      </c>
      <c r="T93" s="16" t="str">
        <f t="shared" si="25"/>
        <v>{"count":1,"iid":23051}</v>
      </c>
      <c r="U93" s="16" t="str">
        <f t="shared" si="25"/>
        <v>{"count":1,"iid":23052}</v>
      </c>
    </row>
    <row r="94" spans="1:21" customFormat="1" x14ac:dyDescent="0.15">
      <c r="A94" s="14">
        <v>91</v>
      </c>
      <c r="B94" s="14">
        <f>VLOOKUP(I94,角色ID对应!C:D,2,FALSE)</f>
        <v>36</v>
      </c>
      <c r="C94" s="14">
        <f t="shared" si="27"/>
        <v>1</v>
      </c>
      <c r="D94" s="14" t="str">
        <f t="shared" si="21"/>
        <v>[{"count":25,"iid":21016},{"count":1,"iid":23011},{"count":1,"iid":23012}]</v>
      </c>
      <c r="E94" s="14">
        <v>1</v>
      </c>
      <c r="F94">
        <v>0</v>
      </c>
      <c r="G94" s="14">
        <v>0</v>
      </c>
      <c r="H94">
        <v>0</v>
      </c>
      <c r="I94" s="14">
        <f t="shared" si="26"/>
        <v>19</v>
      </c>
      <c r="J94" s="15" t="str">
        <f>VLOOKUP(I94,角色ID对应!C:G,5,FALSE)</f>
        <v>吉拉</v>
      </c>
      <c r="K94" t="str">
        <f t="shared" si="18"/>
        <v>角色升星材料1-1</v>
      </c>
      <c r="L94" s="14" t="str">
        <f t="shared" si="19"/>
        <v>角色升星材料1-2</v>
      </c>
      <c r="M94" s="16">
        <f>VLOOKUP(J94,物品对应表!B:C,2,FALSE)</f>
        <v>21016</v>
      </c>
      <c r="N94" s="16">
        <f>VLOOKUP(K94,物品对应表!B:C,2,FALSE)</f>
        <v>23011</v>
      </c>
      <c r="O94" s="16">
        <f>VLOOKUP(L94,物品对应表!B:C,2,FALSE)</f>
        <v>23012</v>
      </c>
      <c r="P94">
        <f t="shared" si="20"/>
        <v>25</v>
      </c>
      <c r="Q94" s="1">
        <f t="shared" si="22"/>
        <v>1</v>
      </c>
      <c r="R94" s="16">
        <f t="shared" si="23"/>
        <v>1</v>
      </c>
      <c r="S94" s="16" t="str">
        <f t="shared" si="24"/>
        <v>{"count":25,"iid":21016}</v>
      </c>
      <c r="T94" s="16" t="str">
        <f t="shared" si="25"/>
        <v>{"count":1,"iid":23011}</v>
      </c>
      <c r="U94" s="16" t="str">
        <f t="shared" si="25"/>
        <v>{"count":1,"iid":23012}</v>
      </c>
    </row>
    <row r="95" spans="1:21" customFormat="1" x14ac:dyDescent="0.15">
      <c r="A95" s="14">
        <v>92</v>
      </c>
      <c r="B95" s="14">
        <f>VLOOKUP(I95,角色ID对应!C:D,2,FALSE)</f>
        <v>36</v>
      </c>
      <c r="C95" s="14">
        <f t="shared" si="27"/>
        <v>2</v>
      </c>
      <c r="D95" s="14" t="str">
        <f t="shared" si="21"/>
        <v>[{"count":25,"iid":21016},{"count":1,"iid":23021},{"count":1,"iid":23022}]</v>
      </c>
      <c r="E95" s="14">
        <v>1</v>
      </c>
      <c r="F95">
        <v>0</v>
      </c>
      <c r="G95" s="14">
        <v>0</v>
      </c>
      <c r="H95">
        <v>0</v>
      </c>
      <c r="I95" s="14">
        <f t="shared" si="26"/>
        <v>19</v>
      </c>
      <c r="J95" s="15" t="str">
        <f>VLOOKUP(I95,角色ID对应!C:G,5,FALSE)</f>
        <v>吉拉</v>
      </c>
      <c r="K95" t="str">
        <f t="shared" si="18"/>
        <v>角色升星材料2-1</v>
      </c>
      <c r="L95" s="14" t="str">
        <f t="shared" si="19"/>
        <v>角色升星材料2-2</v>
      </c>
      <c r="M95" s="16">
        <f>VLOOKUP(J95,物品对应表!B:C,2,FALSE)</f>
        <v>21016</v>
      </c>
      <c r="N95" s="16">
        <f>VLOOKUP(K95,物品对应表!B:C,2,FALSE)</f>
        <v>23021</v>
      </c>
      <c r="O95" s="16">
        <f>VLOOKUP(L95,物品对应表!B:C,2,FALSE)</f>
        <v>23022</v>
      </c>
      <c r="P95">
        <f t="shared" si="20"/>
        <v>25</v>
      </c>
      <c r="Q95" s="1">
        <f t="shared" si="22"/>
        <v>1</v>
      </c>
      <c r="R95" s="16">
        <f t="shared" si="23"/>
        <v>1</v>
      </c>
      <c r="S95" s="16" t="str">
        <f t="shared" si="24"/>
        <v>{"count":25,"iid":21016}</v>
      </c>
      <c r="T95" s="16" t="str">
        <f t="shared" si="25"/>
        <v>{"count":1,"iid":23021}</v>
      </c>
      <c r="U95" s="16" t="str">
        <f t="shared" si="25"/>
        <v>{"count":1,"iid":23022}</v>
      </c>
    </row>
    <row r="96" spans="1:21" customFormat="1" x14ac:dyDescent="0.15">
      <c r="A96" s="14">
        <v>93</v>
      </c>
      <c r="B96" s="14">
        <f>VLOOKUP(I96,角色ID对应!C:D,2,FALSE)</f>
        <v>36</v>
      </c>
      <c r="C96" s="14">
        <f t="shared" si="27"/>
        <v>3</v>
      </c>
      <c r="D96" s="14" t="str">
        <f t="shared" si="21"/>
        <v>[{"count":50,"iid":21016},{"count":1,"iid":23031},{"count":1,"iid":23032}]</v>
      </c>
      <c r="E96" s="14">
        <v>1</v>
      </c>
      <c r="F96">
        <v>0</v>
      </c>
      <c r="G96" s="14">
        <v>0</v>
      </c>
      <c r="H96">
        <v>0</v>
      </c>
      <c r="I96" s="14">
        <f t="shared" si="26"/>
        <v>19</v>
      </c>
      <c r="J96" s="15" t="str">
        <f>VLOOKUP(I96,角色ID对应!C:G,5,FALSE)</f>
        <v>吉拉</v>
      </c>
      <c r="K96" t="str">
        <f t="shared" si="18"/>
        <v>角色升星材料3-1</v>
      </c>
      <c r="L96" s="14" t="str">
        <f t="shared" si="19"/>
        <v>角色升星材料3-2</v>
      </c>
      <c r="M96" s="16">
        <f>VLOOKUP(J96,物品对应表!B:C,2,FALSE)</f>
        <v>21016</v>
      </c>
      <c r="N96" s="16">
        <f>VLOOKUP(K96,物品对应表!B:C,2,FALSE)</f>
        <v>23031</v>
      </c>
      <c r="O96" s="16">
        <f>VLOOKUP(L96,物品对应表!B:C,2,FALSE)</f>
        <v>23032</v>
      </c>
      <c r="P96">
        <f t="shared" si="20"/>
        <v>50</v>
      </c>
      <c r="Q96" s="1">
        <f t="shared" si="22"/>
        <v>1</v>
      </c>
      <c r="R96" s="16">
        <f t="shared" si="23"/>
        <v>1</v>
      </c>
      <c r="S96" s="16" t="str">
        <f t="shared" si="24"/>
        <v>{"count":50,"iid":21016}</v>
      </c>
      <c r="T96" s="16" t="str">
        <f t="shared" si="25"/>
        <v>{"count":1,"iid":23031}</v>
      </c>
      <c r="U96" s="16" t="str">
        <f t="shared" si="25"/>
        <v>{"count":1,"iid":23032}</v>
      </c>
    </row>
    <row r="97" spans="1:21" customFormat="1" x14ac:dyDescent="0.15">
      <c r="A97" s="14">
        <v>94</v>
      </c>
      <c r="B97" s="14">
        <f>VLOOKUP(I97,角色ID对应!C:D,2,FALSE)</f>
        <v>36</v>
      </c>
      <c r="C97" s="14">
        <f t="shared" si="27"/>
        <v>4</v>
      </c>
      <c r="D97" s="14" t="str">
        <f t="shared" si="21"/>
        <v>[{"count":50,"iid":21016},{"count":1,"iid":23041},{"count":1,"iid":23042}]</v>
      </c>
      <c r="E97" s="14">
        <v>1</v>
      </c>
      <c r="F97">
        <v>0</v>
      </c>
      <c r="G97" s="14">
        <v>0</v>
      </c>
      <c r="H97">
        <v>0</v>
      </c>
      <c r="I97" s="14">
        <f t="shared" si="26"/>
        <v>19</v>
      </c>
      <c r="J97" s="15" t="str">
        <f>VLOOKUP(I97,角色ID对应!C:G,5,FALSE)</f>
        <v>吉拉</v>
      </c>
      <c r="K97" t="str">
        <f t="shared" si="18"/>
        <v>角色升星材料4-1</v>
      </c>
      <c r="L97" s="14" t="str">
        <f t="shared" si="19"/>
        <v>角色升星材料4-2</v>
      </c>
      <c r="M97" s="16">
        <f>VLOOKUP(J97,物品对应表!B:C,2,FALSE)</f>
        <v>21016</v>
      </c>
      <c r="N97" s="16">
        <f>VLOOKUP(K97,物品对应表!B:C,2,FALSE)</f>
        <v>23041</v>
      </c>
      <c r="O97" s="16">
        <f>VLOOKUP(L97,物品对应表!B:C,2,FALSE)</f>
        <v>23042</v>
      </c>
      <c r="P97">
        <f t="shared" si="20"/>
        <v>50</v>
      </c>
      <c r="Q97" s="1">
        <f t="shared" si="22"/>
        <v>1</v>
      </c>
      <c r="R97" s="16">
        <f t="shared" si="23"/>
        <v>1</v>
      </c>
      <c r="S97" s="16" t="str">
        <f t="shared" si="24"/>
        <v>{"count":50,"iid":21016}</v>
      </c>
      <c r="T97" s="16" t="str">
        <f t="shared" si="25"/>
        <v>{"count":1,"iid":23041}</v>
      </c>
      <c r="U97" s="16" t="str">
        <f t="shared" si="25"/>
        <v>{"count":1,"iid":23042}</v>
      </c>
    </row>
    <row r="98" spans="1:21" customFormat="1" x14ac:dyDescent="0.15">
      <c r="A98" s="14">
        <v>95</v>
      </c>
      <c r="B98" s="14">
        <f>VLOOKUP(I98,角色ID对应!C:D,2,FALSE)</f>
        <v>36</v>
      </c>
      <c r="C98" s="14">
        <f t="shared" si="27"/>
        <v>5</v>
      </c>
      <c r="D98" s="14" t="str">
        <f t="shared" si="21"/>
        <v>[{"count":75,"iid":21016},{"count":1,"iid":23051},{"count":1,"iid":23052}]</v>
      </c>
      <c r="E98" s="14">
        <v>1</v>
      </c>
      <c r="F98">
        <v>0</v>
      </c>
      <c r="G98" s="14">
        <v>0</v>
      </c>
      <c r="H98">
        <v>0</v>
      </c>
      <c r="I98" s="14">
        <f t="shared" si="26"/>
        <v>19</v>
      </c>
      <c r="J98" s="15" t="str">
        <f>VLOOKUP(I98,角色ID对应!C:G,5,FALSE)</f>
        <v>吉拉</v>
      </c>
      <c r="K98" t="str">
        <f t="shared" si="18"/>
        <v>角色升星材料5-1</v>
      </c>
      <c r="L98" s="14" t="str">
        <f t="shared" si="19"/>
        <v>角色升星材料5-2</v>
      </c>
      <c r="M98" s="16">
        <f>VLOOKUP(J98,物品对应表!B:C,2,FALSE)</f>
        <v>21016</v>
      </c>
      <c r="N98" s="16">
        <f>VLOOKUP(K98,物品对应表!B:C,2,FALSE)</f>
        <v>23051</v>
      </c>
      <c r="O98" s="16">
        <f>VLOOKUP(L98,物品对应表!B:C,2,FALSE)</f>
        <v>23052</v>
      </c>
      <c r="P98">
        <f t="shared" si="20"/>
        <v>75</v>
      </c>
      <c r="Q98" s="1">
        <f t="shared" si="22"/>
        <v>1</v>
      </c>
      <c r="R98" s="16">
        <f t="shared" si="23"/>
        <v>1</v>
      </c>
      <c r="S98" s="16" t="str">
        <f t="shared" si="24"/>
        <v>{"count":75,"iid":21016}</v>
      </c>
      <c r="T98" s="16" t="str">
        <f t="shared" si="25"/>
        <v>{"count":1,"iid":23051}</v>
      </c>
      <c r="U98" s="16" t="str">
        <f t="shared" si="25"/>
        <v>{"count":1,"iid":23052}</v>
      </c>
    </row>
    <row r="99" spans="1:21" customFormat="1" x14ac:dyDescent="0.15">
      <c r="A99" s="14">
        <v>96</v>
      </c>
      <c r="B99" s="14">
        <f>VLOOKUP(I99,角色ID对应!C:D,2,FALSE)</f>
        <v>37</v>
      </c>
      <c r="C99" s="14">
        <f t="shared" si="27"/>
        <v>1</v>
      </c>
      <c r="D99" s="14" t="str">
        <f t="shared" si="21"/>
        <v>[{"count":25,"iid":21017},{"count":1,"iid":23011},{"count":1,"iid":23012}]</v>
      </c>
      <c r="E99" s="14">
        <v>1</v>
      </c>
      <c r="F99">
        <v>0</v>
      </c>
      <c r="G99" s="14">
        <v>0</v>
      </c>
      <c r="H99">
        <v>0</v>
      </c>
      <c r="I99" s="14">
        <f t="shared" si="26"/>
        <v>20</v>
      </c>
      <c r="J99" s="15" t="str">
        <f>VLOOKUP(I99,角色ID对应!C:G,5,FALSE)</f>
        <v>未命名11</v>
      </c>
      <c r="K99" t="str">
        <f t="shared" si="18"/>
        <v>角色升星材料1-1</v>
      </c>
      <c r="L99" s="14" t="str">
        <f t="shared" si="19"/>
        <v>角色升星材料1-2</v>
      </c>
      <c r="M99" s="16">
        <f>VLOOKUP(J99,物品对应表!B:C,2,FALSE)</f>
        <v>21017</v>
      </c>
      <c r="N99" s="16">
        <f>VLOOKUP(K99,物品对应表!B:C,2,FALSE)</f>
        <v>23011</v>
      </c>
      <c r="O99" s="16">
        <f>VLOOKUP(L99,物品对应表!B:C,2,FALSE)</f>
        <v>23012</v>
      </c>
      <c r="P99">
        <f t="shared" si="20"/>
        <v>25</v>
      </c>
      <c r="Q99" s="1">
        <f t="shared" si="22"/>
        <v>1</v>
      </c>
      <c r="R99" s="16">
        <f t="shared" si="23"/>
        <v>1</v>
      </c>
      <c r="S99" s="16" t="str">
        <f t="shared" si="24"/>
        <v>{"count":25,"iid":21017}</v>
      </c>
      <c r="T99" s="16" t="str">
        <f t="shared" si="25"/>
        <v>{"count":1,"iid":23011}</v>
      </c>
      <c r="U99" s="16" t="str">
        <f t="shared" si="25"/>
        <v>{"count":1,"iid":23012}</v>
      </c>
    </row>
    <row r="100" spans="1:21" customFormat="1" x14ac:dyDescent="0.15">
      <c r="A100" s="14">
        <v>97</v>
      </c>
      <c r="B100" s="14">
        <f>VLOOKUP(I100,角色ID对应!C:D,2,FALSE)</f>
        <v>37</v>
      </c>
      <c r="C100" s="14">
        <f t="shared" si="27"/>
        <v>2</v>
      </c>
      <c r="D100" s="14" t="str">
        <f t="shared" si="21"/>
        <v>[{"count":25,"iid":21017},{"count":1,"iid":23021},{"count":1,"iid":23022}]</v>
      </c>
      <c r="E100" s="14">
        <v>1</v>
      </c>
      <c r="F100">
        <v>0</v>
      </c>
      <c r="G100" s="14">
        <v>0</v>
      </c>
      <c r="H100">
        <v>0</v>
      </c>
      <c r="I100" s="14">
        <f t="shared" si="26"/>
        <v>20</v>
      </c>
      <c r="J100" s="15" t="str">
        <f>VLOOKUP(I100,角色ID对应!C:G,5,FALSE)</f>
        <v>未命名11</v>
      </c>
      <c r="K100" t="str">
        <f t="shared" ref="K100:K131" si="28">VLOOKUP(C100,X:AA,3,FALSE)</f>
        <v>角色升星材料2-1</v>
      </c>
      <c r="L100" s="14" t="str">
        <f t="shared" ref="L100:L131" si="29">VLOOKUP(C100,X:AA,4,FALSE)</f>
        <v>角色升星材料2-2</v>
      </c>
      <c r="M100" s="16">
        <f>VLOOKUP(J100,物品对应表!B:C,2,FALSE)</f>
        <v>21017</v>
      </c>
      <c r="N100" s="16">
        <f>VLOOKUP(K100,物品对应表!B:C,2,FALSE)</f>
        <v>23021</v>
      </c>
      <c r="O100" s="16">
        <f>VLOOKUP(L100,物品对应表!B:C,2,FALSE)</f>
        <v>23022</v>
      </c>
      <c r="P100">
        <f t="shared" ref="P100:P131" si="30">VLOOKUP(C100,X:Y,2,FALSE)</f>
        <v>25</v>
      </c>
      <c r="Q100" s="1">
        <f t="shared" si="22"/>
        <v>1</v>
      </c>
      <c r="R100" s="16">
        <f t="shared" si="23"/>
        <v>1</v>
      </c>
      <c r="S100" s="16" t="str">
        <f t="shared" si="24"/>
        <v>{"count":25,"iid":21017}</v>
      </c>
      <c r="T100" s="16" t="str">
        <f t="shared" si="25"/>
        <v>{"count":1,"iid":23021}</v>
      </c>
      <c r="U100" s="16" t="str">
        <f t="shared" si="25"/>
        <v>{"count":1,"iid":23022}</v>
      </c>
    </row>
    <row r="101" spans="1:21" customFormat="1" x14ac:dyDescent="0.15">
      <c r="A101" s="14">
        <v>98</v>
      </c>
      <c r="B101" s="14">
        <f>VLOOKUP(I101,角色ID对应!C:D,2,FALSE)</f>
        <v>37</v>
      </c>
      <c r="C101" s="14">
        <f t="shared" si="27"/>
        <v>3</v>
      </c>
      <c r="D101" s="14" t="str">
        <f t="shared" si="21"/>
        <v>[{"count":50,"iid":21017},{"count":1,"iid":23031},{"count":1,"iid":23032}]</v>
      </c>
      <c r="E101" s="14">
        <v>1</v>
      </c>
      <c r="F101">
        <v>0</v>
      </c>
      <c r="G101" s="14">
        <v>0</v>
      </c>
      <c r="H101">
        <v>0</v>
      </c>
      <c r="I101" s="14">
        <f t="shared" si="26"/>
        <v>20</v>
      </c>
      <c r="J101" s="15" t="str">
        <f>VLOOKUP(I101,角色ID对应!C:G,5,FALSE)</f>
        <v>未命名11</v>
      </c>
      <c r="K101" t="str">
        <f t="shared" si="28"/>
        <v>角色升星材料3-1</v>
      </c>
      <c r="L101" s="14" t="str">
        <f t="shared" si="29"/>
        <v>角色升星材料3-2</v>
      </c>
      <c r="M101" s="16">
        <f>VLOOKUP(J101,物品对应表!B:C,2,FALSE)</f>
        <v>21017</v>
      </c>
      <c r="N101" s="16">
        <f>VLOOKUP(K101,物品对应表!B:C,2,FALSE)</f>
        <v>23031</v>
      </c>
      <c r="O101" s="16">
        <f>VLOOKUP(L101,物品对应表!B:C,2,FALSE)</f>
        <v>23032</v>
      </c>
      <c r="P101">
        <f t="shared" si="30"/>
        <v>50</v>
      </c>
      <c r="Q101" s="1">
        <f t="shared" si="22"/>
        <v>1</v>
      </c>
      <c r="R101" s="16">
        <f t="shared" si="23"/>
        <v>1</v>
      </c>
      <c r="S101" s="16" t="str">
        <f t="shared" ref="S101:S132" si="31">"{"&amp;P$2&amp;P101&amp;","&amp;M$2&amp;M101&amp;"}"</f>
        <v>{"count":50,"iid":21017}</v>
      </c>
      <c r="T101" s="16" t="str">
        <f t="shared" si="25"/>
        <v>{"count":1,"iid":23031}</v>
      </c>
      <c r="U101" s="16" t="str">
        <f t="shared" si="25"/>
        <v>{"count":1,"iid":23032}</v>
      </c>
    </row>
    <row r="102" spans="1:21" customFormat="1" x14ac:dyDescent="0.15">
      <c r="A102" s="14">
        <v>99</v>
      </c>
      <c r="B102" s="14">
        <f>VLOOKUP(I102,角色ID对应!C:D,2,FALSE)</f>
        <v>37</v>
      </c>
      <c r="C102" s="14">
        <f t="shared" si="27"/>
        <v>4</v>
      </c>
      <c r="D102" s="14" t="str">
        <f t="shared" si="21"/>
        <v>[{"count":50,"iid":21017},{"count":1,"iid":23041},{"count":1,"iid":23042}]</v>
      </c>
      <c r="E102" s="14">
        <v>1</v>
      </c>
      <c r="F102">
        <v>0</v>
      </c>
      <c r="G102" s="14">
        <v>0</v>
      </c>
      <c r="H102">
        <v>0</v>
      </c>
      <c r="I102" s="14">
        <f t="shared" si="26"/>
        <v>20</v>
      </c>
      <c r="J102" s="15" t="str">
        <f>VLOOKUP(I102,角色ID对应!C:G,5,FALSE)</f>
        <v>未命名11</v>
      </c>
      <c r="K102" t="str">
        <f t="shared" si="28"/>
        <v>角色升星材料4-1</v>
      </c>
      <c r="L102" s="14" t="str">
        <f t="shared" si="29"/>
        <v>角色升星材料4-2</v>
      </c>
      <c r="M102" s="16">
        <f>VLOOKUP(J102,物品对应表!B:C,2,FALSE)</f>
        <v>21017</v>
      </c>
      <c r="N102" s="16">
        <f>VLOOKUP(K102,物品对应表!B:C,2,FALSE)</f>
        <v>23041</v>
      </c>
      <c r="O102" s="16">
        <f>VLOOKUP(L102,物品对应表!B:C,2,FALSE)</f>
        <v>23042</v>
      </c>
      <c r="P102">
        <f t="shared" si="30"/>
        <v>50</v>
      </c>
      <c r="Q102" s="1">
        <f t="shared" si="22"/>
        <v>1</v>
      </c>
      <c r="R102" s="16">
        <f t="shared" si="23"/>
        <v>1</v>
      </c>
      <c r="S102" s="16" t="str">
        <f t="shared" si="31"/>
        <v>{"count":50,"iid":21017}</v>
      </c>
      <c r="T102" s="16" t="str">
        <f t="shared" si="25"/>
        <v>{"count":1,"iid":23041}</v>
      </c>
      <c r="U102" s="16" t="str">
        <f t="shared" si="25"/>
        <v>{"count":1,"iid":23042}</v>
      </c>
    </row>
    <row r="103" spans="1:21" customFormat="1" x14ac:dyDescent="0.15">
      <c r="A103" s="14">
        <v>100</v>
      </c>
      <c r="B103" s="14">
        <f>VLOOKUP(I103,角色ID对应!C:D,2,FALSE)</f>
        <v>37</v>
      </c>
      <c r="C103" s="14">
        <f t="shared" si="27"/>
        <v>5</v>
      </c>
      <c r="D103" s="14" t="str">
        <f t="shared" si="21"/>
        <v>[{"count":75,"iid":21017},{"count":1,"iid":23051},{"count":1,"iid":23052}]</v>
      </c>
      <c r="E103" s="14">
        <v>1</v>
      </c>
      <c r="F103">
        <v>0</v>
      </c>
      <c r="G103" s="14">
        <v>0</v>
      </c>
      <c r="H103">
        <v>0</v>
      </c>
      <c r="I103" s="14">
        <f t="shared" si="26"/>
        <v>20</v>
      </c>
      <c r="J103" s="15" t="str">
        <f>VLOOKUP(I103,角色ID对应!C:G,5,FALSE)</f>
        <v>未命名11</v>
      </c>
      <c r="K103" t="str">
        <f t="shared" si="28"/>
        <v>角色升星材料5-1</v>
      </c>
      <c r="L103" s="14" t="str">
        <f t="shared" si="29"/>
        <v>角色升星材料5-2</v>
      </c>
      <c r="M103" s="16">
        <f>VLOOKUP(J103,物品对应表!B:C,2,FALSE)</f>
        <v>21017</v>
      </c>
      <c r="N103" s="16">
        <f>VLOOKUP(K103,物品对应表!B:C,2,FALSE)</f>
        <v>23051</v>
      </c>
      <c r="O103" s="16">
        <f>VLOOKUP(L103,物品对应表!B:C,2,FALSE)</f>
        <v>23052</v>
      </c>
      <c r="P103">
        <f t="shared" si="30"/>
        <v>75</v>
      </c>
      <c r="Q103" s="1">
        <f t="shared" si="22"/>
        <v>1</v>
      </c>
      <c r="R103" s="16">
        <f t="shared" si="23"/>
        <v>1</v>
      </c>
      <c r="S103" s="16" t="str">
        <f t="shared" si="31"/>
        <v>{"count":75,"iid":21017}</v>
      </c>
      <c r="T103" s="16" t="str">
        <f t="shared" si="25"/>
        <v>{"count":1,"iid":23051}</v>
      </c>
      <c r="U103" s="16" t="str">
        <f t="shared" si="25"/>
        <v>{"count":1,"iid":23052}</v>
      </c>
    </row>
    <row r="104" spans="1:21" customFormat="1" x14ac:dyDescent="0.15">
      <c r="A104" s="14">
        <v>101</v>
      </c>
      <c r="B104" s="14">
        <f>VLOOKUP(I104,角色ID对应!C:D,2,FALSE)</f>
        <v>38</v>
      </c>
      <c r="C104" s="14">
        <f t="shared" si="27"/>
        <v>1</v>
      </c>
      <c r="D104" s="14" t="str">
        <f t="shared" si="21"/>
        <v>[{"count":25,"iid":21018},{"count":1,"iid":23011},{"count":1,"iid":23012}]</v>
      </c>
      <c r="E104" s="14">
        <v>1</v>
      </c>
      <c r="F104">
        <v>0</v>
      </c>
      <c r="G104" s="14">
        <v>0</v>
      </c>
      <c r="H104">
        <v>0</v>
      </c>
      <c r="I104" s="14">
        <f t="shared" si="26"/>
        <v>21</v>
      </c>
      <c r="J104" s="15" t="str">
        <f>VLOOKUP(I104,角色ID对应!C:G,5,FALSE)</f>
        <v>未命名12</v>
      </c>
      <c r="K104" t="str">
        <f t="shared" si="28"/>
        <v>角色升星材料1-1</v>
      </c>
      <c r="L104" s="14" t="str">
        <f t="shared" si="29"/>
        <v>角色升星材料1-2</v>
      </c>
      <c r="M104" s="16">
        <f>VLOOKUP(J104,物品对应表!B:C,2,FALSE)</f>
        <v>21018</v>
      </c>
      <c r="N104" s="16">
        <f>VLOOKUP(K104,物品对应表!B:C,2,FALSE)</f>
        <v>23011</v>
      </c>
      <c r="O104" s="16">
        <f>VLOOKUP(L104,物品对应表!B:C,2,FALSE)</f>
        <v>23012</v>
      </c>
      <c r="P104">
        <f t="shared" si="30"/>
        <v>25</v>
      </c>
      <c r="Q104" s="1">
        <f t="shared" si="22"/>
        <v>1</v>
      </c>
      <c r="R104" s="16">
        <f t="shared" si="23"/>
        <v>1</v>
      </c>
      <c r="S104" s="16" t="str">
        <f t="shared" si="31"/>
        <v>{"count":25,"iid":21018}</v>
      </c>
      <c r="T104" s="16" t="str">
        <f t="shared" si="25"/>
        <v>{"count":1,"iid":23011}</v>
      </c>
      <c r="U104" s="16" t="str">
        <f t="shared" si="25"/>
        <v>{"count":1,"iid":23012}</v>
      </c>
    </row>
    <row r="105" spans="1:21" customFormat="1" x14ac:dyDescent="0.15">
      <c r="A105" s="14">
        <v>102</v>
      </c>
      <c r="B105" s="14">
        <f>VLOOKUP(I105,角色ID对应!C:D,2,FALSE)</f>
        <v>38</v>
      </c>
      <c r="C105" s="14">
        <f t="shared" si="27"/>
        <v>2</v>
      </c>
      <c r="D105" s="14" t="str">
        <f t="shared" si="21"/>
        <v>[{"count":25,"iid":21018},{"count":1,"iid":23021},{"count":1,"iid":23022}]</v>
      </c>
      <c r="E105" s="14">
        <v>1</v>
      </c>
      <c r="F105">
        <v>0</v>
      </c>
      <c r="G105" s="14">
        <v>0</v>
      </c>
      <c r="H105">
        <v>0</v>
      </c>
      <c r="I105" s="14">
        <f t="shared" si="26"/>
        <v>21</v>
      </c>
      <c r="J105" s="15" t="str">
        <f>VLOOKUP(I105,角色ID对应!C:G,5,FALSE)</f>
        <v>未命名12</v>
      </c>
      <c r="K105" t="str">
        <f t="shared" si="28"/>
        <v>角色升星材料2-1</v>
      </c>
      <c r="L105" s="14" t="str">
        <f t="shared" si="29"/>
        <v>角色升星材料2-2</v>
      </c>
      <c r="M105" s="16">
        <f>VLOOKUP(J105,物品对应表!B:C,2,FALSE)</f>
        <v>21018</v>
      </c>
      <c r="N105" s="16">
        <f>VLOOKUP(K105,物品对应表!B:C,2,FALSE)</f>
        <v>23021</v>
      </c>
      <c r="O105" s="16">
        <f>VLOOKUP(L105,物品对应表!B:C,2,FALSE)</f>
        <v>23022</v>
      </c>
      <c r="P105">
        <f t="shared" si="30"/>
        <v>25</v>
      </c>
      <c r="Q105" s="1">
        <f t="shared" si="22"/>
        <v>1</v>
      </c>
      <c r="R105" s="16">
        <f t="shared" si="23"/>
        <v>1</v>
      </c>
      <c r="S105" s="16" t="str">
        <f t="shared" si="31"/>
        <v>{"count":25,"iid":21018}</v>
      </c>
      <c r="T105" s="16" t="str">
        <f t="shared" si="25"/>
        <v>{"count":1,"iid":23021}</v>
      </c>
      <c r="U105" s="16" t="str">
        <f t="shared" si="25"/>
        <v>{"count":1,"iid":23022}</v>
      </c>
    </row>
    <row r="106" spans="1:21" customFormat="1" x14ac:dyDescent="0.15">
      <c r="A106" s="14">
        <v>103</v>
      </c>
      <c r="B106" s="14">
        <f>VLOOKUP(I106,角色ID对应!C:D,2,FALSE)</f>
        <v>38</v>
      </c>
      <c r="C106" s="14">
        <f t="shared" si="27"/>
        <v>3</v>
      </c>
      <c r="D106" s="14" t="str">
        <f t="shared" si="21"/>
        <v>[{"count":50,"iid":21018},{"count":1,"iid":23031},{"count":1,"iid":23032}]</v>
      </c>
      <c r="E106" s="14">
        <v>1</v>
      </c>
      <c r="F106">
        <v>0</v>
      </c>
      <c r="G106" s="14">
        <v>0</v>
      </c>
      <c r="H106">
        <v>0</v>
      </c>
      <c r="I106" s="14">
        <f t="shared" si="26"/>
        <v>21</v>
      </c>
      <c r="J106" s="15" t="str">
        <f>VLOOKUP(I106,角色ID对应!C:G,5,FALSE)</f>
        <v>未命名12</v>
      </c>
      <c r="K106" t="str">
        <f t="shared" si="28"/>
        <v>角色升星材料3-1</v>
      </c>
      <c r="L106" s="14" t="str">
        <f t="shared" si="29"/>
        <v>角色升星材料3-2</v>
      </c>
      <c r="M106" s="16">
        <f>VLOOKUP(J106,物品对应表!B:C,2,FALSE)</f>
        <v>21018</v>
      </c>
      <c r="N106" s="16">
        <f>VLOOKUP(K106,物品对应表!B:C,2,FALSE)</f>
        <v>23031</v>
      </c>
      <c r="O106" s="16">
        <f>VLOOKUP(L106,物品对应表!B:C,2,FALSE)</f>
        <v>23032</v>
      </c>
      <c r="P106">
        <f t="shared" si="30"/>
        <v>50</v>
      </c>
      <c r="Q106" s="1">
        <f t="shared" si="22"/>
        <v>1</v>
      </c>
      <c r="R106" s="16">
        <f t="shared" si="23"/>
        <v>1</v>
      </c>
      <c r="S106" s="16" t="str">
        <f t="shared" si="31"/>
        <v>{"count":50,"iid":21018}</v>
      </c>
      <c r="T106" s="16" t="str">
        <f t="shared" si="25"/>
        <v>{"count":1,"iid":23031}</v>
      </c>
      <c r="U106" s="16" t="str">
        <f t="shared" si="25"/>
        <v>{"count":1,"iid":23032}</v>
      </c>
    </row>
    <row r="107" spans="1:21" customFormat="1" x14ac:dyDescent="0.15">
      <c r="A107" s="14">
        <v>104</v>
      </c>
      <c r="B107" s="14">
        <f>VLOOKUP(I107,角色ID对应!C:D,2,FALSE)</f>
        <v>38</v>
      </c>
      <c r="C107" s="14">
        <f t="shared" si="27"/>
        <v>4</v>
      </c>
      <c r="D107" s="14" t="str">
        <f t="shared" si="21"/>
        <v>[{"count":50,"iid":21018},{"count":1,"iid":23041},{"count":1,"iid":23042}]</v>
      </c>
      <c r="E107" s="14">
        <v>1</v>
      </c>
      <c r="F107">
        <v>0</v>
      </c>
      <c r="G107" s="14">
        <v>0</v>
      </c>
      <c r="H107">
        <v>0</v>
      </c>
      <c r="I107" s="14">
        <f t="shared" si="26"/>
        <v>21</v>
      </c>
      <c r="J107" s="15" t="str">
        <f>VLOOKUP(I107,角色ID对应!C:G,5,FALSE)</f>
        <v>未命名12</v>
      </c>
      <c r="K107" t="str">
        <f t="shared" si="28"/>
        <v>角色升星材料4-1</v>
      </c>
      <c r="L107" s="14" t="str">
        <f t="shared" si="29"/>
        <v>角色升星材料4-2</v>
      </c>
      <c r="M107" s="16">
        <f>VLOOKUP(J107,物品对应表!B:C,2,FALSE)</f>
        <v>21018</v>
      </c>
      <c r="N107" s="16">
        <f>VLOOKUP(K107,物品对应表!B:C,2,FALSE)</f>
        <v>23041</v>
      </c>
      <c r="O107" s="16">
        <f>VLOOKUP(L107,物品对应表!B:C,2,FALSE)</f>
        <v>23042</v>
      </c>
      <c r="P107">
        <f t="shared" si="30"/>
        <v>50</v>
      </c>
      <c r="Q107" s="1">
        <f t="shared" si="22"/>
        <v>1</v>
      </c>
      <c r="R107" s="16">
        <f t="shared" si="23"/>
        <v>1</v>
      </c>
      <c r="S107" s="16" t="str">
        <f t="shared" si="31"/>
        <v>{"count":50,"iid":21018}</v>
      </c>
      <c r="T107" s="16" t="str">
        <f t="shared" si="25"/>
        <v>{"count":1,"iid":23041}</v>
      </c>
      <c r="U107" s="16" t="str">
        <f t="shared" si="25"/>
        <v>{"count":1,"iid":23042}</v>
      </c>
    </row>
    <row r="108" spans="1:21" customFormat="1" x14ac:dyDescent="0.15">
      <c r="A108" s="14">
        <v>105</v>
      </c>
      <c r="B108" s="14">
        <f>VLOOKUP(I108,角色ID对应!C:D,2,FALSE)</f>
        <v>38</v>
      </c>
      <c r="C108" s="14">
        <f t="shared" si="27"/>
        <v>5</v>
      </c>
      <c r="D108" s="14" t="str">
        <f t="shared" si="21"/>
        <v>[{"count":75,"iid":21018},{"count":1,"iid":23051},{"count":1,"iid":23052}]</v>
      </c>
      <c r="E108" s="14">
        <v>1</v>
      </c>
      <c r="F108">
        <v>0</v>
      </c>
      <c r="G108" s="14">
        <v>0</v>
      </c>
      <c r="H108">
        <v>0</v>
      </c>
      <c r="I108" s="14">
        <f t="shared" si="26"/>
        <v>21</v>
      </c>
      <c r="J108" s="15" t="str">
        <f>VLOOKUP(I108,角色ID对应!C:G,5,FALSE)</f>
        <v>未命名12</v>
      </c>
      <c r="K108" t="str">
        <f t="shared" si="28"/>
        <v>角色升星材料5-1</v>
      </c>
      <c r="L108" s="14" t="str">
        <f t="shared" si="29"/>
        <v>角色升星材料5-2</v>
      </c>
      <c r="M108" s="16">
        <f>VLOOKUP(J108,物品对应表!B:C,2,FALSE)</f>
        <v>21018</v>
      </c>
      <c r="N108" s="16">
        <f>VLOOKUP(K108,物品对应表!B:C,2,FALSE)</f>
        <v>23051</v>
      </c>
      <c r="O108" s="16">
        <f>VLOOKUP(L108,物品对应表!B:C,2,FALSE)</f>
        <v>23052</v>
      </c>
      <c r="P108">
        <f t="shared" si="30"/>
        <v>75</v>
      </c>
      <c r="Q108" s="1">
        <f t="shared" si="22"/>
        <v>1</v>
      </c>
      <c r="R108" s="16">
        <f t="shared" si="23"/>
        <v>1</v>
      </c>
      <c r="S108" s="16" t="str">
        <f t="shared" si="31"/>
        <v>{"count":75,"iid":21018}</v>
      </c>
      <c r="T108" s="16" t="str">
        <f t="shared" si="25"/>
        <v>{"count":1,"iid":23051}</v>
      </c>
      <c r="U108" s="16" t="str">
        <f t="shared" si="25"/>
        <v>{"count":1,"iid":23052}</v>
      </c>
    </row>
    <row r="109" spans="1:21" customFormat="1" x14ac:dyDescent="0.15">
      <c r="A109" s="14">
        <v>106</v>
      </c>
      <c r="B109" s="14">
        <f>VLOOKUP(I109,角色ID对应!C:D,2,FALSE)</f>
        <v>39</v>
      </c>
      <c r="C109" s="14">
        <f t="shared" si="27"/>
        <v>1</v>
      </c>
      <c r="D109" s="14" t="str">
        <f t="shared" si="21"/>
        <v>[{"count":25,"iid":21019},{"count":1,"iid":23011},{"count":1,"iid":23012}]</v>
      </c>
      <c r="E109" s="14">
        <v>1</v>
      </c>
      <c r="F109">
        <v>0</v>
      </c>
      <c r="G109" s="14">
        <v>0</v>
      </c>
      <c r="H109">
        <v>0</v>
      </c>
      <c r="I109" s="14">
        <f t="shared" si="26"/>
        <v>22</v>
      </c>
      <c r="J109" s="15" t="str">
        <f>VLOOKUP(I109,角色ID对应!C:G,5,FALSE)</f>
        <v>珍妮芙</v>
      </c>
      <c r="K109" t="str">
        <f t="shared" si="28"/>
        <v>角色升星材料1-1</v>
      </c>
      <c r="L109" s="14" t="str">
        <f t="shared" si="29"/>
        <v>角色升星材料1-2</v>
      </c>
      <c r="M109" s="16">
        <f>VLOOKUP(J109,物品对应表!B:C,2,FALSE)</f>
        <v>21019</v>
      </c>
      <c r="N109" s="16">
        <f>VLOOKUP(K109,物品对应表!B:C,2,FALSE)</f>
        <v>23011</v>
      </c>
      <c r="O109" s="16">
        <f>VLOOKUP(L109,物品对应表!B:C,2,FALSE)</f>
        <v>23012</v>
      </c>
      <c r="P109">
        <f t="shared" si="30"/>
        <v>25</v>
      </c>
      <c r="Q109" s="1">
        <f t="shared" si="22"/>
        <v>1</v>
      </c>
      <c r="R109" s="16">
        <f t="shared" si="23"/>
        <v>1</v>
      </c>
      <c r="S109" s="16" t="str">
        <f t="shared" si="31"/>
        <v>{"count":25,"iid":21019}</v>
      </c>
      <c r="T109" s="16" t="str">
        <f t="shared" si="25"/>
        <v>{"count":1,"iid":23011}</v>
      </c>
      <c r="U109" s="16" t="str">
        <f t="shared" si="25"/>
        <v>{"count":1,"iid":23012}</v>
      </c>
    </row>
    <row r="110" spans="1:21" customFormat="1" x14ac:dyDescent="0.15">
      <c r="A110" s="14">
        <v>107</v>
      </c>
      <c r="B110" s="14">
        <f>VLOOKUP(I110,角色ID对应!C:D,2,FALSE)</f>
        <v>39</v>
      </c>
      <c r="C110" s="14">
        <f t="shared" si="27"/>
        <v>2</v>
      </c>
      <c r="D110" s="14" t="str">
        <f t="shared" si="21"/>
        <v>[{"count":25,"iid":21019},{"count":1,"iid":23021},{"count":1,"iid":23022}]</v>
      </c>
      <c r="E110" s="14">
        <v>1</v>
      </c>
      <c r="F110">
        <v>0</v>
      </c>
      <c r="G110" s="14">
        <v>0</v>
      </c>
      <c r="H110">
        <v>0</v>
      </c>
      <c r="I110" s="14">
        <f t="shared" si="26"/>
        <v>22</v>
      </c>
      <c r="J110" s="15" t="str">
        <f>VLOOKUP(I110,角色ID对应!C:G,5,FALSE)</f>
        <v>珍妮芙</v>
      </c>
      <c r="K110" t="str">
        <f t="shared" si="28"/>
        <v>角色升星材料2-1</v>
      </c>
      <c r="L110" s="14" t="str">
        <f t="shared" si="29"/>
        <v>角色升星材料2-2</v>
      </c>
      <c r="M110" s="16">
        <f>VLOOKUP(J110,物品对应表!B:C,2,FALSE)</f>
        <v>21019</v>
      </c>
      <c r="N110" s="16">
        <f>VLOOKUP(K110,物品对应表!B:C,2,FALSE)</f>
        <v>23021</v>
      </c>
      <c r="O110" s="16">
        <f>VLOOKUP(L110,物品对应表!B:C,2,FALSE)</f>
        <v>23022</v>
      </c>
      <c r="P110">
        <f t="shared" si="30"/>
        <v>25</v>
      </c>
      <c r="Q110" s="1">
        <f t="shared" si="22"/>
        <v>1</v>
      </c>
      <c r="R110" s="16">
        <f t="shared" si="23"/>
        <v>1</v>
      </c>
      <c r="S110" s="16" t="str">
        <f t="shared" si="31"/>
        <v>{"count":25,"iid":21019}</v>
      </c>
      <c r="T110" s="16" t="str">
        <f t="shared" si="25"/>
        <v>{"count":1,"iid":23021}</v>
      </c>
      <c r="U110" s="16" t="str">
        <f t="shared" si="25"/>
        <v>{"count":1,"iid":23022}</v>
      </c>
    </row>
    <row r="111" spans="1:21" customFormat="1" x14ac:dyDescent="0.15">
      <c r="A111" s="14">
        <v>108</v>
      </c>
      <c r="B111" s="14">
        <f>VLOOKUP(I111,角色ID对应!C:D,2,FALSE)</f>
        <v>39</v>
      </c>
      <c r="C111" s="14">
        <f t="shared" si="27"/>
        <v>3</v>
      </c>
      <c r="D111" s="14" t="str">
        <f t="shared" si="21"/>
        <v>[{"count":50,"iid":21019},{"count":1,"iid":23031},{"count":1,"iid":23032}]</v>
      </c>
      <c r="E111" s="14">
        <v>1</v>
      </c>
      <c r="F111">
        <v>0</v>
      </c>
      <c r="G111" s="14">
        <v>0</v>
      </c>
      <c r="H111">
        <v>0</v>
      </c>
      <c r="I111" s="14">
        <f t="shared" si="26"/>
        <v>22</v>
      </c>
      <c r="J111" s="15" t="str">
        <f>VLOOKUP(I111,角色ID对应!C:G,5,FALSE)</f>
        <v>珍妮芙</v>
      </c>
      <c r="K111" t="str">
        <f t="shared" si="28"/>
        <v>角色升星材料3-1</v>
      </c>
      <c r="L111" s="14" t="str">
        <f t="shared" si="29"/>
        <v>角色升星材料3-2</v>
      </c>
      <c r="M111" s="16">
        <f>VLOOKUP(J111,物品对应表!B:C,2,FALSE)</f>
        <v>21019</v>
      </c>
      <c r="N111" s="16">
        <f>VLOOKUP(K111,物品对应表!B:C,2,FALSE)</f>
        <v>23031</v>
      </c>
      <c r="O111" s="16">
        <f>VLOOKUP(L111,物品对应表!B:C,2,FALSE)</f>
        <v>23032</v>
      </c>
      <c r="P111">
        <f t="shared" si="30"/>
        <v>50</v>
      </c>
      <c r="Q111" s="1">
        <f t="shared" si="22"/>
        <v>1</v>
      </c>
      <c r="R111" s="16">
        <f t="shared" si="23"/>
        <v>1</v>
      </c>
      <c r="S111" s="16" t="str">
        <f t="shared" si="31"/>
        <v>{"count":50,"iid":21019}</v>
      </c>
      <c r="T111" s="16" t="str">
        <f t="shared" si="25"/>
        <v>{"count":1,"iid":23031}</v>
      </c>
      <c r="U111" s="16" t="str">
        <f t="shared" si="25"/>
        <v>{"count":1,"iid":23032}</v>
      </c>
    </row>
    <row r="112" spans="1:21" customFormat="1" x14ac:dyDescent="0.15">
      <c r="A112" s="14">
        <v>109</v>
      </c>
      <c r="B112" s="14">
        <f>VLOOKUP(I112,角色ID对应!C:D,2,FALSE)</f>
        <v>39</v>
      </c>
      <c r="C112" s="14">
        <f t="shared" si="27"/>
        <v>4</v>
      </c>
      <c r="D112" s="14" t="str">
        <f t="shared" si="21"/>
        <v>[{"count":50,"iid":21019},{"count":1,"iid":23041},{"count":1,"iid":23042}]</v>
      </c>
      <c r="E112" s="14">
        <v>1</v>
      </c>
      <c r="F112">
        <v>0</v>
      </c>
      <c r="G112" s="14">
        <v>0</v>
      </c>
      <c r="H112">
        <v>0</v>
      </c>
      <c r="I112" s="14">
        <f t="shared" si="26"/>
        <v>22</v>
      </c>
      <c r="J112" s="15" t="str">
        <f>VLOOKUP(I112,角色ID对应!C:G,5,FALSE)</f>
        <v>珍妮芙</v>
      </c>
      <c r="K112" t="str">
        <f t="shared" si="28"/>
        <v>角色升星材料4-1</v>
      </c>
      <c r="L112" s="14" t="str">
        <f t="shared" si="29"/>
        <v>角色升星材料4-2</v>
      </c>
      <c r="M112" s="16">
        <f>VLOOKUP(J112,物品对应表!B:C,2,FALSE)</f>
        <v>21019</v>
      </c>
      <c r="N112" s="16">
        <f>VLOOKUP(K112,物品对应表!B:C,2,FALSE)</f>
        <v>23041</v>
      </c>
      <c r="O112" s="16">
        <f>VLOOKUP(L112,物品对应表!B:C,2,FALSE)</f>
        <v>23042</v>
      </c>
      <c r="P112">
        <f t="shared" si="30"/>
        <v>50</v>
      </c>
      <c r="Q112" s="1">
        <f t="shared" si="22"/>
        <v>1</v>
      </c>
      <c r="R112" s="16">
        <f t="shared" si="23"/>
        <v>1</v>
      </c>
      <c r="S112" s="16" t="str">
        <f t="shared" si="31"/>
        <v>{"count":50,"iid":21019}</v>
      </c>
      <c r="T112" s="16" t="str">
        <f t="shared" si="25"/>
        <v>{"count":1,"iid":23041}</v>
      </c>
      <c r="U112" s="16" t="str">
        <f t="shared" si="25"/>
        <v>{"count":1,"iid":23042}</v>
      </c>
    </row>
    <row r="113" spans="1:21" customFormat="1" x14ac:dyDescent="0.15">
      <c r="A113" s="14">
        <v>110</v>
      </c>
      <c r="B113" s="14">
        <f>VLOOKUP(I113,角色ID对应!C:D,2,FALSE)</f>
        <v>39</v>
      </c>
      <c r="C113" s="14">
        <f t="shared" si="27"/>
        <v>5</v>
      </c>
      <c r="D113" s="14" t="str">
        <f t="shared" si="21"/>
        <v>[{"count":75,"iid":21019},{"count":1,"iid":23051},{"count":1,"iid":23052}]</v>
      </c>
      <c r="E113" s="14">
        <v>1</v>
      </c>
      <c r="F113">
        <v>0</v>
      </c>
      <c r="G113" s="14">
        <v>0</v>
      </c>
      <c r="H113">
        <v>0</v>
      </c>
      <c r="I113" s="14">
        <f t="shared" si="26"/>
        <v>22</v>
      </c>
      <c r="J113" s="15" t="str">
        <f>VLOOKUP(I113,角色ID对应!C:G,5,FALSE)</f>
        <v>珍妮芙</v>
      </c>
      <c r="K113" t="str">
        <f t="shared" si="28"/>
        <v>角色升星材料5-1</v>
      </c>
      <c r="L113" s="14" t="str">
        <f t="shared" si="29"/>
        <v>角色升星材料5-2</v>
      </c>
      <c r="M113" s="16">
        <f>VLOOKUP(J113,物品对应表!B:C,2,FALSE)</f>
        <v>21019</v>
      </c>
      <c r="N113" s="16">
        <f>VLOOKUP(K113,物品对应表!B:C,2,FALSE)</f>
        <v>23051</v>
      </c>
      <c r="O113" s="16">
        <f>VLOOKUP(L113,物品对应表!B:C,2,FALSE)</f>
        <v>23052</v>
      </c>
      <c r="P113">
        <f t="shared" si="30"/>
        <v>75</v>
      </c>
      <c r="Q113" s="1">
        <f t="shared" si="22"/>
        <v>1</v>
      </c>
      <c r="R113" s="16">
        <f t="shared" si="23"/>
        <v>1</v>
      </c>
      <c r="S113" s="16" t="str">
        <f t="shared" si="31"/>
        <v>{"count":75,"iid":21019}</v>
      </c>
      <c r="T113" s="16" t="str">
        <f t="shared" si="25"/>
        <v>{"count":1,"iid":23051}</v>
      </c>
      <c r="U113" s="16" t="str">
        <f t="shared" si="25"/>
        <v>{"count":1,"iid":23052}</v>
      </c>
    </row>
    <row r="114" spans="1:21" customFormat="1" x14ac:dyDescent="0.15">
      <c r="A114" s="14">
        <v>111</v>
      </c>
      <c r="B114" s="14">
        <f>VLOOKUP(I114,角色ID对应!C:D,2,FALSE)</f>
        <v>40</v>
      </c>
      <c r="C114" s="14">
        <f t="shared" si="27"/>
        <v>1</v>
      </c>
      <c r="D114" s="14" t="str">
        <f t="shared" si="21"/>
        <v>[{"count":25,"iid":21020},{"count":1,"iid":23011},{"count":1,"iid":23012}]</v>
      </c>
      <c r="E114" s="14">
        <v>1</v>
      </c>
      <c r="F114">
        <v>0</v>
      </c>
      <c r="G114" s="14">
        <v>0</v>
      </c>
      <c r="H114">
        <v>0</v>
      </c>
      <c r="I114" s="14">
        <f t="shared" si="26"/>
        <v>23</v>
      </c>
      <c r="J114" s="15" t="str">
        <f>VLOOKUP(I114,角色ID对应!C:G,5,FALSE)</f>
        <v>伊西多</v>
      </c>
      <c r="K114" t="str">
        <f t="shared" si="28"/>
        <v>角色升星材料1-1</v>
      </c>
      <c r="L114" s="14" t="str">
        <f t="shared" si="29"/>
        <v>角色升星材料1-2</v>
      </c>
      <c r="M114" s="16">
        <f>VLOOKUP(J114,物品对应表!B:C,2,FALSE)</f>
        <v>21020</v>
      </c>
      <c r="N114" s="16">
        <f>VLOOKUP(K114,物品对应表!B:C,2,FALSE)</f>
        <v>23011</v>
      </c>
      <c r="O114" s="16">
        <f>VLOOKUP(L114,物品对应表!B:C,2,FALSE)</f>
        <v>23012</v>
      </c>
      <c r="P114">
        <f t="shared" si="30"/>
        <v>25</v>
      </c>
      <c r="Q114" s="1">
        <f t="shared" si="22"/>
        <v>1</v>
      </c>
      <c r="R114" s="16">
        <f t="shared" si="23"/>
        <v>1</v>
      </c>
      <c r="S114" s="16" t="str">
        <f t="shared" si="31"/>
        <v>{"count":25,"iid":21020}</v>
      </c>
      <c r="T114" s="16" t="str">
        <f t="shared" si="25"/>
        <v>{"count":1,"iid":23011}</v>
      </c>
      <c r="U114" s="16" t="str">
        <f t="shared" si="25"/>
        <v>{"count":1,"iid":23012}</v>
      </c>
    </row>
    <row r="115" spans="1:21" customFormat="1" x14ac:dyDescent="0.15">
      <c r="A115" s="14">
        <v>112</v>
      </c>
      <c r="B115" s="14">
        <f>VLOOKUP(I115,角色ID对应!C:D,2,FALSE)</f>
        <v>40</v>
      </c>
      <c r="C115" s="14">
        <f t="shared" si="27"/>
        <v>2</v>
      </c>
      <c r="D115" s="14" t="str">
        <f t="shared" si="21"/>
        <v>[{"count":25,"iid":21020},{"count":1,"iid":23021},{"count":1,"iid":23022}]</v>
      </c>
      <c r="E115" s="14">
        <v>1</v>
      </c>
      <c r="F115">
        <v>0</v>
      </c>
      <c r="G115" s="14">
        <v>0</v>
      </c>
      <c r="H115">
        <v>0</v>
      </c>
      <c r="I115" s="14">
        <f t="shared" si="26"/>
        <v>23</v>
      </c>
      <c r="J115" s="15" t="str">
        <f>VLOOKUP(I115,角色ID对应!C:G,5,FALSE)</f>
        <v>伊西多</v>
      </c>
      <c r="K115" t="str">
        <f t="shared" si="28"/>
        <v>角色升星材料2-1</v>
      </c>
      <c r="L115" s="14" t="str">
        <f t="shared" si="29"/>
        <v>角色升星材料2-2</v>
      </c>
      <c r="M115" s="16">
        <f>VLOOKUP(J115,物品对应表!B:C,2,FALSE)</f>
        <v>21020</v>
      </c>
      <c r="N115" s="16">
        <f>VLOOKUP(K115,物品对应表!B:C,2,FALSE)</f>
        <v>23021</v>
      </c>
      <c r="O115" s="16">
        <f>VLOOKUP(L115,物品对应表!B:C,2,FALSE)</f>
        <v>23022</v>
      </c>
      <c r="P115">
        <f t="shared" si="30"/>
        <v>25</v>
      </c>
      <c r="Q115" s="1">
        <f t="shared" si="22"/>
        <v>1</v>
      </c>
      <c r="R115" s="16">
        <f t="shared" si="23"/>
        <v>1</v>
      </c>
      <c r="S115" s="16" t="str">
        <f t="shared" si="31"/>
        <v>{"count":25,"iid":21020}</v>
      </c>
      <c r="T115" s="16" t="str">
        <f t="shared" si="25"/>
        <v>{"count":1,"iid":23021}</v>
      </c>
      <c r="U115" s="16" t="str">
        <f t="shared" si="25"/>
        <v>{"count":1,"iid":23022}</v>
      </c>
    </row>
    <row r="116" spans="1:21" customFormat="1" x14ac:dyDescent="0.15">
      <c r="A116" s="14">
        <v>113</v>
      </c>
      <c r="B116" s="14">
        <f>VLOOKUP(I116,角色ID对应!C:D,2,FALSE)</f>
        <v>40</v>
      </c>
      <c r="C116" s="14">
        <f t="shared" si="27"/>
        <v>3</v>
      </c>
      <c r="D116" s="14" t="str">
        <f t="shared" si="21"/>
        <v>[{"count":50,"iid":21020},{"count":1,"iid":23031},{"count":1,"iid":23032}]</v>
      </c>
      <c r="E116" s="14">
        <v>1</v>
      </c>
      <c r="F116">
        <v>0</v>
      </c>
      <c r="G116" s="14">
        <v>0</v>
      </c>
      <c r="H116">
        <v>0</v>
      </c>
      <c r="I116" s="14">
        <f t="shared" si="26"/>
        <v>23</v>
      </c>
      <c r="J116" s="15" t="str">
        <f>VLOOKUP(I116,角色ID对应!C:G,5,FALSE)</f>
        <v>伊西多</v>
      </c>
      <c r="K116" t="str">
        <f t="shared" si="28"/>
        <v>角色升星材料3-1</v>
      </c>
      <c r="L116" s="14" t="str">
        <f t="shared" si="29"/>
        <v>角色升星材料3-2</v>
      </c>
      <c r="M116" s="16">
        <f>VLOOKUP(J116,物品对应表!B:C,2,FALSE)</f>
        <v>21020</v>
      </c>
      <c r="N116" s="16">
        <f>VLOOKUP(K116,物品对应表!B:C,2,FALSE)</f>
        <v>23031</v>
      </c>
      <c r="O116" s="16">
        <f>VLOOKUP(L116,物品对应表!B:C,2,FALSE)</f>
        <v>23032</v>
      </c>
      <c r="P116">
        <f t="shared" si="30"/>
        <v>50</v>
      </c>
      <c r="Q116" s="1">
        <f t="shared" si="22"/>
        <v>1</v>
      </c>
      <c r="R116" s="16">
        <f t="shared" si="23"/>
        <v>1</v>
      </c>
      <c r="S116" s="16" t="str">
        <f t="shared" si="31"/>
        <v>{"count":50,"iid":21020}</v>
      </c>
      <c r="T116" s="16" t="str">
        <f t="shared" si="25"/>
        <v>{"count":1,"iid":23031}</v>
      </c>
      <c r="U116" s="16" t="str">
        <f t="shared" si="25"/>
        <v>{"count":1,"iid":23032}</v>
      </c>
    </row>
    <row r="117" spans="1:21" customFormat="1" x14ac:dyDescent="0.15">
      <c r="A117" s="14">
        <v>114</v>
      </c>
      <c r="B117" s="14">
        <f>VLOOKUP(I117,角色ID对应!C:D,2,FALSE)</f>
        <v>40</v>
      </c>
      <c r="C117" s="14">
        <f t="shared" si="27"/>
        <v>4</v>
      </c>
      <c r="D117" s="14" t="str">
        <f t="shared" si="21"/>
        <v>[{"count":50,"iid":21020},{"count":1,"iid":23041},{"count":1,"iid":23042}]</v>
      </c>
      <c r="E117" s="14">
        <v>1</v>
      </c>
      <c r="F117">
        <v>0</v>
      </c>
      <c r="G117" s="14">
        <v>0</v>
      </c>
      <c r="H117">
        <v>0</v>
      </c>
      <c r="I117" s="14">
        <f t="shared" si="26"/>
        <v>23</v>
      </c>
      <c r="J117" s="15" t="str">
        <f>VLOOKUP(I117,角色ID对应!C:G,5,FALSE)</f>
        <v>伊西多</v>
      </c>
      <c r="K117" t="str">
        <f t="shared" si="28"/>
        <v>角色升星材料4-1</v>
      </c>
      <c r="L117" s="14" t="str">
        <f t="shared" si="29"/>
        <v>角色升星材料4-2</v>
      </c>
      <c r="M117" s="16">
        <f>VLOOKUP(J117,物品对应表!B:C,2,FALSE)</f>
        <v>21020</v>
      </c>
      <c r="N117" s="16">
        <f>VLOOKUP(K117,物品对应表!B:C,2,FALSE)</f>
        <v>23041</v>
      </c>
      <c r="O117" s="16">
        <f>VLOOKUP(L117,物品对应表!B:C,2,FALSE)</f>
        <v>23042</v>
      </c>
      <c r="P117">
        <f t="shared" si="30"/>
        <v>50</v>
      </c>
      <c r="Q117" s="1">
        <f t="shared" si="22"/>
        <v>1</v>
      </c>
      <c r="R117" s="16">
        <f t="shared" si="23"/>
        <v>1</v>
      </c>
      <c r="S117" s="16" t="str">
        <f t="shared" si="31"/>
        <v>{"count":50,"iid":21020}</v>
      </c>
      <c r="T117" s="16" t="str">
        <f t="shared" si="25"/>
        <v>{"count":1,"iid":23041}</v>
      </c>
      <c r="U117" s="16" t="str">
        <f t="shared" si="25"/>
        <v>{"count":1,"iid":23042}</v>
      </c>
    </row>
    <row r="118" spans="1:21" customFormat="1" x14ac:dyDescent="0.15">
      <c r="A118" s="14">
        <v>115</v>
      </c>
      <c r="B118" s="14">
        <f>VLOOKUP(I118,角色ID对应!C:D,2,FALSE)</f>
        <v>40</v>
      </c>
      <c r="C118" s="14">
        <f t="shared" si="27"/>
        <v>5</v>
      </c>
      <c r="D118" s="14" t="str">
        <f t="shared" si="21"/>
        <v>[{"count":75,"iid":21020},{"count":1,"iid":23051},{"count":1,"iid":23052}]</v>
      </c>
      <c r="E118" s="14">
        <v>1</v>
      </c>
      <c r="F118">
        <v>0</v>
      </c>
      <c r="G118" s="14">
        <v>0</v>
      </c>
      <c r="H118">
        <v>0</v>
      </c>
      <c r="I118" s="14">
        <f t="shared" si="26"/>
        <v>23</v>
      </c>
      <c r="J118" s="15" t="str">
        <f>VLOOKUP(I118,角色ID对应!C:G,5,FALSE)</f>
        <v>伊西多</v>
      </c>
      <c r="K118" t="str">
        <f t="shared" si="28"/>
        <v>角色升星材料5-1</v>
      </c>
      <c r="L118" s="14" t="str">
        <f t="shared" si="29"/>
        <v>角色升星材料5-2</v>
      </c>
      <c r="M118" s="16">
        <f>VLOOKUP(J118,物品对应表!B:C,2,FALSE)</f>
        <v>21020</v>
      </c>
      <c r="N118" s="16">
        <f>VLOOKUP(K118,物品对应表!B:C,2,FALSE)</f>
        <v>23051</v>
      </c>
      <c r="O118" s="16">
        <f>VLOOKUP(L118,物品对应表!B:C,2,FALSE)</f>
        <v>23052</v>
      </c>
      <c r="P118">
        <f t="shared" si="30"/>
        <v>75</v>
      </c>
      <c r="Q118" s="1">
        <f t="shared" si="22"/>
        <v>1</v>
      </c>
      <c r="R118" s="16">
        <f t="shared" si="23"/>
        <v>1</v>
      </c>
      <c r="S118" s="16" t="str">
        <f t="shared" si="31"/>
        <v>{"count":75,"iid":21020}</v>
      </c>
      <c r="T118" s="16" t="str">
        <f t="shared" si="25"/>
        <v>{"count":1,"iid":23051}</v>
      </c>
      <c r="U118" s="16" t="str">
        <f t="shared" si="25"/>
        <v>{"count":1,"iid":23052}</v>
      </c>
    </row>
    <row r="119" spans="1:21" customFormat="1" x14ac:dyDescent="0.15">
      <c r="A119" s="14">
        <v>116</v>
      </c>
      <c r="B119" s="14">
        <f>VLOOKUP(I119,角色ID对应!C:D,2,FALSE)</f>
        <v>41</v>
      </c>
      <c r="C119" s="14">
        <f t="shared" si="27"/>
        <v>1</v>
      </c>
      <c r="D119" s="14" t="str">
        <f t="shared" si="21"/>
        <v>[{"count":25,"iid":21021},{"count":1,"iid":23011},{"count":1,"iid":23012}]</v>
      </c>
      <c r="E119" s="14">
        <v>1</v>
      </c>
      <c r="F119">
        <v>0</v>
      </c>
      <c r="G119" s="14">
        <v>0</v>
      </c>
      <c r="H119">
        <v>0</v>
      </c>
      <c r="I119" s="14">
        <f t="shared" si="26"/>
        <v>24</v>
      </c>
      <c r="J119" s="15" t="str">
        <f>VLOOKUP(I119,角色ID对应!C:G,5,FALSE)</f>
        <v>修</v>
      </c>
      <c r="K119" t="str">
        <f t="shared" si="28"/>
        <v>角色升星材料1-1</v>
      </c>
      <c r="L119" s="14" t="str">
        <f t="shared" si="29"/>
        <v>角色升星材料1-2</v>
      </c>
      <c r="M119" s="16">
        <f>VLOOKUP(J119,物品对应表!B:C,2,FALSE)</f>
        <v>21021</v>
      </c>
      <c r="N119" s="16">
        <f>VLOOKUP(K119,物品对应表!B:C,2,FALSE)</f>
        <v>23011</v>
      </c>
      <c r="O119" s="16">
        <f>VLOOKUP(L119,物品对应表!B:C,2,FALSE)</f>
        <v>23012</v>
      </c>
      <c r="P119">
        <f t="shared" si="30"/>
        <v>25</v>
      </c>
      <c r="Q119" s="1">
        <f t="shared" si="22"/>
        <v>1</v>
      </c>
      <c r="R119" s="16">
        <f t="shared" si="23"/>
        <v>1</v>
      </c>
      <c r="S119" s="16" t="str">
        <f t="shared" si="31"/>
        <v>{"count":25,"iid":21021}</v>
      </c>
      <c r="T119" s="16" t="str">
        <f t="shared" si="25"/>
        <v>{"count":1,"iid":23011}</v>
      </c>
      <c r="U119" s="16" t="str">
        <f t="shared" si="25"/>
        <v>{"count":1,"iid":23012}</v>
      </c>
    </row>
    <row r="120" spans="1:21" customFormat="1" x14ac:dyDescent="0.15">
      <c r="A120" s="14">
        <v>117</v>
      </c>
      <c r="B120" s="14">
        <f>VLOOKUP(I120,角色ID对应!C:D,2,FALSE)</f>
        <v>41</v>
      </c>
      <c r="C120" s="14">
        <f t="shared" si="27"/>
        <v>2</v>
      </c>
      <c r="D120" s="14" t="str">
        <f t="shared" si="21"/>
        <v>[{"count":25,"iid":21021},{"count":1,"iid":23021},{"count":1,"iid":23022}]</v>
      </c>
      <c r="E120" s="14">
        <v>1</v>
      </c>
      <c r="F120">
        <v>0</v>
      </c>
      <c r="G120" s="14">
        <v>0</v>
      </c>
      <c r="H120">
        <v>0</v>
      </c>
      <c r="I120" s="14">
        <f t="shared" si="26"/>
        <v>24</v>
      </c>
      <c r="J120" s="15" t="str">
        <f>VLOOKUP(I120,角色ID对应!C:G,5,FALSE)</f>
        <v>修</v>
      </c>
      <c r="K120" t="str">
        <f t="shared" si="28"/>
        <v>角色升星材料2-1</v>
      </c>
      <c r="L120" s="14" t="str">
        <f t="shared" si="29"/>
        <v>角色升星材料2-2</v>
      </c>
      <c r="M120" s="16">
        <f>VLOOKUP(J120,物品对应表!B:C,2,FALSE)</f>
        <v>21021</v>
      </c>
      <c r="N120" s="16">
        <f>VLOOKUP(K120,物品对应表!B:C,2,FALSE)</f>
        <v>23021</v>
      </c>
      <c r="O120" s="16">
        <f>VLOOKUP(L120,物品对应表!B:C,2,FALSE)</f>
        <v>23022</v>
      </c>
      <c r="P120">
        <f t="shared" si="30"/>
        <v>25</v>
      </c>
      <c r="Q120" s="1">
        <f t="shared" si="22"/>
        <v>1</v>
      </c>
      <c r="R120" s="16">
        <f t="shared" si="23"/>
        <v>1</v>
      </c>
      <c r="S120" s="16" t="str">
        <f t="shared" si="31"/>
        <v>{"count":25,"iid":21021}</v>
      </c>
      <c r="T120" s="16" t="str">
        <f t="shared" si="25"/>
        <v>{"count":1,"iid":23021}</v>
      </c>
      <c r="U120" s="16" t="str">
        <f t="shared" si="25"/>
        <v>{"count":1,"iid":23022}</v>
      </c>
    </row>
    <row r="121" spans="1:21" customFormat="1" x14ac:dyDescent="0.15">
      <c r="A121" s="14">
        <v>118</v>
      </c>
      <c r="B121" s="14">
        <f>VLOOKUP(I121,角色ID对应!C:D,2,FALSE)</f>
        <v>41</v>
      </c>
      <c r="C121" s="14">
        <f t="shared" si="27"/>
        <v>3</v>
      </c>
      <c r="D121" s="14" t="str">
        <f t="shared" si="21"/>
        <v>[{"count":50,"iid":21021},{"count":1,"iid":23031},{"count":1,"iid":23032}]</v>
      </c>
      <c r="E121" s="14">
        <v>1</v>
      </c>
      <c r="F121">
        <v>0</v>
      </c>
      <c r="G121" s="14">
        <v>0</v>
      </c>
      <c r="H121">
        <v>0</v>
      </c>
      <c r="I121" s="14">
        <f t="shared" si="26"/>
        <v>24</v>
      </c>
      <c r="J121" s="15" t="str">
        <f>VLOOKUP(I121,角色ID对应!C:G,5,FALSE)</f>
        <v>修</v>
      </c>
      <c r="K121" t="str">
        <f t="shared" si="28"/>
        <v>角色升星材料3-1</v>
      </c>
      <c r="L121" s="14" t="str">
        <f t="shared" si="29"/>
        <v>角色升星材料3-2</v>
      </c>
      <c r="M121" s="16">
        <f>VLOOKUP(J121,物品对应表!B:C,2,FALSE)</f>
        <v>21021</v>
      </c>
      <c r="N121" s="16">
        <f>VLOOKUP(K121,物品对应表!B:C,2,FALSE)</f>
        <v>23031</v>
      </c>
      <c r="O121" s="16">
        <f>VLOOKUP(L121,物品对应表!B:C,2,FALSE)</f>
        <v>23032</v>
      </c>
      <c r="P121">
        <f t="shared" si="30"/>
        <v>50</v>
      </c>
      <c r="Q121" s="1">
        <f t="shared" si="22"/>
        <v>1</v>
      </c>
      <c r="R121" s="16">
        <f t="shared" si="23"/>
        <v>1</v>
      </c>
      <c r="S121" s="16" t="str">
        <f t="shared" si="31"/>
        <v>{"count":50,"iid":21021}</v>
      </c>
      <c r="T121" s="16" t="str">
        <f t="shared" si="25"/>
        <v>{"count":1,"iid":23031}</v>
      </c>
      <c r="U121" s="16" t="str">
        <f t="shared" si="25"/>
        <v>{"count":1,"iid":23032}</v>
      </c>
    </row>
    <row r="122" spans="1:21" customFormat="1" x14ac:dyDescent="0.15">
      <c r="A122" s="14">
        <v>119</v>
      </c>
      <c r="B122" s="14">
        <f>VLOOKUP(I122,角色ID对应!C:D,2,FALSE)</f>
        <v>41</v>
      </c>
      <c r="C122" s="14">
        <f t="shared" si="27"/>
        <v>4</v>
      </c>
      <c r="D122" s="14" t="str">
        <f t="shared" si="21"/>
        <v>[{"count":50,"iid":21021},{"count":1,"iid":23041},{"count":1,"iid":23042}]</v>
      </c>
      <c r="E122" s="14">
        <v>1</v>
      </c>
      <c r="F122">
        <v>0</v>
      </c>
      <c r="G122" s="14">
        <v>0</v>
      </c>
      <c r="H122">
        <v>0</v>
      </c>
      <c r="I122" s="14">
        <f t="shared" si="26"/>
        <v>24</v>
      </c>
      <c r="J122" s="15" t="str">
        <f>VLOOKUP(I122,角色ID对应!C:G,5,FALSE)</f>
        <v>修</v>
      </c>
      <c r="K122" t="str">
        <f t="shared" si="28"/>
        <v>角色升星材料4-1</v>
      </c>
      <c r="L122" s="14" t="str">
        <f t="shared" si="29"/>
        <v>角色升星材料4-2</v>
      </c>
      <c r="M122" s="16">
        <f>VLOOKUP(J122,物品对应表!B:C,2,FALSE)</f>
        <v>21021</v>
      </c>
      <c r="N122" s="16">
        <f>VLOOKUP(K122,物品对应表!B:C,2,FALSE)</f>
        <v>23041</v>
      </c>
      <c r="O122" s="16">
        <f>VLOOKUP(L122,物品对应表!B:C,2,FALSE)</f>
        <v>23042</v>
      </c>
      <c r="P122">
        <f t="shared" si="30"/>
        <v>50</v>
      </c>
      <c r="Q122" s="1">
        <f t="shared" si="22"/>
        <v>1</v>
      </c>
      <c r="R122" s="16">
        <f t="shared" si="23"/>
        <v>1</v>
      </c>
      <c r="S122" s="16" t="str">
        <f t="shared" si="31"/>
        <v>{"count":50,"iid":21021}</v>
      </c>
      <c r="T122" s="16" t="str">
        <f t="shared" si="25"/>
        <v>{"count":1,"iid":23041}</v>
      </c>
      <c r="U122" s="16" t="str">
        <f t="shared" si="25"/>
        <v>{"count":1,"iid":23042}</v>
      </c>
    </row>
    <row r="123" spans="1:21" customFormat="1" x14ac:dyDescent="0.15">
      <c r="A123" s="14">
        <v>120</v>
      </c>
      <c r="B123" s="14">
        <f>VLOOKUP(I123,角色ID对应!C:D,2,FALSE)</f>
        <v>41</v>
      </c>
      <c r="C123" s="14">
        <f t="shared" si="27"/>
        <v>5</v>
      </c>
      <c r="D123" s="14" t="str">
        <f t="shared" si="21"/>
        <v>[{"count":75,"iid":21021},{"count":1,"iid":23051},{"count":1,"iid":23052}]</v>
      </c>
      <c r="E123" s="14">
        <v>1</v>
      </c>
      <c r="F123">
        <v>0</v>
      </c>
      <c r="G123" s="14">
        <v>0</v>
      </c>
      <c r="H123">
        <v>0</v>
      </c>
      <c r="I123" s="14">
        <f t="shared" si="26"/>
        <v>24</v>
      </c>
      <c r="J123" s="15" t="str">
        <f>VLOOKUP(I123,角色ID对应!C:G,5,FALSE)</f>
        <v>修</v>
      </c>
      <c r="K123" t="str">
        <f t="shared" si="28"/>
        <v>角色升星材料5-1</v>
      </c>
      <c r="L123" s="14" t="str">
        <f t="shared" si="29"/>
        <v>角色升星材料5-2</v>
      </c>
      <c r="M123" s="16">
        <f>VLOOKUP(J123,物品对应表!B:C,2,FALSE)</f>
        <v>21021</v>
      </c>
      <c r="N123" s="16">
        <f>VLOOKUP(K123,物品对应表!B:C,2,FALSE)</f>
        <v>23051</v>
      </c>
      <c r="O123" s="16">
        <f>VLOOKUP(L123,物品对应表!B:C,2,FALSE)</f>
        <v>23052</v>
      </c>
      <c r="P123">
        <f t="shared" si="30"/>
        <v>75</v>
      </c>
      <c r="Q123" s="1">
        <f t="shared" si="22"/>
        <v>1</v>
      </c>
      <c r="R123" s="16">
        <f t="shared" si="23"/>
        <v>1</v>
      </c>
      <c r="S123" s="16" t="str">
        <f t="shared" si="31"/>
        <v>{"count":75,"iid":21021}</v>
      </c>
      <c r="T123" s="16" t="str">
        <f t="shared" si="25"/>
        <v>{"count":1,"iid":23051}</v>
      </c>
      <c r="U123" s="16" t="str">
        <f t="shared" si="25"/>
        <v>{"count":1,"iid":23052}</v>
      </c>
    </row>
    <row r="124" spans="1:21" customFormat="1" x14ac:dyDescent="0.15">
      <c r="A124" s="14">
        <v>121</v>
      </c>
      <c r="B124" s="14">
        <f>VLOOKUP(I124,角色ID对应!C:D,2,FALSE)</f>
        <v>42</v>
      </c>
      <c r="C124" s="14">
        <f t="shared" si="27"/>
        <v>1</v>
      </c>
      <c r="D124" s="14" t="str">
        <f t="shared" si="21"/>
        <v>[{"count":25,"iid":21022},{"count":1,"iid":23011},{"count":1,"iid":23012}]</v>
      </c>
      <c r="E124" s="14">
        <v>1</v>
      </c>
      <c r="F124">
        <v>0</v>
      </c>
      <c r="G124" s="14">
        <v>0</v>
      </c>
      <c r="H124">
        <v>0</v>
      </c>
      <c r="I124" s="14">
        <f t="shared" si="26"/>
        <v>25</v>
      </c>
      <c r="J124" s="15" t="str">
        <f>VLOOKUP(I124,角色ID对应!C:G,5,FALSE)</f>
        <v>国王</v>
      </c>
      <c r="K124" t="str">
        <f t="shared" si="28"/>
        <v>角色升星材料1-1</v>
      </c>
      <c r="L124" s="14" t="str">
        <f t="shared" si="29"/>
        <v>角色升星材料1-2</v>
      </c>
      <c r="M124" s="16">
        <f>VLOOKUP(J124,物品对应表!B:C,2,FALSE)</f>
        <v>21022</v>
      </c>
      <c r="N124" s="16">
        <f>VLOOKUP(K124,物品对应表!B:C,2,FALSE)</f>
        <v>23011</v>
      </c>
      <c r="O124" s="16">
        <f>VLOOKUP(L124,物品对应表!B:C,2,FALSE)</f>
        <v>23012</v>
      </c>
      <c r="P124">
        <f t="shared" si="30"/>
        <v>25</v>
      </c>
      <c r="Q124" s="1">
        <f t="shared" si="22"/>
        <v>1</v>
      </c>
      <c r="R124" s="16">
        <f t="shared" si="23"/>
        <v>1</v>
      </c>
      <c r="S124" s="16" t="str">
        <f t="shared" si="31"/>
        <v>{"count":25,"iid":21022}</v>
      </c>
      <c r="T124" s="16" t="str">
        <f t="shared" si="25"/>
        <v>{"count":1,"iid":23011}</v>
      </c>
      <c r="U124" s="16" t="str">
        <f t="shared" si="25"/>
        <v>{"count":1,"iid":23012}</v>
      </c>
    </row>
    <row r="125" spans="1:21" customFormat="1" x14ac:dyDescent="0.15">
      <c r="A125" s="14">
        <v>122</v>
      </c>
      <c r="B125" s="14">
        <f>VLOOKUP(I125,角色ID对应!C:D,2,FALSE)</f>
        <v>42</v>
      </c>
      <c r="C125" s="14">
        <f t="shared" si="27"/>
        <v>2</v>
      </c>
      <c r="D125" s="14" t="str">
        <f t="shared" si="21"/>
        <v>[{"count":25,"iid":21022},{"count":1,"iid":23021},{"count":1,"iid":23022}]</v>
      </c>
      <c r="E125" s="14">
        <v>1</v>
      </c>
      <c r="F125">
        <v>0</v>
      </c>
      <c r="G125" s="14">
        <v>0</v>
      </c>
      <c r="H125">
        <v>0</v>
      </c>
      <c r="I125" s="14">
        <f t="shared" si="26"/>
        <v>25</v>
      </c>
      <c r="J125" s="15" t="str">
        <f>VLOOKUP(I125,角色ID对应!C:G,5,FALSE)</f>
        <v>国王</v>
      </c>
      <c r="K125" t="str">
        <f t="shared" si="28"/>
        <v>角色升星材料2-1</v>
      </c>
      <c r="L125" s="14" t="str">
        <f t="shared" si="29"/>
        <v>角色升星材料2-2</v>
      </c>
      <c r="M125" s="16">
        <f>VLOOKUP(J125,物品对应表!B:C,2,FALSE)</f>
        <v>21022</v>
      </c>
      <c r="N125" s="16">
        <f>VLOOKUP(K125,物品对应表!B:C,2,FALSE)</f>
        <v>23021</v>
      </c>
      <c r="O125" s="16">
        <f>VLOOKUP(L125,物品对应表!B:C,2,FALSE)</f>
        <v>23022</v>
      </c>
      <c r="P125">
        <f t="shared" si="30"/>
        <v>25</v>
      </c>
      <c r="Q125" s="1">
        <f t="shared" si="22"/>
        <v>1</v>
      </c>
      <c r="R125" s="16">
        <f t="shared" si="23"/>
        <v>1</v>
      </c>
      <c r="S125" s="16" t="str">
        <f t="shared" si="31"/>
        <v>{"count":25,"iid":21022}</v>
      </c>
      <c r="T125" s="16" t="str">
        <f t="shared" si="25"/>
        <v>{"count":1,"iid":23021}</v>
      </c>
      <c r="U125" s="16" t="str">
        <f t="shared" si="25"/>
        <v>{"count":1,"iid":23022}</v>
      </c>
    </row>
    <row r="126" spans="1:21" customFormat="1" x14ac:dyDescent="0.15">
      <c r="A126" s="14">
        <v>123</v>
      </c>
      <c r="B126" s="14">
        <f>VLOOKUP(I126,角色ID对应!C:D,2,FALSE)</f>
        <v>42</v>
      </c>
      <c r="C126" s="14">
        <f t="shared" si="27"/>
        <v>3</v>
      </c>
      <c r="D126" s="14" t="str">
        <f t="shared" si="21"/>
        <v>[{"count":50,"iid":21022},{"count":1,"iid":23031},{"count":1,"iid":23032}]</v>
      </c>
      <c r="E126" s="14">
        <v>1</v>
      </c>
      <c r="F126">
        <v>0</v>
      </c>
      <c r="G126" s="14">
        <v>0</v>
      </c>
      <c r="H126">
        <v>0</v>
      </c>
      <c r="I126" s="14">
        <f t="shared" si="26"/>
        <v>25</v>
      </c>
      <c r="J126" s="15" t="str">
        <f>VLOOKUP(I126,角色ID对应!C:G,5,FALSE)</f>
        <v>国王</v>
      </c>
      <c r="K126" t="str">
        <f t="shared" si="28"/>
        <v>角色升星材料3-1</v>
      </c>
      <c r="L126" s="14" t="str">
        <f t="shared" si="29"/>
        <v>角色升星材料3-2</v>
      </c>
      <c r="M126" s="16">
        <f>VLOOKUP(J126,物品对应表!B:C,2,FALSE)</f>
        <v>21022</v>
      </c>
      <c r="N126" s="16">
        <f>VLOOKUP(K126,物品对应表!B:C,2,FALSE)</f>
        <v>23031</v>
      </c>
      <c r="O126" s="16">
        <f>VLOOKUP(L126,物品对应表!B:C,2,FALSE)</f>
        <v>23032</v>
      </c>
      <c r="P126">
        <f t="shared" si="30"/>
        <v>50</v>
      </c>
      <c r="Q126" s="1">
        <f t="shared" si="22"/>
        <v>1</v>
      </c>
      <c r="R126" s="16">
        <f t="shared" si="23"/>
        <v>1</v>
      </c>
      <c r="S126" s="16" t="str">
        <f t="shared" si="31"/>
        <v>{"count":50,"iid":21022}</v>
      </c>
      <c r="T126" s="16" t="str">
        <f t="shared" si="25"/>
        <v>{"count":1,"iid":23031}</v>
      </c>
      <c r="U126" s="16" t="str">
        <f t="shared" si="25"/>
        <v>{"count":1,"iid":23032}</v>
      </c>
    </row>
    <row r="127" spans="1:21" customFormat="1" x14ac:dyDescent="0.15">
      <c r="A127" s="14">
        <v>124</v>
      </c>
      <c r="B127" s="14">
        <f>VLOOKUP(I127,角色ID对应!C:D,2,FALSE)</f>
        <v>42</v>
      </c>
      <c r="C127" s="14">
        <f t="shared" si="27"/>
        <v>4</v>
      </c>
      <c r="D127" s="14" t="str">
        <f t="shared" si="21"/>
        <v>[{"count":50,"iid":21022},{"count":1,"iid":23041},{"count":1,"iid":23042}]</v>
      </c>
      <c r="E127" s="14">
        <v>1</v>
      </c>
      <c r="F127">
        <v>0</v>
      </c>
      <c r="G127" s="14">
        <v>0</v>
      </c>
      <c r="H127">
        <v>0</v>
      </c>
      <c r="I127" s="14">
        <f t="shared" si="26"/>
        <v>25</v>
      </c>
      <c r="J127" s="15" t="str">
        <f>VLOOKUP(I127,角色ID对应!C:G,5,FALSE)</f>
        <v>国王</v>
      </c>
      <c r="K127" t="str">
        <f t="shared" si="28"/>
        <v>角色升星材料4-1</v>
      </c>
      <c r="L127" s="14" t="str">
        <f t="shared" si="29"/>
        <v>角色升星材料4-2</v>
      </c>
      <c r="M127" s="16">
        <f>VLOOKUP(J127,物品对应表!B:C,2,FALSE)</f>
        <v>21022</v>
      </c>
      <c r="N127" s="16">
        <f>VLOOKUP(K127,物品对应表!B:C,2,FALSE)</f>
        <v>23041</v>
      </c>
      <c r="O127" s="16">
        <f>VLOOKUP(L127,物品对应表!B:C,2,FALSE)</f>
        <v>23042</v>
      </c>
      <c r="P127">
        <f t="shared" si="30"/>
        <v>50</v>
      </c>
      <c r="Q127" s="1">
        <f t="shared" si="22"/>
        <v>1</v>
      </c>
      <c r="R127" s="16">
        <f t="shared" si="23"/>
        <v>1</v>
      </c>
      <c r="S127" s="16" t="str">
        <f t="shared" si="31"/>
        <v>{"count":50,"iid":21022}</v>
      </c>
      <c r="T127" s="16" t="str">
        <f t="shared" si="25"/>
        <v>{"count":1,"iid":23041}</v>
      </c>
      <c r="U127" s="16" t="str">
        <f t="shared" si="25"/>
        <v>{"count":1,"iid":23042}</v>
      </c>
    </row>
    <row r="128" spans="1:21" customFormat="1" x14ac:dyDescent="0.15">
      <c r="A128" s="14">
        <v>125</v>
      </c>
      <c r="B128" s="14">
        <f>VLOOKUP(I128,角色ID对应!C:D,2,FALSE)</f>
        <v>42</v>
      </c>
      <c r="C128" s="14">
        <f t="shared" si="27"/>
        <v>5</v>
      </c>
      <c r="D128" s="14" t="str">
        <f t="shared" si="21"/>
        <v>[{"count":75,"iid":21022},{"count":1,"iid":23051},{"count":1,"iid":23052}]</v>
      </c>
      <c r="E128" s="14">
        <v>1</v>
      </c>
      <c r="F128">
        <v>0</v>
      </c>
      <c r="G128" s="14">
        <v>0</v>
      </c>
      <c r="H128">
        <v>0</v>
      </c>
      <c r="I128" s="14">
        <f t="shared" si="26"/>
        <v>25</v>
      </c>
      <c r="J128" s="15" t="str">
        <f>VLOOKUP(I128,角色ID对应!C:G,5,FALSE)</f>
        <v>国王</v>
      </c>
      <c r="K128" t="str">
        <f t="shared" si="28"/>
        <v>角色升星材料5-1</v>
      </c>
      <c r="L128" s="14" t="str">
        <f t="shared" si="29"/>
        <v>角色升星材料5-2</v>
      </c>
      <c r="M128" s="16">
        <f>VLOOKUP(J128,物品对应表!B:C,2,FALSE)</f>
        <v>21022</v>
      </c>
      <c r="N128" s="16">
        <f>VLOOKUP(K128,物品对应表!B:C,2,FALSE)</f>
        <v>23051</v>
      </c>
      <c r="O128" s="16">
        <f>VLOOKUP(L128,物品对应表!B:C,2,FALSE)</f>
        <v>23052</v>
      </c>
      <c r="P128">
        <f t="shared" si="30"/>
        <v>75</v>
      </c>
      <c r="Q128" s="1">
        <f t="shared" si="22"/>
        <v>1</v>
      </c>
      <c r="R128" s="16">
        <f t="shared" si="23"/>
        <v>1</v>
      </c>
      <c r="S128" s="16" t="str">
        <f t="shared" si="31"/>
        <v>{"count":75,"iid":21022}</v>
      </c>
      <c r="T128" s="16" t="str">
        <f t="shared" si="25"/>
        <v>{"count":1,"iid":23051}</v>
      </c>
      <c r="U128" s="16" t="str">
        <f t="shared" si="25"/>
        <v>{"count":1,"iid":23052}</v>
      </c>
    </row>
    <row r="129" spans="1:21" customFormat="1" x14ac:dyDescent="0.15">
      <c r="A129" s="14">
        <v>126</v>
      </c>
      <c r="B129" s="14">
        <f>VLOOKUP(I129,角色ID对应!C:D,2,FALSE)</f>
        <v>43</v>
      </c>
      <c r="C129" s="14">
        <f t="shared" si="27"/>
        <v>1</v>
      </c>
      <c r="D129" s="14" t="str">
        <f t="shared" si="21"/>
        <v>[{"count":25,"iid":21023},{"count":1,"iid":23011},{"count":1,"iid":23012}]</v>
      </c>
      <c r="E129" s="14">
        <v>1</v>
      </c>
      <c r="F129">
        <v>0</v>
      </c>
      <c r="G129" s="14">
        <v>0</v>
      </c>
      <c r="H129">
        <v>0</v>
      </c>
      <c r="I129" s="14">
        <f t="shared" si="26"/>
        <v>26</v>
      </c>
      <c r="J129" s="15" t="str">
        <f>VLOOKUP(I129,角色ID对应!C:G,5,FALSE)</f>
        <v>霍尔</v>
      </c>
      <c r="K129" t="str">
        <f t="shared" si="28"/>
        <v>角色升星材料1-1</v>
      </c>
      <c r="L129" s="14" t="str">
        <f t="shared" si="29"/>
        <v>角色升星材料1-2</v>
      </c>
      <c r="M129" s="16">
        <f>VLOOKUP(J129,物品对应表!B:C,2,FALSE)</f>
        <v>21023</v>
      </c>
      <c r="N129" s="16">
        <f>VLOOKUP(K129,物品对应表!B:C,2,FALSE)</f>
        <v>23011</v>
      </c>
      <c r="O129" s="16">
        <f>VLOOKUP(L129,物品对应表!B:C,2,FALSE)</f>
        <v>23012</v>
      </c>
      <c r="P129">
        <f t="shared" si="30"/>
        <v>25</v>
      </c>
      <c r="Q129" s="1">
        <f t="shared" si="22"/>
        <v>1</v>
      </c>
      <c r="R129" s="16">
        <f t="shared" si="23"/>
        <v>1</v>
      </c>
      <c r="S129" s="16" t="str">
        <f t="shared" si="31"/>
        <v>{"count":25,"iid":21023}</v>
      </c>
      <c r="T129" s="16" t="str">
        <f t="shared" si="25"/>
        <v>{"count":1,"iid":23011}</v>
      </c>
      <c r="U129" s="16" t="str">
        <f t="shared" si="25"/>
        <v>{"count":1,"iid":23012}</v>
      </c>
    </row>
    <row r="130" spans="1:21" customFormat="1" x14ac:dyDescent="0.15">
      <c r="A130" s="14">
        <v>127</v>
      </c>
      <c r="B130" s="14">
        <f>VLOOKUP(I130,角色ID对应!C:D,2,FALSE)</f>
        <v>43</v>
      </c>
      <c r="C130" s="14">
        <f t="shared" si="27"/>
        <v>2</v>
      </c>
      <c r="D130" s="14" t="str">
        <f t="shared" si="21"/>
        <v>[{"count":25,"iid":21023},{"count":1,"iid":23021},{"count":1,"iid":23022}]</v>
      </c>
      <c r="E130" s="14">
        <v>1</v>
      </c>
      <c r="F130">
        <v>0</v>
      </c>
      <c r="G130" s="14">
        <v>0</v>
      </c>
      <c r="H130">
        <v>0</v>
      </c>
      <c r="I130" s="14">
        <f t="shared" si="26"/>
        <v>26</v>
      </c>
      <c r="J130" s="15" t="str">
        <f>VLOOKUP(I130,角色ID对应!C:G,5,FALSE)</f>
        <v>霍尔</v>
      </c>
      <c r="K130" t="str">
        <f t="shared" si="28"/>
        <v>角色升星材料2-1</v>
      </c>
      <c r="L130" s="14" t="str">
        <f t="shared" si="29"/>
        <v>角色升星材料2-2</v>
      </c>
      <c r="M130" s="16">
        <f>VLOOKUP(J130,物品对应表!B:C,2,FALSE)</f>
        <v>21023</v>
      </c>
      <c r="N130" s="16">
        <f>VLOOKUP(K130,物品对应表!B:C,2,FALSE)</f>
        <v>23021</v>
      </c>
      <c r="O130" s="16">
        <f>VLOOKUP(L130,物品对应表!B:C,2,FALSE)</f>
        <v>23022</v>
      </c>
      <c r="P130">
        <f t="shared" si="30"/>
        <v>25</v>
      </c>
      <c r="Q130" s="1">
        <f t="shared" si="22"/>
        <v>1</v>
      </c>
      <c r="R130" s="16">
        <f t="shared" si="23"/>
        <v>1</v>
      </c>
      <c r="S130" s="16" t="str">
        <f t="shared" si="31"/>
        <v>{"count":25,"iid":21023}</v>
      </c>
      <c r="T130" s="16" t="str">
        <f t="shared" si="25"/>
        <v>{"count":1,"iid":23021}</v>
      </c>
      <c r="U130" s="16" t="str">
        <f t="shared" si="25"/>
        <v>{"count":1,"iid":23022}</v>
      </c>
    </row>
    <row r="131" spans="1:21" customFormat="1" x14ac:dyDescent="0.15">
      <c r="A131" s="14">
        <v>128</v>
      </c>
      <c r="B131" s="14">
        <f>VLOOKUP(I131,角色ID对应!C:D,2,FALSE)</f>
        <v>43</v>
      </c>
      <c r="C131" s="14">
        <f t="shared" si="27"/>
        <v>3</v>
      </c>
      <c r="D131" s="14" t="str">
        <f t="shared" si="21"/>
        <v>[{"count":50,"iid":21023},{"count":1,"iid":23031},{"count":1,"iid":23032}]</v>
      </c>
      <c r="E131" s="14">
        <v>1</v>
      </c>
      <c r="F131">
        <v>0</v>
      </c>
      <c r="G131" s="14">
        <v>0</v>
      </c>
      <c r="H131">
        <v>0</v>
      </c>
      <c r="I131" s="14">
        <f t="shared" si="26"/>
        <v>26</v>
      </c>
      <c r="J131" s="15" t="str">
        <f>VLOOKUP(I131,角色ID对应!C:G,5,FALSE)</f>
        <v>霍尔</v>
      </c>
      <c r="K131" t="str">
        <f t="shared" si="28"/>
        <v>角色升星材料3-1</v>
      </c>
      <c r="L131" s="14" t="str">
        <f t="shared" si="29"/>
        <v>角色升星材料3-2</v>
      </c>
      <c r="M131" s="16">
        <f>VLOOKUP(J131,物品对应表!B:C,2,FALSE)</f>
        <v>21023</v>
      </c>
      <c r="N131" s="16">
        <f>VLOOKUP(K131,物品对应表!B:C,2,FALSE)</f>
        <v>23031</v>
      </c>
      <c r="O131" s="16">
        <f>VLOOKUP(L131,物品对应表!B:C,2,FALSE)</f>
        <v>23032</v>
      </c>
      <c r="P131">
        <f t="shared" si="30"/>
        <v>50</v>
      </c>
      <c r="Q131" s="1">
        <f t="shared" si="22"/>
        <v>1</v>
      </c>
      <c r="R131" s="16">
        <f t="shared" si="23"/>
        <v>1</v>
      </c>
      <c r="S131" s="16" t="str">
        <f t="shared" si="31"/>
        <v>{"count":50,"iid":21023}</v>
      </c>
      <c r="T131" s="16" t="str">
        <f t="shared" si="25"/>
        <v>{"count":1,"iid":23031}</v>
      </c>
      <c r="U131" s="16" t="str">
        <f t="shared" si="25"/>
        <v>{"count":1,"iid":23032}</v>
      </c>
    </row>
    <row r="132" spans="1:21" customFormat="1" x14ac:dyDescent="0.15">
      <c r="A132" s="14">
        <v>129</v>
      </c>
      <c r="B132" s="14">
        <f>VLOOKUP(I132,角色ID对应!C:D,2,FALSE)</f>
        <v>43</v>
      </c>
      <c r="C132" s="14">
        <f t="shared" si="27"/>
        <v>4</v>
      </c>
      <c r="D132" s="14" t="str">
        <f t="shared" si="21"/>
        <v>[{"count":50,"iid":21023},{"count":1,"iid":23041},{"count":1,"iid":23042}]</v>
      </c>
      <c r="E132" s="14">
        <v>1</v>
      </c>
      <c r="F132">
        <v>0</v>
      </c>
      <c r="G132" s="14">
        <v>0</v>
      </c>
      <c r="H132">
        <v>0</v>
      </c>
      <c r="I132" s="14">
        <f t="shared" si="26"/>
        <v>26</v>
      </c>
      <c r="J132" s="15" t="str">
        <f>VLOOKUP(I132,角色ID对应!C:G,5,FALSE)</f>
        <v>霍尔</v>
      </c>
      <c r="K132" t="str">
        <f t="shared" ref="K132:K138" si="32">VLOOKUP(C132,X:AA,3,FALSE)</f>
        <v>角色升星材料4-1</v>
      </c>
      <c r="L132" s="14" t="str">
        <f t="shared" ref="L132:L138" si="33">VLOOKUP(C132,X:AA,4,FALSE)</f>
        <v>角色升星材料4-2</v>
      </c>
      <c r="M132" s="16">
        <f>VLOOKUP(J132,物品对应表!B:C,2,FALSE)</f>
        <v>21023</v>
      </c>
      <c r="N132" s="16">
        <f>VLOOKUP(K132,物品对应表!B:C,2,FALSE)</f>
        <v>23041</v>
      </c>
      <c r="O132" s="16">
        <f>VLOOKUP(L132,物品对应表!B:C,2,FALSE)</f>
        <v>23042</v>
      </c>
      <c r="P132">
        <f t="shared" ref="P132:P138" si="34">VLOOKUP(C132,X:Y,2,FALSE)</f>
        <v>50</v>
      </c>
      <c r="Q132" s="1">
        <f t="shared" si="22"/>
        <v>1</v>
      </c>
      <c r="R132" s="16">
        <f t="shared" si="23"/>
        <v>1</v>
      </c>
      <c r="S132" s="16" t="str">
        <f t="shared" si="31"/>
        <v>{"count":50,"iid":21023}</v>
      </c>
      <c r="T132" s="16" t="str">
        <f t="shared" si="25"/>
        <v>{"count":1,"iid":23041}</v>
      </c>
      <c r="U132" s="16" t="str">
        <f t="shared" si="25"/>
        <v>{"count":1,"iid":23042}</v>
      </c>
    </row>
    <row r="133" spans="1:21" customFormat="1" x14ac:dyDescent="0.15">
      <c r="A133" s="14">
        <v>130</v>
      </c>
      <c r="B133" s="14">
        <f>VLOOKUP(I133,角色ID对应!C:D,2,FALSE)</f>
        <v>43</v>
      </c>
      <c r="C133" s="14">
        <f t="shared" si="27"/>
        <v>5</v>
      </c>
      <c r="D133" s="14" t="str">
        <f t="shared" ref="D133:D138" si="35">"["&amp;S133&amp;","&amp;T133&amp;","&amp;U133&amp;"]"</f>
        <v>[{"count":75,"iid":21023},{"count":1,"iid":23051},{"count":1,"iid":23052}]</v>
      </c>
      <c r="E133" s="14">
        <v>1</v>
      </c>
      <c r="F133">
        <v>0</v>
      </c>
      <c r="G133" s="14">
        <v>0</v>
      </c>
      <c r="H133">
        <v>0</v>
      </c>
      <c r="I133" s="14">
        <f t="shared" si="26"/>
        <v>26</v>
      </c>
      <c r="J133" s="15" t="str">
        <f>VLOOKUP(I133,角色ID对应!C:G,5,FALSE)</f>
        <v>霍尔</v>
      </c>
      <c r="K133" t="str">
        <f t="shared" si="32"/>
        <v>角色升星材料5-1</v>
      </c>
      <c r="L133" s="14" t="str">
        <f t="shared" si="33"/>
        <v>角色升星材料5-2</v>
      </c>
      <c r="M133" s="16">
        <f>VLOOKUP(J133,物品对应表!B:C,2,FALSE)</f>
        <v>21023</v>
      </c>
      <c r="N133" s="16">
        <f>VLOOKUP(K133,物品对应表!B:C,2,FALSE)</f>
        <v>23051</v>
      </c>
      <c r="O133" s="16">
        <f>VLOOKUP(L133,物品对应表!B:C,2,FALSE)</f>
        <v>23052</v>
      </c>
      <c r="P133">
        <f t="shared" si="34"/>
        <v>75</v>
      </c>
      <c r="Q133" s="1">
        <f t="shared" ref="Q133:Q138" si="36">VLOOKUP(C133,X:AC,5,FALSE)</f>
        <v>1</v>
      </c>
      <c r="R133" s="16">
        <f t="shared" ref="R133:R138" si="37">VLOOKUP(C133,X:AC,6,FALSE)</f>
        <v>1</v>
      </c>
      <c r="S133" s="16" t="str">
        <f t="shared" ref="S133:S138" si="38">"{"&amp;P$2&amp;P133&amp;","&amp;M$2&amp;M133&amp;"}"</f>
        <v>{"count":75,"iid":21023}</v>
      </c>
      <c r="T133" s="16" t="str">
        <f t="shared" ref="T133:U138" si="39">"{"&amp;Q$2&amp;Q133&amp;","&amp;N$2&amp;N133&amp;"}"</f>
        <v>{"count":1,"iid":23051}</v>
      </c>
      <c r="U133" s="16" t="str">
        <f t="shared" si="39"/>
        <v>{"count":1,"iid":23052}</v>
      </c>
    </row>
    <row r="134" spans="1:21" customFormat="1" x14ac:dyDescent="0.15">
      <c r="A134" s="14">
        <v>131</v>
      </c>
      <c r="B134" s="14">
        <f>VLOOKUP(I134,角色ID对应!C:D,2,FALSE)</f>
        <v>44</v>
      </c>
      <c r="C134" s="14">
        <f t="shared" si="27"/>
        <v>1</v>
      </c>
      <c r="D134" s="14" t="str">
        <f t="shared" si="35"/>
        <v>[{"count":25,"iid":21024},{"count":1,"iid":23011},{"count":1,"iid":23012}]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38" si="40">IF(C134=1,I133+1,I133)</f>
        <v>27</v>
      </c>
      <c r="J134" s="15" t="str">
        <f>VLOOKUP(I134,角色ID对应!C:G,5,FALSE)</f>
        <v>未命名13</v>
      </c>
      <c r="K134" t="str">
        <f t="shared" si="32"/>
        <v>角色升星材料1-1</v>
      </c>
      <c r="L134" s="14" t="str">
        <f t="shared" si="33"/>
        <v>角色升星材料1-2</v>
      </c>
      <c r="M134" s="16">
        <f>VLOOKUP(J134,物品对应表!B:C,2,FALSE)</f>
        <v>21024</v>
      </c>
      <c r="N134" s="16">
        <f>VLOOKUP(K134,物品对应表!B:C,2,FALSE)</f>
        <v>23011</v>
      </c>
      <c r="O134" s="16">
        <f>VLOOKUP(L134,物品对应表!B:C,2,FALSE)</f>
        <v>23012</v>
      </c>
      <c r="P134">
        <f t="shared" si="34"/>
        <v>25</v>
      </c>
      <c r="Q134" s="1">
        <f t="shared" si="36"/>
        <v>1</v>
      </c>
      <c r="R134" s="16">
        <f t="shared" si="37"/>
        <v>1</v>
      </c>
      <c r="S134" s="16" t="str">
        <f t="shared" si="38"/>
        <v>{"count":25,"iid":21024}</v>
      </c>
      <c r="T134" s="16" t="str">
        <f t="shared" si="39"/>
        <v>{"count":1,"iid":23011}</v>
      </c>
      <c r="U134" s="16" t="str">
        <f t="shared" si="39"/>
        <v>{"count":1,"iid":23012}</v>
      </c>
    </row>
    <row r="135" spans="1:21" customFormat="1" x14ac:dyDescent="0.15">
      <c r="A135" s="14">
        <v>132</v>
      </c>
      <c r="B135" s="14">
        <f>VLOOKUP(I135,角色ID对应!C:D,2,FALSE)</f>
        <v>44</v>
      </c>
      <c r="C135" s="14">
        <f t="shared" si="27"/>
        <v>2</v>
      </c>
      <c r="D135" s="14" t="str">
        <f t="shared" si="35"/>
        <v>[{"count":25,"iid":21024},{"count":1,"iid":23021},{"count":1,"iid":23022}]</v>
      </c>
      <c r="E135" s="14">
        <v>1</v>
      </c>
      <c r="F135">
        <v>0</v>
      </c>
      <c r="G135" s="14">
        <v>0</v>
      </c>
      <c r="H135">
        <v>0</v>
      </c>
      <c r="I135" s="14">
        <f t="shared" si="40"/>
        <v>27</v>
      </c>
      <c r="J135" s="15" t="str">
        <f>VLOOKUP(I135,角色ID对应!C:G,5,FALSE)</f>
        <v>未命名13</v>
      </c>
      <c r="K135" t="str">
        <f t="shared" si="32"/>
        <v>角色升星材料2-1</v>
      </c>
      <c r="L135" s="14" t="str">
        <f t="shared" si="33"/>
        <v>角色升星材料2-2</v>
      </c>
      <c r="M135" s="16">
        <f>VLOOKUP(J135,物品对应表!B:C,2,FALSE)</f>
        <v>21024</v>
      </c>
      <c r="N135" s="16">
        <f>VLOOKUP(K135,物品对应表!B:C,2,FALSE)</f>
        <v>23021</v>
      </c>
      <c r="O135" s="16">
        <f>VLOOKUP(L135,物品对应表!B:C,2,FALSE)</f>
        <v>23022</v>
      </c>
      <c r="P135">
        <f t="shared" si="34"/>
        <v>25</v>
      </c>
      <c r="Q135" s="1">
        <f t="shared" si="36"/>
        <v>1</v>
      </c>
      <c r="R135" s="16">
        <f t="shared" si="37"/>
        <v>1</v>
      </c>
      <c r="S135" s="16" t="str">
        <f t="shared" si="38"/>
        <v>{"count":25,"iid":21024}</v>
      </c>
      <c r="T135" s="16" t="str">
        <f t="shared" si="39"/>
        <v>{"count":1,"iid":23021}</v>
      </c>
      <c r="U135" s="16" t="str">
        <f t="shared" si="39"/>
        <v>{"count":1,"iid":23022}</v>
      </c>
    </row>
    <row r="136" spans="1:21" customFormat="1" x14ac:dyDescent="0.15">
      <c r="A136" s="14">
        <v>133</v>
      </c>
      <c r="B136" s="14">
        <f>VLOOKUP(I136,角色ID对应!C:D,2,FALSE)</f>
        <v>44</v>
      </c>
      <c r="C136" s="14">
        <f t="shared" si="27"/>
        <v>3</v>
      </c>
      <c r="D136" s="14" t="str">
        <f t="shared" si="35"/>
        <v>[{"count":50,"iid":21024},{"count":1,"iid":23031},{"count":1,"iid":23032}]</v>
      </c>
      <c r="E136" s="14">
        <v>1</v>
      </c>
      <c r="F136">
        <v>0</v>
      </c>
      <c r="G136" s="14">
        <v>0</v>
      </c>
      <c r="H136">
        <v>0</v>
      </c>
      <c r="I136" s="14">
        <f t="shared" si="40"/>
        <v>27</v>
      </c>
      <c r="J136" s="15" t="str">
        <f>VLOOKUP(I136,角色ID对应!C:G,5,FALSE)</f>
        <v>未命名13</v>
      </c>
      <c r="K136" t="str">
        <f t="shared" si="32"/>
        <v>角色升星材料3-1</v>
      </c>
      <c r="L136" s="14" t="str">
        <f t="shared" si="33"/>
        <v>角色升星材料3-2</v>
      </c>
      <c r="M136" s="16">
        <f>VLOOKUP(J136,物品对应表!B:C,2,FALSE)</f>
        <v>21024</v>
      </c>
      <c r="N136" s="16">
        <f>VLOOKUP(K136,物品对应表!B:C,2,FALSE)</f>
        <v>23031</v>
      </c>
      <c r="O136" s="16">
        <f>VLOOKUP(L136,物品对应表!B:C,2,FALSE)</f>
        <v>23032</v>
      </c>
      <c r="P136">
        <f t="shared" si="34"/>
        <v>50</v>
      </c>
      <c r="Q136" s="1">
        <f t="shared" si="36"/>
        <v>1</v>
      </c>
      <c r="R136" s="16">
        <f t="shared" si="37"/>
        <v>1</v>
      </c>
      <c r="S136" s="16" t="str">
        <f t="shared" si="38"/>
        <v>{"count":50,"iid":21024}</v>
      </c>
      <c r="T136" s="16" t="str">
        <f t="shared" si="39"/>
        <v>{"count":1,"iid":23031}</v>
      </c>
      <c r="U136" s="16" t="str">
        <f t="shared" si="39"/>
        <v>{"count":1,"iid":23032}</v>
      </c>
    </row>
    <row r="137" spans="1:21" customFormat="1" x14ac:dyDescent="0.15">
      <c r="A137" s="14">
        <v>134</v>
      </c>
      <c r="B137" s="14">
        <f>VLOOKUP(I137,角色ID对应!C:D,2,FALSE)</f>
        <v>44</v>
      </c>
      <c r="C137" s="14">
        <f t="shared" si="27"/>
        <v>4</v>
      </c>
      <c r="D137" s="14" t="str">
        <f t="shared" si="35"/>
        <v>[{"count":50,"iid":21024},{"count":1,"iid":23041},{"count":1,"iid":23042}]</v>
      </c>
      <c r="E137" s="14">
        <v>1</v>
      </c>
      <c r="F137">
        <v>0</v>
      </c>
      <c r="G137" s="14">
        <v>0</v>
      </c>
      <c r="H137">
        <v>0</v>
      </c>
      <c r="I137" s="14">
        <f t="shared" si="40"/>
        <v>27</v>
      </c>
      <c r="J137" s="15" t="str">
        <f>VLOOKUP(I137,角色ID对应!C:G,5,FALSE)</f>
        <v>未命名13</v>
      </c>
      <c r="K137" t="str">
        <f t="shared" si="32"/>
        <v>角色升星材料4-1</v>
      </c>
      <c r="L137" s="14" t="str">
        <f t="shared" si="33"/>
        <v>角色升星材料4-2</v>
      </c>
      <c r="M137" s="16">
        <f>VLOOKUP(J137,物品对应表!B:C,2,FALSE)</f>
        <v>21024</v>
      </c>
      <c r="N137" s="16">
        <f>VLOOKUP(K137,物品对应表!B:C,2,FALSE)</f>
        <v>23041</v>
      </c>
      <c r="O137" s="16">
        <f>VLOOKUP(L137,物品对应表!B:C,2,FALSE)</f>
        <v>23042</v>
      </c>
      <c r="P137">
        <f t="shared" si="34"/>
        <v>50</v>
      </c>
      <c r="Q137" s="1">
        <f t="shared" si="36"/>
        <v>1</v>
      </c>
      <c r="R137" s="16">
        <f t="shared" si="37"/>
        <v>1</v>
      </c>
      <c r="S137" s="16" t="str">
        <f t="shared" si="38"/>
        <v>{"count":50,"iid":21024}</v>
      </c>
      <c r="T137" s="16" t="str">
        <f t="shared" si="39"/>
        <v>{"count":1,"iid":23041}</v>
      </c>
      <c r="U137" s="16" t="str">
        <f t="shared" si="39"/>
        <v>{"count":1,"iid":23042}</v>
      </c>
    </row>
    <row r="138" spans="1:21" customFormat="1" x14ac:dyDescent="0.15">
      <c r="A138" s="14">
        <v>135</v>
      </c>
      <c r="B138" s="14">
        <f>VLOOKUP(I138,角色ID对应!C:D,2,FALSE)</f>
        <v>44</v>
      </c>
      <c r="C138" s="14">
        <f t="shared" ref="C138" si="41">C133</f>
        <v>5</v>
      </c>
      <c r="D138" s="14" t="str">
        <f t="shared" si="35"/>
        <v>[{"count":75,"iid":21024},{"count":1,"iid":23051},{"count":1,"iid":23052}]</v>
      </c>
      <c r="E138" s="14">
        <v>1</v>
      </c>
      <c r="F138">
        <v>0</v>
      </c>
      <c r="G138" s="14">
        <v>0</v>
      </c>
      <c r="H138">
        <v>0</v>
      </c>
      <c r="I138" s="14">
        <f t="shared" si="40"/>
        <v>27</v>
      </c>
      <c r="J138" s="15" t="str">
        <f>VLOOKUP(I138,角色ID对应!C:G,5,FALSE)</f>
        <v>未命名13</v>
      </c>
      <c r="K138" t="str">
        <f t="shared" si="32"/>
        <v>角色升星材料5-1</v>
      </c>
      <c r="L138" s="14" t="str">
        <f t="shared" si="33"/>
        <v>角色升星材料5-2</v>
      </c>
      <c r="M138" s="16">
        <f>VLOOKUP(J138,物品对应表!B:C,2,FALSE)</f>
        <v>21024</v>
      </c>
      <c r="N138" s="16">
        <f>VLOOKUP(K138,物品对应表!B:C,2,FALSE)</f>
        <v>23051</v>
      </c>
      <c r="O138" s="16">
        <f>VLOOKUP(L138,物品对应表!B:C,2,FALSE)</f>
        <v>23052</v>
      </c>
      <c r="P138">
        <f t="shared" si="34"/>
        <v>75</v>
      </c>
      <c r="Q138" s="1">
        <f t="shared" si="36"/>
        <v>1</v>
      </c>
      <c r="R138" s="16">
        <f t="shared" si="37"/>
        <v>1</v>
      </c>
      <c r="S138" s="16" t="str">
        <f t="shared" si="38"/>
        <v>{"count":75,"iid":21024}</v>
      </c>
      <c r="T138" s="16" t="str">
        <f t="shared" si="39"/>
        <v>{"count":1,"iid":23051}</v>
      </c>
      <c r="U138" s="16" t="str">
        <f t="shared" si="39"/>
        <v>{"count":1,"iid":23052}</v>
      </c>
    </row>
    <row r="139" spans="1:21" customFormat="1" x14ac:dyDescent="0.15">
      <c r="A139" s="14"/>
      <c r="B139" s="14"/>
      <c r="D139" s="14"/>
      <c r="F139" s="14"/>
      <c r="G139" s="14"/>
      <c r="Q139" s="1"/>
      <c r="R139" s="1"/>
    </row>
    <row r="140" spans="1:21" customFormat="1" x14ac:dyDescent="0.15">
      <c r="A140" s="14"/>
      <c r="B140" s="14"/>
      <c r="D140" s="14"/>
      <c r="F140" s="14"/>
      <c r="G140" s="14"/>
      <c r="Q140" s="1"/>
      <c r="R140" s="1"/>
    </row>
    <row r="141" spans="1:21" customFormat="1" x14ac:dyDescent="0.15">
      <c r="A141" s="14"/>
      <c r="B141" s="14"/>
      <c r="D141" s="14"/>
      <c r="F141" s="14"/>
      <c r="G141" s="14"/>
      <c r="Q141" s="1"/>
      <c r="R141" s="1"/>
    </row>
    <row r="142" spans="1:21" customFormat="1" x14ac:dyDescent="0.15">
      <c r="A142" s="14"/>
      <c r="B142" s="14"/>
      <c r="D142" s="14"/>
      <c r="F142" s="14"/>
      <c r="G142" s="14"/>
      <c r="Q142" s="1"/>
      <c r="R142" s="1"/>
    </row>
    <row r="143" spans="1:21" customFormat="1" x14ac:dyDescent="0.15">
      <c r="A143" s="14"/>
      <c r="B143" s="14"/>
      <c r="D143" s="14"/>
      <c r="F143" s="14"/>
      <c r="G143" s="14"/>
      <c r="Q143" s="1"/>
      <c r="R143" s="1"/>
    </row>
    <row r="144" spans="1:21" customFormat="1" x14ac:dyDescent="0.15">
      <c r="A144" s="14"/>
      <c r="B144" s="14"/>
      <c r="D144" s="14"/>
      <c r="F144" s="14"/>
      <c r="G144" s="14"/>
      <c r="Q144" s="1"/>
      <c r="R144" s="1"/>
    </row>
    <row r="145" spans="1:7" customFormat="1" x14ac:dyDescent="0.15">
      <c r="A145" s="14"/>
      <c r="B145" s="14"/>
      <c r="D145" s="14"/>
      <c r="F145" s="14"/>
      <c r="G145" s="14"/>
    </row>
    <row r="146" spans="1:7" customFormat="1" x14ac:dyDescent="0.15">
      <c r="A146" s="14"/>
      <c r="B146" s="14"/>
      <c r="D146" s="14"/>
      <c r="F146" s="14"/>
      <c r="G146" s="14"/>
    </row>
    <row r="147" spans="1:7" customFormat="1" x14ac:dyDescent="0.15">
      <c r="A147" s="14"/>
      <c r="B147" s="14"/>
      <c r="D147" s="14"/>
      <c r="F147" s="14"/>
      <c r="G147" s="14"/>
    </row>
    <row r="148" spans="1:7" customFormat="1" x14ac:dyDescent="0.15">
      <c r="A148" s="14"/>
      <c r="B148" s="14"/>
      <c r="D148" s="14"/>
      <c r="F148" s="14"/>
      <c r="G148" s="14"/>
    </row>
    <row r="149" spans="1:7" customFormat="1" x14ac:dyDescent="0.15">
      <c r="A149" s="14"/>
      <c r="B149" s="14"/>
      <c r="D149" s="14"/>
      <c r="F149" s="14"/>
      <c r="G149" s="14"/>
    </row>
    <row r="150" spans="1:7" customFormat="1" x14ac:dyDescent="0.15">
      <c r="A150" s="14"/>
      <c r="B150" s="14"/>
      <c r="D150" s="14"/>
      <c r="F150" s="14"/>
      <c r="G150" s="14"/>
    </row>
    <row r="151" spans="1:7" customFormat="1" x14ac:dyDescent="0.15">
      <c r="A151" s="14"/>
      <c r="B151" s="14"/>
      <c r="D151" s="14"/>
      <c r="F151" s="14"/>
      <c r="G151" s="14"/>
    </row>
    <row r="152" spans="1:7" customFormat="1" x14ac:dyDescent="0.15">
      <c r="A152" s="14"/>
      <c r="B152" s="14"/>
      <c r="D152" s="14"/>
      <c r="F152" s="14"/>
      <c r="G152" s="14"/>
    </row>
    <row r="153" spans="1:7" customFormat="1" x14ac:dyDescent="0.15">
      <c r="A153" s="14"/>
      <c r="B153" s="14"/>
      <c r="D153" s="14"/>
      <c r="F153" s="14"/>
      <c r="G153" s="14"/>
    </row>
    <row r="154" spans="1:7" customFormat="1" x14ac:dyDescent="0.15">
      <c r="A154" s="14"/>
      <c r="B154" s="14"/>
      <c r="D154" s="14"/>
      <c r="F154" s="14"/>
      <c r="G154" s="14"/>
    </row>
    <row r="155" spans="1:7" customFormat="1" x14ac:dyDescent="0.15">
      <c r="A155" s="14"/>
      <c r="B155" s="14"/>
      <c r="D155" s="14"/>
      <c r="F155" s="14"/>
      <c r="G155" s="14"/>
    </row>
    <row r="156" spans="1:7" customFormat="1" x14ac:dyDescent="0.15">
      <c r="A156" s="14"/>
      <c r="B156" s="14"/>
      <c r="D156" s="14"/>
      <c r="F156" s="14"/>
      <c r="G156" s="14"/>
    </row>
    <row r="157" spans="1:7" customFormat="1" x14ac:dyDescent="0.15">
      <c r="A157" s="14"/>
      <c r="B157" s="14"/>
      <c r="D157" s="14"/>
      <c r="F157" s="14"/>
      <c r="G157" s="14"/>
    </row>
    <row r="158" spans="1:7" customFormat="1" x14ac:dyDescent="0.15">
      <c r="A158" s="14"/>
      <c r="B158" s="14"/>
      <c r="D158" s="14"/>
      <c r="F158" s="14"/>
      <c r="G158" s="14"/>
    </row>
    <row r="159" spans="1:7" customFormat="1" x14ac:dyDescent="0.15">
      <c r="A159" s="14"/>
      <c r="B159" s="14"/>
      <c r="D159" s="14"/>
      <c r="F159" s="14"/>
      <c r="G159" s="14"/>
    </row>
    <row r="160" spans="1:7" customFormat="1" x14ac:dyDescent="0.15">
      <c r="A160" s="14"/>
      <c r="B160" s="14"/>
      <c r="D160" s="14"/>
      <c r="F160" s="14"/>
      <c r="G160" s="14"/>
    </row>
    <row r="161" spans="1:7" customFormat="1" x14ac:dyDescent="0.15">
      <c r="A161" s="14"/>
      <c r="B161" s="14"/>
      <c r="D161" s="14"/>
      <c r="F161" s="14"/>
      <c r="G161" s="14"/>
    </row>
    <row r="162" spans="1:7" customFormat="1" x14ac:dyDescent="0.15">
      <c r="A162" s="14"/>
      <c r="B162" s="14"/>
      <c r="D162" s="14"/>
      <c r="F162" s="14"/>
      <c r="G162" s="14"/>
    </row>
    <row r="163" spans="1:7" customFormat="1" x14ac:dyDescent="0.15">
      <c r="A163" s="14"/>
      <c r="B163" s="14"/>
      <c r="D163" s="14"/>
      <c r="F163" s="14"/>
      <c r="G163" s="14"/>
    </row>
    <row r="164" spans="1:7" customFormat="1" x14ac:dyDescent="0.15">
      <c r="A164" s="14"/>
      <c r="B164" s="14"/>
      <c r="D164" s="14"/>
      <c r="F164" s="14"/>
      <c r="G164" s="14"/>
    </row>
    <row r="165" spans="1:7" customFormat="1" x14ac:dyDescent="0.15">
      <c r="A165" s="14"/>
      <c r="B165" s="14"/>
      <c r="D165" s="14"/>
      <c r="F165" s="14"/>
      <c r="G165" s="14"/>
    </row>
    <row r="166" spans="1:7" customFormat="1" x14ac:dyDescent="0.15">
      <c r="A166" s="14"/>
      <c r="B166" s="14"/>
      <c r="D166" s="14"/>
      <c r="F166" s="14"/>
      <c r="G166" s="14"/>
    </row>
    <row r="167" spans="1:7" customFormat="1" x14ac:dyDescent="0.15">
      <c r="A167" s="14"/>
      <c r="B167" s="14"/>
      <c r="D167" s="14"/>
      <c r="F167" s="14"/>
      <c r="G167" s="14"/>
    </row>
    <row r="168" spans="1:7" customFormat="1" x14ac:dyDescent="0.15">
      <c r="A168" s="14"/>
      <c r="B168" s="14"/>
      <c r="D168" s="14"/>
      <c r="F168" s="14"/>
      <c r="G168" s="14"/>
    </row>
    <row r="169" spans="1:7" customFormat="1" x14ac:dyDescent="0.15">
      <c r="A169" s="14"/>
      <c r="B169" s="14"/>
      <c r="D169" s="14"/>
      <c r="F169" s="14"/>
      <c r="G169" s="14"/>
    </row>
    <row r="170" spans="1:7" customFormat="1" x14ac:dyDescent="0.15">
      <c r="A170" s="14"/>
      <c r="B170" s="14"/>
      <c r="D170" s="14"/>
      <c r="F170" s="14"/>
      <c r="G170" s="14"/>
    </row>
    <row r="171" spans="1:7" customFormat="1" x14ac:dyDescent="0.15">
      <c r="A171" s="14"/>
      <c r="B171" s="14"/>
      <c r="D171" s="14"/>
      <c r="F171" s="14"/>
      <c r="G171" s="14"/>
    </row>
    <row r="172" spans="1:7" customFormat="1" x14ac:dyDescent="0.15">
      <c r="A172" s="14"/>
      <c r="B172" s="14"/>
      <c r="D172" s="14"/>
      <c r="F172" s="14"/>
      <c r="G172" s="14"/>
    </row>
    <row r="173" spans="1:7" customFormat="1" x14ac:dyDescent="0.15">
      <c r="A173" s="14"/>
      <c r="B173" s="14"/>
      <c r="D173" s="14"/>
      <c r="F173" s="14"/>
      <c r="G173" s="14"/>
    </row>
    <row r="174" spans="1:7" customFormat="1" x14ac:dyDescent="0.15">
      <c r="A174" s="14"/>
      <c r="B174" s="14"/>
      <c r="D174" s="14"/>
      <c r="F174" s="14"/>
      <c r="G174" s="14"/>
    </row>
    <row r="175" spans="1:7" customFormat="1" x14ac:dyDescent="0.15">
      <c r="A175" s="14"/>
      <c r="B175" s="14"/>
      <c r="D175" s="14"/>
      <c r="F175" s="14"/>
      <c r="G175" s="14"/>
    </row>
    <row r="176" spans="1:7" customFormat="1" x14ac:dyDescent="0.15">
      <c r="A176" s="14"/>
      <c r="B176" s="14"/>
      <c r="D176" s="14"/>
      <c r="F176" s="14"/>
      <c r="G176" s="14"/>
    </row>
    <row r="177" spans="1:7" customFormat="1" x14ac:dyDescent="0.15">
      <c r="A177" s="14"/>
      <c r="B177" s="14"/>
      <c r="D177" s="14"/>
      <c r="F177" s="14"/>
      <c r="G177" s="14"/>
    </row>
    <row r="178" spans="1:7" customFormat="1" x14ac:dyDescent="0.15">
      <c r="A178" s="14"/>
      <c r="B178" s="14"/>
      <c r="D178" s="14"/>
      <c r="F178" s="14"/>
      <c r="G178" s="14"/>
    </row>
    <row r="179" spans="1:7" customFormat="1" x14ac:dyDescent="0.15">
      <c r="A179" s="14"/>
      <c r="B179" s="14"/>
      <c r="D179" s="14"/>
      <c r="F179" s="14"/>
      <c r="G179" s="14"/>
    </row>
    <row r="180" spans="1:7" customFormat="1" x14ac:dyDescent="0.15">
      <c r="A180" s="14"/>
      <c r="B180" s="14"/>
      <c r="D180" s="14"/>
      <c r="F180" s="14"/>
      <c r="G180" s="14"/>
    </row>
    <row r="181" spans="1:7" customFormat="1" x14ac:dyDescent="0.15">
      <c r="A181" s="14"/>
      <c r="B181" s="14"/>
      <c r="D181" s="14"/>
      <c r="F181" s="14"/>
      <c r="G181" s="14"/>
    </row>
    <row r="182" spans="1:7" customFormat="1" x14ac:dyDescent="0.15">
      <c r="A182" s="14"/>
      <c r="B182" s="14"/>
      <c r="D182" s="14"/>
      <c r="F182" s="14"/>
      <c r="G182" s="14"/>
    </row>
    <row r="183" spans="1:7" customFormat="1" x14ac:dyDescent="0.15">
      <c r="A183" s="14"/>
      <c r="B183" s="14"/>
      <c r="D183" s="14"/>
      <c r="F183" s="14"/>
      <c r="G183" s="14"/>
    </row>
    <row r="184" spans="1:7" customFormat="1" x14ac:dyDescent="0.15">
      <c r="A184" s="14"/>
      <c r="B184" s="14"/>
      <c r="D184" s="14"/>
      <c r="F184" s="14"/>
      <c r="G184" s="14"/>
    </row>
    <row r="185" spans="1:7" customFormat="1" x14ac:dyDescent="0.15">
      <c r="A185" s="14"/>
      <c r="B185" s="14"/>
      <c r="D185" s="14"/>
      <c r="F185" s="14"/>
      <c r="G185" s="14"/>
    </row>
    <row r="186" spans="1:7" customFormat="1" x14ac:dyDescent="0.15">
      <c r="A186" s="14"/>
      <c r="B186" s="14"/>
      <c r="D186" s="14"/>
      <c r="F186" s="14"/>
      <c r="G186" s="14"/>
    </row>
    <row r="187" spans="1:7" customFormat="1" x14ac:dyDescent="0.15">
      <c r="A187" s="14"/>
      <c r="B187" s="14"/>
      <c r="D187" s="14"/>
      <c r="F187" s="14"/>
      <c r="G187" s="14"/>
    </row>
    <row r="188" spans="1:7" customFormat="1" x14ac:dyDescent="0.15">
      <c r="A188" s="14"/>
      <c r="B188" s="14"/>
      <c r="D188" s="14"/>
      <c r="F188" s="14"/>
      <c r="G188" s="14"/>
    </row>
    <row r="189" spans="1:7" customFormat="1" x14ac:dyDescent="0.15">
      <c r="A189" s="14"/>
      <c r="B189" s="14"/>
      <c r="D189" s="14"/>
      <c r="F189" s="14"/>
      <c r="G189" s="14"/>
    </row>
    <row r="190" spans="1:7" customFormat="1" x14ac:dyDescent="0.15">
      <c r="A190" s="14"/>
      <c r="B190" s="14"/>
      <c r="D190" s="14"/>
      <c r="F190" s="14"/>
      <c r="G190" s="14"/>
    </row>
    <row r="191" spans="1:7" customFormat="1" x14ac:dyDescent="0.15">
      <c r="A191" s="14"/>
      <c r="B191" s="14"/>
      <c r="D191" s="14"/>
      <c r="F191" s="14"/>
      <c r="G191" s="14"/>
    </row>
    <row r="192" spans="1:7" customFormat="1" x14ac:dyDescent="0.15">
      <c r="A192" s="14"/>
      <c r="B192" s="14"/>
      <c r="D192" s="14"/>
      <c r="F192" s="14"/>
      <c r="G192" s="14"/>
    </row>
    <row r="193" spans="1:7" customFormat="1" x14ac:dyDescent="0.15">
      <c r="A193" s="14"/>
      <c r="B193" s="14"/>
      <c r="D193" s="14"/>
      <c r="F193" s="14"/>
      <c r="G193" s="14"/>
    </row>
    <row r="194" spans="1:7" customFormat="1" x14ac:dyDescent="0.15">
      <c r="A194" s="14"/>
      <c r="B194" s="14"/>
      <c r="D194" s="14"/>
      <c r="F194" s="14"/>
      <c r="G194" s="14"/>
    </row>
    <row r="195" spans="1:7" customFormat="1" x14ac:dyDescent="0.15">
      <c r="A195" s="14"/>
      <c r="B195" s="14"/>
      <c r="D195" s="14"/>
      <c r="F195" s="14"/>
      <c r="G195" s="14"/>
    </row>
    <row r="196" spans="1:7" customFormat="1" x14ac:dyDescent="0.15">
      <c r="A196" s="14"/>
      <c r="B196" s="14"/>
      <c r="D196" s="14"/>
      <c r="F196" s="14"/>
      <c r="G196" s="14"/>
    </row>
    <row r="197" spans="1:7" customFormat="1" x14ac:dyDescent="0.15">
      <c r="A197" s="14"/>
      <c r="B197" s="14"/>
      <c r="D197" s="14"/>
      <c r="F197" s="14"/>
      <c r="G197" s="14"/>
    </row>
    <row r="198" spans="1:7" customFormat="1" x14ac:dyDescent="0.15">
      <c r="A198" s="14"/>
      <c r="B198" s="14"/>
      <c r="D198" s="14"/>
      <c r="F198" s="14"/>
      <c r="G198" s="14"/>
    </row>
    <row r="199" spans="1:7" customFormat="1" x14ac:dyDescent="0.15">
      <c r="A199" s="14"/>
      <c r="B199" s="14"/>
      <c r="D199" s="14"/>
      <c r="F199" s="14"/>
      <c r="G199" s="14"/>
    </row>
    <row r="200" spans="1:7" customFormat="1" x14ac:dyDescent="0.15">
      <c r="A200" s="14"/>
      <c r="B200" s="14"/>
      <c r="D200" s="14"/>
      <c r="F200" s="14"/>
      <c r="G200" s="14"/>
    </row>
    <row r="201" spans="1:7" customFormat="1" x14ac:dyDescent="0.15">
      <c r="A201" s="14"/>
      <c r="B201" s="14"/>
      <c r="D201" s="14"/>
      <c r="F201" s="14"/>
      <c r="G201" s="14"/>
    </row>
    <row r="202" spans="1:7" customFormat="1" x14ac:dyDescent="0.15">
      <c r="A202" s="14"/>
      <c r="B202" s="14"/>
      <c r="D202" s="14"/>
      <c r="F202" s="14"/>
      <c r="G202" s="14"/>
    </row>
    <row r="203" spans="1:7" customFormat="1" x14ac:dyDescent="0.15">
      <c r="A203" s="14"/>
      <c r="B203" s="14"/>
      <c r="D203" s="14"/>
      <c r="F203" s="14"/>
      <c r="G203" s="14"/>
    </row>
    <row r="204" spans="1:7" customFormat="1" x14ac:dyDescent="0.15">
      <c r="A204" s="14"/>
      <c r="B204" s="14"/>
      <c r="D204" s="14"/>
      <c r="F204" s="14"/>
      <c r="G204" s="14"/>
    </row>
    <row r="205" spans="1:7" customFormat="1" x14ac:dyDescent="0.15">
      <c r="A205" s="14"/>
      <c r="B205" s="14"/>
      <c r="D205" s="14"/>
      <c r="F205" s="14"/>
      <c r="G205" s="14"/>
    </row>
    <row r="206" spans="1:7" customFormat="1" x14ac:dyDescent="0.15">
      <c r="A206" s="14"/>
      <c r="B206" s="14"/>
      <c r="D206" s="14"/>
      <c r="F206" s="14"/>
      <c r="G206" s="14"/>
    </row>
    <row r="207" spans="1:7" customFormat="1" x14ac:dyDescent="0.15">
      <c r="A207" s="14"/>
      <c r="B207" s="14"/>
      <c r="D207" s="14"/>
      <c r="F207" s="14"/>
      <c r="G207" s="14"/>
    </row>
    <row r="208" spans="1:7" customFormat="1" x14ac:dyDescent="0.15">
      <c r="A208" s="14"/>
      <c r="B208" s="14"/>
      <c r="D208" s="14"/>
      <c r="F208" s="14"/>
      <c r="G208" s="14"/>
    </row>
    <row r="209" spans="1:7" customFormat="1" x14ac:dyDescent="0.15">
      <c r="A209" s="14"/>
      <c r="B209" s="14"/>
      <c r="D209" s="14"/>
      <c r="F209" s="14"/>
      <c r="G209" s="14"/>
    </row>
    <row r="210" spans="1:7" customFormat="1" x14ac:dyDescent="0.15">
      <c r="A210" s="14"/>
      <c r="B210" s="14"/>
      <c r="D210" s="14"/>
      <c r="F210" s="14"/>
      <c r="G210" s="14"/>
    </row>
    <row r="211" spans="1:7" customFormat="1" x14ac:dyDescent="0.15">
      <c r="A211" s="14"/>
      <c r="B211" s="14"/>
      <c r="D211" s="14"/>
      <c r="F211" s="14"/>
      <c r="G211" s="14"/>
    </row>
    <row r="212" spans="1:7" customFormat="1" x14ac:dyDescent="0.15">
      <c r="A212" s="14"/>
      <c r="B212" s="14"/>
      <c r="D212" s="14"/>
      <c r="F212" s="14"/>
      <c r="G212" s="14"/>
    </row>
    <row r="213" spans="1:7" customFormat="1" x14ac:dyDescent="0.15">
      <c r="A213" s="14"/>
      <c r="B213" s="14"/>
      <c r="D213" s="14"/>
      <c r="F213" s="14"/>
      <c r="G213" s="14"/>
    </row>
    <row r="214" spans="1:7" customFormat="1" x14ac:dyDescent="0.15">
      <c r="A214" s="14"/>
      <c r="B214" s="14"/>
      <c r="D214" s="14"/>
      <c r="F214" s="14"/>
      <c r="G214" s="14"/>
    </row>
    <row r="215" spans="1:7" customFormat="1" x14ac:dyDescent="0.15">
      <c r="A215" s="14"/>
      <c r="B215" s="14"/>
      <c r="D215" s="14"/>
      <c r="F215" s="14"/>
      <c r="G215" s="14"/>
    </row>
    <row r="216" spans="1:7" customFormat="1" x14ac:dyDescent="0.15">
      <c r="A216" s="14"/>
      <c r="B216" s="14"/>
      <c r="D216" s="14"/>
      <c r="F216" s="14"/>
      <c r="G216" s="14"/>
    </row>
    <row r="217" spans="1:7" customFormat="1" x14ac:dyDescent="0.15">
      <c r="A217" s="14"/>
      <c r="B217" s="14"/>
      <c r="D217" s="14"/>
      <c r="F217" s="14"/>
      <c r="G217" s="14"/>
    </row>
    <row r="218" spans="1:7" customFormat="1" x14ac:dyDescent="0.15">
      <c r="A218" s="14"/>
      <c r="B218" s="14"/>
      <c r="D218" s="14"/>
      <c r="F218" s="14"/>
      <c r="G218" s="14"/>
    </row>
    <row r="219" spans="1:7" customFormat="1" x14ac:dyDescent="0.15">
      <c r="A219" s="14"/>
      <c r="B219" s="14"/>
      <c r="D219" s="14"/>
      <c r="F219" s="14"/>
      <c r="G219" s="14"/>
    </row>
    <row r="220" spans="1:7" customFormat="1" x14ac:dyDescent="0.15">
      <c r="A220" s="14"/>
      <c r="B220" s="14"/>
      <c r="D220" s="14"/>
      <c r="F220" s="14"/>
      <c r="G220" s="14"/>
    </row>
    <row r="221" spans="1:7" customFormat="1" x14ac:dyDescent="0.15">
      <c r="A221" s="14"/>
      <c r="B221" s="14"/>
      <c r="D221" s="14"/>
      <c r="F221" s="14"/>
      <c r="G221" s="14"/>
    </row>
    <row r="222" spans="1:7" customFormat="1" x14ac:dyDescent="0.15">
      <c r="A222" s="14"/>
      <c r="B222" s="14"/>
      <c r="D222" s="14"/>
      <c r="F222" s="14"/>
      <c r="G222" s="14"/>
    </row>
    <row r="223" spans="1:7" customFormat="1" x14ac:dyDescent="0.15">
      <c r="A223" s="14"/>
      <c r="B223" s="14"/>
      <c r="D223" s="14"/>
      <c r="F223" s="14"/>
      <c r="G223" s="14"/>
    </row>
    <row r="224" spans="1:7" customFormat="1" x14ac:dyDescent="0.15">
      <c r="A224" s="14"/>
      <c r="B224" s="14"/>
      <c r="D224" s="14"/>
      <c r="F224" s="14"/>
      <c r="G224" s="14"/>
    </row>
    <row r="225" spans="1:7" customFormat="1" x14ac:dyDescent="0.15">
      <c r="A225" s="14"/>
      <c r="B225" s="14"/>
      <c r="D225" s="14"/>
      <c r="F225" s="14"/>
      <c r="G225" s="14"/>
    </row>
    <row r="226" spans="1:7" customFormat="1" x14ac:dyDescent="0.15">
      <c r="A226" s="14"/>
      <c r="B226" s="14"/>
      <c r="D226" s="14"/>
      <c r="F226" s="14"/>
      <c r="G226" s="14"/>
    </row>
    <row r="227" spans="1:7" customFormat="1" x14ac:dyDescent="0.15">
      <c r="A227" s="14"/>
      <c r="B227" s="14"/>
      <c r="D227" s="14"/>
      <c r="F227" s="14"/>
      <c r="G227" s="14"/>
    </row>
    <row r="228" spans="1:7" customFormat="1" x14ac:dyDescent="0.15">
      <c r="A228" s="14"/>
      <c r="B228" s="14"/>
      <c r="D228" s="14"/>
      <c r="F228" s="14"/>
      <c r="G228" s="14"/>
    </row>
    <row r="229" spans="1:7" customFormat="1" x14ac:dyDescent="0.15">
      <c r="A229" s="14"/>
      <c r="B229" s="14"/>
      <c r="D229" s="14"/>
      <c r="F229" s="14"/>
      <c r="G229" s="14"/>
    </row>
    <row r="230" spans="1:7" customFormat="1" x14ac:dyDescent="0.15">
      <c r="A230" s="14"/>
      <c r="B230" s="14"/>
      <c r="D230" s="14"/>
      <c r="F230" s="14"/>
      <c r="G230" s="14"/>
    </row>
    <row r="231" spans="1:7" customFormat="1" x14ac:dyDescent="0.15">
      <c r="A231" s="14"/>
      <c r="B231" s="14"/>
      <c r="D231" s="14"/>
      <c r="F231" s="14"/>
      <c r="G231" s="14"/>
    </row>
    <row r="232" spans="1:7" customFormat="1" x14ac:dyDescent="0.15">
      <c r="A232" s="14"/>
      <c r="B232" s="14"/>
      <c r="D232" s="14"/>
      <c r="F232" s="14"/>
      <c r="G232" s="14"/>
    </row>
    <row r="233" spans="1:7" customFormat="1" x14ac:dyDescent="0.15">
      <c r="A233" s="14"/>
      <c r="B233" s="14"/>
      <c r="D233" s="14"/>
      <c r="F233" s="14"/>
      <c r="G233" s="14"/>
    </row>
    <row r="234" spans="1:7" customFormat="1" x14ac:dyDescent="0.15">
      <c r="A234" s="14"/>
      <c r="B234" s="14"/>
      <c r="D234" s="14"/>
      <c r="F234" s="14"/>
      <c r="G234" s="14"/>
    </row>
    <row r="235" spans="1:7" customFormat="1" x14ac:dyDescent="0.15">
      <c r="A235" s="14"/>
      <c r="B235" s="14"/>
      <c r="D235" s="14"/>
      <c r="F235" s="14"/>
      <c r="G235" s="14"/>
    </row>
    <row r="236" spans="1:7" customFormat="1" x14ac:dyDescent="0.15">
      <c r="A236" s="14"/>
      <c r="B236" s="14"/>
      <c r="D236" s="14"/>
      <c r="F236" s="14"/>
      <c r="G236" s="14"/>
    </row>
    <row r="237" spans="1:7" customFormat="1" x14ac:dyDescent="0.15">
      <c r="A237" s="14"/>
      <c r="B237" s="14"/>
      <c r="D237" s="14"/>
      <c r="F237" s="14"/>
      <c r="G237" s="14"/>
    </row>
    <row r="238" spans="1:7" customFormat="1" x14ac:dyDescent="0.15">
      <c r="A238" s="14"/>
      <c r="B238" s="14"/>
      <c r="D238" s="14"/>
      <c r="F238" s="14"/>
      <c r="G238" s="14"/>
    </row>
    <row r="239" spans="1:7" customFormat="1" x14ac:dyDescent="0.15">
      <c r="A239" s="14"/>
      <c r="B239" s="14"/>
      <c r="D239" s="14"/>
      <c r="F239" s="14"/>
      <c r="G239" s="14"/>
    </row>
    <row r="240" spans="1:7" customFormat="1" x14ac:dyDescent="0.15">
      <c r="A240" s="14"/>
      <c r="B240" s="14"/>
      <c r="D240" s="14"/>
      <c r="F240" s="14"/>
      <c r="G240" s="14"/>
    </row>
    <row r="241" spans="1:7" customFormat="1" x14ac:dyDescent="0.15">
      <c r="A241" s="14"/>
      <c r="B241" s="14"/>
      <c r="D241" s="14"/>
      <c r="F241" s="14"/>
      <c r="G241" s="14"/>
    </row>
    <row r="242" spans="1:7" customFormat="1" x14ac:dyDescent="0.15">
      <c r="A242" s="14"/>
      <c r="B242" s="14"/>
      <c r="D242" s="14"/>
      <c r="F242" s="14"/>
      <c r="G242" s="14"/>
    </row>
    <row r="243" spans="1:7" customFormat="1" x14ac:dyDescent="0.15">
      <c r="A243" s="14"/>
      <c r="B243" s="14"/>
      <c r="D243" s="14"/>
      <c r="F243" s="14"/>
      <c r="G243" s="14"/>
    </row>
    <row r="244" spans="1:7" customFormat="1" x14ac:dyDescent="0.15">
      <c r="A244" s="14"/>
      <c r="B244" s="14"/>
      <c r="D244" s="14"/>
      <c r="F244" s="14"/>
      <c r="G244" s="14"/>
    </row>
    <row r="245" spans="1:7" customFormat="1" x14ac:dyDescent="0.15">
      <c r="A245" s="14"/>
      <c r="B245" s="14"/>
      <c r="D245" s="14"/>
      <c r="F245" s="14"/>
      <c r="G245" s="14"/>
    </row>
    <row r="246" spans="1:7" customFormat="1" x14ac:dyDescent="0.15">
      <c r="A246" s="14"/>
      <c r="B246" s="14"/>
      <c r="D246" s="14"/>
      <c r="F246" s="14"/>
      <c r="G246" s="14"/>
    </row>
    <row r="247" spans="1:7" customFormat="1" x14ac:dyDescent="0.15">
      <c r="A247" s="14"/>
      <c r="B247" s="14"/>
      <c r="D247" s="14"/>
      <c r="F247" s="14"/>
      <c r="G247" s="14"/>
    </row>
    <row r="248" spans="1:7" customFormat="1" x14ac:dyDescent="0.15">
      <c r="A248" s="14"/>
      <c r="B248" s="14"/>
      <c r="D248" s="14"/>
      <c r="F248" s="14"/>
      <c r="G248" s="14"/>
    </row>
    <row r="249" spans="1:7" customFormat="1" x14ac:dyDescent="0.15">
      <c r="A249" s="14"/>
      <c r="B249" s="14"/>
      <c r="D249" s="14"/>
      <c r="F249" s="14"/>
      <c r="G249" s="14"/>
    </row>
    <row r="250" spans="1:7" customFormat="1" x14ac:dyDescent="0.15">
      <c r="A250" s="14"/>
      <c r="B250" s="14"/>
      <c r="D250" s="14"/>
      <c r="F250" s="14"/>
      <c r="G250" s="14"/>
    </row>
    <row r="251" spans="1:7" customFormat="1" x14ac:dyDescent="0.15">
      <c r="A251" s="14"/>
      <c r="B251" s="14"/>
      <c r="D251" s="14"/>
      <c r="F251" s="14"/>
      <c r="G251" s="14"/>
    </row>
    <row r="252" spans="1:7" customFormat="1" x14ac:dyDescent="0.15">
      <c r="A252" s="14"/>
      <c r="B252" s="14"/>
      <c r="D252" s="14"/>
      <c r="F252" s="14"/>
      <c r="G252" s="14"/>
    </row>
    <row r="253" spans="1:7" customFormat="1" x14ac:dyDescent="0.15">
      <c r="A253" s="14"/>
      <c r="B253" s="14"/>
      <c r="D253" s="14"/>
      <c r="F253" s="14"/>
      <c r="G253" s="14"/>
    </row>
    <row r="254" spans="1:7" customFormat="1" x14ac:dyDescent="0.15">
      <c r="A254" s="14"/>
      <c r="B254" s="14"/>
      <c r="D254" s="14"/>
      <c r="F254" s="14"/>
      <c r="G254" s="14"/>
    </row>
    <row r="255" spans="1:7" customFormat="1" x14ac:dyDescent="0.15">
      <c r="A255" s="14"/>
      <c r="B255" s="14"/>
      <c r="D255" s="14"/>
      <c r="F255" s="14"/>
      <c r="G255" s="14"/>
    </row>
    <row r="256" spans="1:7" customFormat="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6"/>
  <sheetViews>
    <sheetView topLeftCell="R1" zoomScale="120" zoomScaleNormal="120" zoomScalePageLayoutView="120" workbookViewId="0">
      <selection activeCell="AG7" sqref="AG7"/>
    </sheetView>
  </sheetViews>
  <sheetFormatPr baseColWidth="10" defaultRowHeight="15" x14ac:dyDescent="0.15"/>
  <cols>
    <col min="4" max="4" width="51.832031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4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30" max="30" width="22.5" bestFit="1" customWidth="1"/>
  </cols>
  <sheetData>
    <row r="1" spans="1:33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33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548</v>
      </c>
      <c r="N2" t="s">
        <v>548</v>
      </c>
      <c r="O2" t="s">
        <v>548</v>
      </c>
      <c r="P2" t="s">
        <v>547</v>
      </c>
      <c r="Q2" t="s">
        <v>547</v>
      </c>
      <c r="R2" t="s">
        <v>547</v>
      </c>
    </row>
    <row r="3" spans="1:33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529</v>
      </c>
      <c r="J3" s="14" t="s">
        <v>530</v>
      </c>
      <c r="K3" s="14" t="s">
        <v>527</v>
      </c>
      <c r="L3" s="14" t="s">
        <v>528</v>
      </c>
      <c r="M3" s="14" t="s">
        <v>544</v>
      </c>
      <c r="N3" s="14" t="s">
        <v>545</v>
      </c>
      <c r="O3" s="14" t="s">
        <v>546</v>
      </c>
      <c r="P3" s="14" t="s">
        <v>532</v>
      </c>
      <c r="Q3" s="20" t="s">
        <v>541</v>
      </c>
      <c r="R3" s="20" t="s">
        <v>542</v>
      </c>
      <c r="S3" s="14" t="s">
        <v>549</v>
      </c>
      <c r="T3" s="14" t="s">
        <v>550</v>
      </c>
      <c r="U3" s="22" t="s">
        <v>551</v>
      </c>
      <c r="X3" t="s">
        <v>108</v>
      </c>
      <c r="Y3" t="s">
        <v>531</v>
      </c>
      <c r="Z3" t="s">
        <v>527</v>
      </c>
      <c r="AA3" t="s">
        <v>528</v>
      </c>
      <c r="AC3" t="s">
        <v>526</v>
      </c>
      <c r="AD3" t="s">
        <v>543</v>
      </c>
      <c r="AG3" t="s">
        <v>586</v>
      </c>
    </row>
    <row r="4" spans="1:33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[{"count":1,"iid":24020},{"count":1,"iid":24011},{"count":1,"iid":24012}]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VLOOKUP(VLOOKUP(I4,角色ID对应!C:F,4,FALSE),AC:AD,2,FALSE)</f>
        <v>通用伙伴伙伴强化材料2</v>
      </c>
      <c r="K4" t="str">
        <f t="shared" ref="K4:K67" si="0">VLOOKUP(C4,X:AA,3,FALSE)</f>
        <v>伙伴强化材料1-1</v>
      </c>
      <c r="L4" s="14" t="str">
        <f t="shared" ref="L4:L67" si="1">VLOOKUP(C4,X:AA,4,FALSE)</f>
        <v>伙伴强化材料1-2</v>
      </c>
      <c r="M4" s="16">
        <f>VLOOKUP(J4,物品对应表!B:C,2,FALSE)</f>
        <v>24020</v>
      </c>
      <c r="N4" s="16">
        <f>VLOOKUP(K4,物品对应表!B:C,2,FALSE)</f>
        <v>24011</v>
      </c>
      <c r="O4" s="16">
        <f>VLOOKUP(L4,物品对应表!B:C,2,FALSE)</f>
        <v>24012</v>
      </c>
      <c r="P4">
        <f t="shared" ref="P4:P67" si="2">VLOOKUP(C4,X:Y,2,FALSE)</f>
        <v>1</v>
      </c>
      <c r="Q4" s="4">
        <v>1</v>
      </c>
      <c r="R4" s="21">
        <v>1</v>
      </c>
      <c r="S4" s="16" t="str">
        <f>"{"&amp;P$2&amp;P4&amp;","&amp;M$2&amp;M4&amp;"}"</f>
        <v>{"count":1,"iid":24020}</v>
      </c>
      <c r="T4" s="16" t="str">
        <f>"{"&amp;Q$2&amp;Q4&amp;","&amp;N$2&amp;N4&amp;"}"</f>
        <v>{"count":1,"iid":24011}</v>
      </c>
      <c r="U4" s="16" t="str">
        <f>"{"&amp;R$2&amp;R4&amp;","&amp;O$2&amp;O4&amp;"}"</f>
        <v>{"count":1,"iid":24012}</v>
      </c>
      <c r="X4">
        <v>1</v>
      </c>
      <c r="Y4">
        <v>1</v>
      </c>
      <c r="Z4" s="15" t="s">
        <v>476</v>
      </c>
      <c r="AA4" s="15" t="s">
        <v>477</v>
      </c>
      <c r="AC4">
        <v>1</v>
      </c>
      <c r="AD4" s="15" t="s">
        <v>471</v>
      </c>
      <c r="AG4" t="s">
        <v>587</v>
      </c>
    </row>
    <row r="5" spans="1:33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[{"count":1,"iid":24020},{"count":1,"iid":24021},{"count":1,"iid":24022}]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VLOOKUP(VLOOKUP(I5,角色ID对应!C:F,4,FALSE),AC:AD,2,FALSE)</f>
        <v>通用伙伴伙伴强化材料2</v>
      </c>
      <c r="K5" t="str">
        <f t="shared" si="0"/>
        <v>伙伴强化材料2-1</v>
      </c>
      <c r="L5" s="14" t="str">
        <f t="shared" si="1"/>
        <v>伙伴强化材料2-2</v>
      </c>
      <c r="M5" s="16">
        <f>VLOOKUP(J5,物品对应表!B:C,2,FALSE)</f>
        <v>24020</v>
      </c>
      <c r="N5" s="16">
        <f>VLOOKUP(K5,物品对应表!B:C,2,FALSE)</f>
        <v>24021</v>
      </c>
      <c r="O5" s="16">
        <f>VLOOKUP(L5,物品对应表!B:C,2,FALSE)</f>
        <v>24022</v>
      </c>
      <c r="P5">
        <f t="shared" si="2"/>
        <v>1</v>
      </c>
      <c r="Q5" s="4">
        <v>1</v>
      </c>
      <c r="R5" s="21">
        <v>1</v>
      </c>
      <c r="S5" s="16" t="str">
        <f t="shared" ref="S5:S68" si="4">"{"&amp;P$2&amp;P5&amp;","&amp;M$2&amp;M5&amp;"}"</f>
        <v>{"count":1,"iid":24020}</v>
      </c>
      <c r="T5" s="16" t="str">
        <f t="shared" ref="T5:T68" si="5">"{"&amp;Q$2&amp;Q5&amp;","&amp;N$2&amp;N5&amp;"}"</f>
        <v>{"count":1,"iid":24021}</v>
      </c>
      <c r="U5" s="16" t="str">
        <f t="shared" ref="U5:U68" si="6">"{"&amp;R$2&amp;R5&amp;","&amp;O$2&amp;O5&amp;"}"</f>
        <v>{"count":1,"iid":24022}</v>
      </c>
      <c r="X5">
        <v>2</v>
      </c>
      <c r="Y5">
        <v>1</v>
      </c>
      <c r="Z5" s="15" t="s">
        <v>533</v>
      </c>
      <c r="AA5" s="15" t="s">
        <v>479</v>
      </c>
      <c r="AC5">
        <v>2</v>
      </c>
      <c r="AD5" s="15" t="s">
        <v>472</v>
      </c>
    </row>
    <row r="6" spans="1:33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[{"count":2,"iid":24020},{"count":1,"iid":24031},{"count":1,"iid":24032}]</v>
      </c>
      <c r="E6" s="14">
        <v>1</v>
      </c>
      <c r="F6">
        <v>0</v>
      </c>
      <c r="G6" s="14">
        <v>0</v>
      </c>
      <c r="H6">
        <v>0</v>
      </c>
      <c r="I6" s="14">
        <f t="shared" ref="I6:I69" si="7">IF(C6=1,I5+1,I5)</f>
        <v>1</v>
      </c>
      <c r="J6" s="15" t="str">
        <f>VLOOKUP(VLOOKUP(I6,角色ID对应!C:F,4,FALSE),AC:AD,2,FALSE)</f>
        <v>通用伙伴伙伴强化材料2</v>
      </c>
      <c r="K6" t="str">
        <f t="shared" si="0"/>
        <v>伙伴强化材料3-1</v>
      </c>
      <c r="L6" s="14" t="str">
        <f t="shared" si="1"/>
        <v>伙伴强化材料3-2</v>
      </c>
      <c r="M6" s="16">
        <f>VLOOKUP(J6,物品对应表!B:C,2,FALSE)</f>
        <v>24020</v>
      </c>
      <c r="N6" s="16">
        <f>VLOOKUP(K6,物品对应表!B:C,2,FALSE)</f>
        <v>24031</v>
      </c>
      <c r="O6" s="16">
        <f>VLOOKUP(L6,物品对应表!B:C,2,FALSE)</f>
        <v>24032</v>
      </c>
      <c r="P6">
        <f t="shared" si="2"/>
        <v>2</v>
      </c>
      <c r="Q6" s="4">
        <v>1</v>
      </c>
      <c r="R6" s="21">
        <v>1</v>
      </c>
      <c r="S6" s="16" t="str">
        <f t="shared" si="4"/>
        <v>{"count":2,"iid":24020}</v>
      </c>
      <c r="T6" s="16" t="str">
        <f t="shared" si="5"/>
        <v>{"count":1,"iid":24031}</v>
      </c>
      <c r="U6" s="16" t="str">
        <f t="shared" si="6"/>
        <v>{"count":1,"iid":24032}</v>
      </c>
      <c r="X6">
        <v>3</v>
      </c>
      <c r="Y6">
        <v>2</v>
      </c>
      <c r="Z6" s="15" t="s">
        <v>534</v>
      </c>
      <c r="AA6" s="15" t="s">
        <v>481</v>
      </c>
      <c r="AC6">
        <v>3</v>
      </c>
      <c r="AD6" s="15" t="s">
        <v>473</v>
      </c>
      <c r="AG6" t="s">
        <v>588</v>
      </c>
    </row>
    <row r="7" spans="1:33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[{"count":2,"iid":24020},{"count":1,"iid":24041},{"count":1,"iid":24042}]</v>
      </c>
      <c r="E7" s="14">
        <v>1</v>
      </c>
      <c r="F7">
        <v>0</v>
      </c>
      <c r="G7" s="14">
        <v>0</v>
      </c>
      <c r="H7">
        <v>0</v>
      </c>
      <c r="I7" s="14">
        <f t="shared" si="7"/>
        <v>1</v>
      </c>
      <c r="J7" s="15" t="str">
        <f>VLOOKUP(VLOOKUP(I7,角色ID对应!C:F,4,FALSE),AC:AD,2,FALSE)</f>
        <v>通用伙伴伙伴强化材料2</v>
      </c>
      <c r="K7" t="str">
        <f t="shared" si="0"/>
        <v>伙伴强化材料4-1</v>
      </c>
      <c r="L7" s="14" t="str">
        <f t="shared" si="1"/>
        <v>伙伴强化材料4-2</v>
      </c>
      <c r="M7" s="16">
        <f>VLOOKUP(J7,物品对应表!B:C,2,FALSE)</f>
        <v>24020</v>
      </c>
      <c r="N7" s="16">
        <f>VLOOKUP(K7,物品对应表!B:C,2,FALSE)</f>
        <v>24041</v>
      </c>
      <c r="O7" s="16">
        <f>VLOOKUP(L7,物品对应表!B:C,2,FALSE)</f>
        <v>24042</v>
      </c>
      <c r="P7">
        <f t="shared" si="2"/>
        <v>2</v>
      </c>
      <c r="Q7" s="4">
        <v>1</v>
      </c>
      <c r="R7" s="21">
        <v>1</v>
      </c>
      <c r="S7" s="16" t="str">
        <f t="shared" si="4"/>
        <v>{"count":2,"iid":24020}</v>
      </c>
      <c r="T7" s="16" t="str">
        <f t="shared" si="5"/>
        <v>{"count":1,"iid":24041}</v>
      </c>
      <c r="U7" s="16" t="str">
        <f t="shared" si="6"/>
        <v>{"count":1,"iid":24042}</v>
      </c>
      <c r="X7">
        <v>4</v>
      </c>
      <c r="Y7">
        <v>2</v>
      </c>
      <c r="Z7" s="15" t="s">
        <v>535</v>
      </c>
      <c r="AA7" s="15" t="s">
        <v>483</v>
      </c>
      <c r="AC7">
        <v>4</v>
      </c>
      <c r="AD7" s="15" t="s">
        <v>474</v>
      </c>
    </row>
    <row r="8" spans="1:33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[{"count":3,"iid":24020},{"count":1,"iid":24051},{"count":1,"iid":24052}]</v>
      </c>
      <c r="E8" s="14">
        <v>1</v>
      </c>
      <c r="F8">
        <v>0</v>
      </c>
      <c r="G8" s="14">
        <v>0</v>
      </c>
      <c r="H8">
        <v>0</v>
      </c>
      <c r="I8" s="14">
        <f t="shared" si="7"/>
        <v>1</v>
      </c>
      <c r="J8" s="15" t="str">
        <f>VLOOKUP(VLOOKUP(I8,角色ID对应!C:F,4,FALSE),AC:AD,2,FALSE)</f>
        <v>通用伙伴伙伴强化材料2</v>
      </c>
      <c r="K8" t="str">
        <f t="shared" si="0"/>
        <v>伙伴强化材料5-1</v>
      </c>
      <c r="L8" s="14" t="str">
        <f t="shared" si="1"/>
        <v>伙伴强化材料5-2</v>
      </c>
      <c r="M8" s="16">
        <f>VLOOKUP(J8,物品对应表!B:C,2,FALSE)</f>
        <v>24020</v>
      </c>
      <c r="N8" s="16">
        <f>VLOOKUP(K8,物品对应表!B:C,2,FALSE)</f>
        <v>24051</v>
      </c>
      <c r="O8" s="16">
        <f>VLOOKUP(L8,物品对应表!B:C,2,FALSE)</f>
        <v>24052</v>
      </c>
      <c r="P8">
        <f t="shared" si="2"/>
        <v>3</v>
      </c>
      <c r="Q8" s="4">
        <v>1</v>
      </c>
      <c r="R8" s="21">
        <v>1</v>
      </c>
      <c r="S8" s="16" t="str">
        <f t="shared" si="4"/>
        <v>{"count":3,"iid":24020}</v>
      </c>
      <c r="T8" s="16" t="str">
        <f t="shared" si="5"/>
        <v>{"count":1,"iid":24051}</v>
      </c>
      <c r="U8" s="16" t="str">
        <f t="shared" si="6"/>
        <v>{"count":1,"iid":24052}</v>
      </c>
      <c r="X8">
        <v>5</v>
      </c>
      <c r="Y8">
        <v>3</v>
      </c>
      <c r="Z8" s="15" t="s">
        <v>536</v>
      </c>
      <c r="AA8" s="15" t="s">
        <v>485</v>
      </c>
      <c r="AC8">
        <v>5</v>
      </c>
      <c r="AD8" s="15" t="s">
        <v>475</v>
      </c>
    </row>
    <row r="9" spans="1:33" x14ac:dyDescent="0.15">
      <c r="A9" s="14">
        <v>6</v>
      </c>
      <c r="B9" s="14">
        <f>VLOOKUP(I9,角色ID对应!C:D,2,FALSE)</f>
        <v>1</v>
      </c>
      <c r="C9" s="14">
        <v>6</v>
      </c>
      <c r="D9" s="14" t="str">
        <f t="shared" si="3"/>
        <v>[{"count":3,"iid":24020},{"count":1,"iid":24061},{"count":1,"iid":24062}]</v>
      </c>
      <c r="E9" s="14">
        <v>1</v>
      </c>
      <c r="F9">
        <v>0</v>
      </c>
      <c r="G9" s="14">
        <v>0</v>
      </c>
      <c r="H9">
        <v>0</v>
      </c>
      <c r="I9" s="14">
        <f t="shared" si="7"/>
        <v>1</v>
      </c>
      <c r="J9" s="15" t="str">
        <f>VLOOKUP(VLOOKUP(I9,角色ID对应!C:F,4,FALSE),AC:AD,2,FALSE)</f>
        <v>通用伙伴伙伴强化材料2</v>
      </c>
      <c r="K9" t="str">
        <f t="shared" si="0"/>
        <v>伙伴强化材料6-1</v>
      </c>
      <c r="L9" s="14" t="str">
        <f t="shared" si="1"/>
        <v>伙伴强化材料6-2</v>
      </c>
      <c r="M9" s="16">
        <f>VLOOKUP(J9,物品对应表!B:C,2,FALSE)</f>
        <v>24020</v>
      </c>
      <c r="N9" s="16">
        <f>VLOOKUP(K9,物品对应表!B:C,2,FALSE)</f>
        <v>24061</v>
      </c>
      <c r="O9" s="16">
        <f>VLOOKUP(L9,物品对应表!B:C,2,FALSE)</f>
        <v>24062</v>
      </c>
      <c r="P9">
        <f t="shared" si="2"/>
        <v>3</v>
      </c>
      <c r="Q9" s="4">
        <v>1</v>
      </c>
      <c r="R9" s="21">
        <v>1</v>
      </c>
      <c r="S9" s="16" t="str">
        <f t="shared" si="4"/>
        <v>{"count":3,"iid":24020}</v>
      </c>
      <c r="T9" s="16" t="str">
        <f t="shared" si="5"/>
        <v>{"count":1,"iid":24061}</v>
      </c>
      <c r="U9" s="16" t="str">
        <f t="shared" si="6"/>
        <v>{"count":1,"iid":24062}</v>
      </c>
      <c r="X9">
        <v>6</v>
      </c>
      <c r="Y9">
        <v>3</v>
      </c>
      <c r="Z9" s="15" t="s">
        <v>537</v>
      </c>
      <c r="AA9" s="15" t="s">
        <v>487</v>
      </c>
    </row>
    <row r="10" spans="1:33" x14ac:dyDescent="0.15">
      <c r="A10" s="14">
        <v>7</v>
      </c>
      <c r="B10" s="14">
        <f>VLOOKUP(I10,角色ID对应!C:D,2,FALSE)</f>
        <v>1</v>
      </c>
      <c r="C10" s="14">
        <v>7</v>
      </c>
      <c r="D10" s="14" t="str">
        <f t="shared" si="3"/>
        <v>[{"count":4,"iid":24020},{"count":1,"iid":24071},{"count":1,"iid":24072}]</v>
      </c>
      <c r="E10" s="14">
        <v>1</v>
      </c>
      <c r="F10">
        <v>0</v>
      </c>
      <c r="G10" s="14">
        <v>0</v>
      </c>
      <c r="H10">
        <v>0</v>
      </c>
      <c r="I10" s="14">
        <f t="shared" si="7"/>
        <v>1</v>
      </c>
      <c r="J10" s="15" t="str">
        <f>VLOOKUP(VLOOKUP(I10,角色ID对应!C:F,4,FALSE),AC:AD,2,FALSE)</f>
        <v>通用伙伴伙伴强化材料2</v>
      </c>
      <c r="K10" t="str">
        <f t="shared" si="0"/>
        <v>伙伴强化材料7-1</v>
      </c>
      <c r="L10" s="14" t="str">
        <f t="shared" si="1"/>
        <v>伙伴强化材料7-2</v>
      </c>
      <c r="M10" s="16">
        <f>VLOOKUP(J10,物品对应表!B:C,2,FALSE)</f>
        <v>24020</v>
      </c>
      <c r="N10" s="16">
        <f>VLOOKUP(K10,物品对应表!B:C,2,FALSE)</f>
        <v>24071</v>
      </c>
      <c r="O10" s="16">
        <f>VLOOKUP(L10,物品对应表!B:C,2,FALSE)</f>
        <v>24072</v>
      </c>
      <c r="P10">
        <f t="shared" si="2"/>
        <v>4</v>
      </c>
      <c r="Q10" s="4">
        <v>1</v>
      </c>
      <c r="R10" s="21">
        <v>1</v>
      </c>
      <c r="S10" s="16" t="str">
        <f t="shared" si="4"/>
        <v>{"count":4,"iid":24020}</v>
      </c>
      <c r="T10" s="16" t="str">
        <f t="shared" si="5"/>
        <v>{"count":1,"iid":24071}</v>
      </c>
      <c r="U10" s="16" t="str">
        <f t="shared" si="6"/>
        <v>{"count":1,"iid":24072}</v>
      </c>
      <c r="X10">
        <v>7</v>
      </c>
      <c r="Y10">
        <v>4</v>
      </c>
      <c r="Z10" s="15" t="s">
        <v>538</v>
      </c>
      <c r="AA10" s="15" t="s">
        <v>489</v>
      </c>
    </row>
    <row r="11" spans="1:33" x14ac:dyDescent="0.15">
      <c r="A11" s="14">
        <v>8</v>
      </c>
      <c r="B11" s="14">
        <f>VLOOKUP(I11,角色ID对应!C:D,2,FALSE)</f>
        <v>1</v>
      </c>
      <c r="C11" s="14">
        <v>8</v>
      </c>
      <c r="D11" s="14" t="str">
        <f t="shared" si="3"/>
        <v>[{"count":4,"iid":24020},{"count":1,"iid":24081},{"count":1,"iid":24082}]</v>
      </c>
      <c r="E11" s="14">
        <v>1</v>
      </c>
      <c r="F11">
        <v>0</v>
      </c>
      <c r="G11" s="14">
        <v>0</v>
      </c>
      <c r="H11">
        <v>0</v>
      </c>
      <c r="I11" s="14">
        <f t="shared" si="7"/>
        <v>1</v>
      </c>
      <c r="J11" s="15" t="str">
        <f>VLOOKUP(VLOOKUP(I11,角色ID对应!C:F,4,FALSE),AC:AD,2,FALSE)</f>
        <v>通用伙伴伙伴强化材料2</v>
      </c>
      <c r="K11" t="str">
        <f t="shared" si="0"/>
        <v>伙伴强化材料8-1</v>
      </c>
      <c r="L11" s="14" t="str">
        <f t="shared" si="1"/>
        <v>伙伴强化材料8-2</v>
      </c>
      <c r="M11" s="16">
        <f>VLOOKUP(J11,物品对应表!B:C,2,FALSE)</f>
        <v>24020</v>
      </c>
      <c r="N11" s="16">
        <f>VLOOKUP(K11,物品对应表!B:C,2,FALSE)</f>
        <v>24081</v>
      </c>
      <c r="O11" s="16">
        <f>VLOOKUP(L11,物品对应表!B:C,2,FALSE)</f>
        <v>24082</v>
      </c>
      <c r="P11">
        <f t="shared" si="2"/>
        <v>4</v>
      </c>
      <c r="Q11" s="4">
        <v>1</v>
      </c>
      <c r="R11" s="21">
        <v>1</v>
      </c>
      <c r="S11" s="16" t="str">
        <f t="shared" si="4"/>
        <v>{"count":4,"iid":24020}</v>
      </c>
      <c r="T11" s="16" t="str">
        <f t="shared" si="5"/>
        <v>{"count":1,"iid":24081}</v>
      </c>
      <c r="U11" s="16" t="str">
        <f t="shared" si="6"/>
        <v>{"count":1,"iid":24082}</v>
      </c>
      <c r="X11">
        <v>8</v>
      </c>
      <c r="Y11">
        <v>4</v>
      </c>
      <c r="Z11" s="15" t="s">
        <v>539</v>
      </c>
      <c r="AA11" s="15" t="s">
        <v>491</v>
      </c>
    </row>
    <row r="12" spans="1:33" x14ac:dyDescent="0.15">
      <c r="A12" s="14">
        <v>9</v>
      </c>
      <c r="B12" s="14">
        <f>VLOOKUP(I12,角色ID对应!C:D,2,FALSE)</f>
        <v>1</v>
      </c>
      <c r="C12" s="14">
        <v>9</v>
      </c>
      <c r="D12" s="14" t="str">
        <f t="shared" si="3"/>
        <v>[{"count":5,"iid":24020},{"count":1,"iid":24091},{"count":1,"iid":24092}]</v>
      </c>
      <c r="E12" s="14">
        <v>1</v>
      </c>
      <c r="F12">
        <v>0</v>
      </c>
      <c r="G12" s="14">
        <v>0</v>
      </c>
      <c r="H12">
        <v>0</v>
      </c>
      <c r="I12" s="14">
        <f t="shared" si="7"/>
        <v>1</v>
      </c>
      <c r="J12" s="15" t="str">
        <f>VLOOKUP(VLOOKUP(I12,角色ID对应!C:F,4,FALSE),AC:AD,2,FALSE)</f>
        <v>通用伙伴伙伴强化材料2</v>
      </c>
      <c r="K12" t="str">
        <f t="shared" si="0"/>
        <v>伙伴强化材料9-1</v>
      </c>
      <c r="L12" s="14" t="str">
        <f t="shared" si="1"/>
        <v>伙伴强化材料9-2</v>
      </c>
      <c r="M12" s="16">
        <f>VLOOKUP(J12,物品对应表!B:C,2,FALSE)</f>
        <v>24020</v>
      </c>
      <c r="N12" s="16">
        <f>VLOOKUP(K12,物品对应表!B:C,2,FALSE)</f>
        <v>24091</v>
      </c>
      <c r="O12" s="16">
        <f>VLOOKUP(L12,物品对应表!B:C,2,FALSE)</f>
        <v>24092</v>
      </c>
      <c r="P12">
        <f t="shared" si="2"/>
        <v>5</v>
      </c>
      <c r="Q12" s="4">
        <v>1</v>
      </c>
      <c r="R12" s="21">
        <v>1</v>
      </c>
      <c r="S12" s="16" t="str">
        <f t="shared" si="4"/>
        <v>{"count":5,"iid":24020}</v>
      </c>
      <c r="T12" s="16" t="str">
        <f t="shared" si="5"/>
        <v>{"count":1,"iid":24091}</v>
      </c>
      <c r="U12" s="16" t="str">
        <f t="shared" si="6"/>
        <v>{"count":1,"iid":24092}</v>
      </c>
      <c r="X12">
        <v>9</v>
      </c>
      <c r="Y12">
        <v>5</v>
      </c>
      <c r="Z12" s="15" t="s">
        <v>540</v>
      </c>
      <c r="AA12" s="15" t="s">
        <v>493</v>
      </c>
    </row>
    <row r="13" spans="1:33" x14ac:dyDescent="0.15">
      <c r="A13" s="14">
        <v>10</v>
      </c>
      <c r="B13" s="14">
        <f>VLOOKUP(I13,角色ID对应!C:D,2,FALSE)</f>
        <v>3</v>
      </c>
      <c r="C13">
        <f>C4</f>
        <v>1</v>
      </c>
      <c r="D13" s="14" t="str">
        <f t="shared" si="3"/>
        <v>[{"count":1,"iid":24020},{"count":1,"iid":24011},{"count":1,"iid":24012}]</v>
      </c>
      <c r="E13" s="14">
        <v>1</v>
      </c>
      <c r="F13">
        <v>0</v>
      </c>
      <c r="G13" s="14">
        <v>0</v>
      </c>
      <c r="H13">
        <v>0</v>
      </c>
      <c r="I13" s="14">
        <f t="shared" si="7"/>
        <v>2</v>
      </c>
      <c r="J13" s="15" t="str">
        <f>VLOOKUP(VLOOKUP(I13,角色ID对应!C:F,4,FALSE),AC:AD,2,FALSE)</f>
        <v>通用伙伴伙伴强化材料2</v>
      </c>
      <c r="K13" t="str">
        <f t="shared" si="0"/>
        <v>伙伴强化材料1-1</v>
      </c>
      <c r="L13" s="14" t="str">
        <f t="shared" si="1"/>
        <v>伙伴强化材料1-2</v>
      </c>
      <c r="M13" s="16">
        <f>VLOOKUP(J13,物品对应表!B:C,2,FALSE)</f>
        <v>24020</v>
      </c>
      <c r="N13" s="16">
        <f>VLOOKUP(K13,物品对应表!B:C,2,FALSE)</f>
        <v>24011</v>
      </c>
      <c r="O13" s="16">
        <f>VLOOKUP(L13,物品对应表!B:C,2,FALSE)</f>
        <v>24012</v>
      </c>
      <c r="P13">
        <f t="shared" si="2"/>
        <v>1</v>
      </c>
      <c r="Q13" s="4">
        <v>1</v>
      </c>
      <c r="R13" s="21">
        <v>1</v>
      </c>
      <c r="S13" s="16" t="str">
        <f t="shared" si="4"/>
        <v>{"count":1,"iid":24020}</v>
      </c>
      <c r="T13" s="16" t="str">
        <f t="shared" si="5"/>
        <v>{"count":1,"iid":24011}</v>
      </c>
      <c r="U13" s="16" t="str">
        <f t="shared" si="6"/>
        <v>{"count":1,"iid":24012}</v>
      </c>
    </row>
    <row r="14" spans="1:33" x14ac:dyDescent="0.15">
      <c r="A14" s="14">
        <v>11</v>
      </c>
      <c r="B14" s="14">
        <f>VLOOKUP(I14,角色ID对应!C:D,2,FALSE)</f>
        <v>3</v>
      </c>
      <c r="C14">
        <f t="shared" ref="C14:C77" si="8">C5</f>
        <v>2</v>
      </c>
      <c r="D14" s="14" t="str">
        <f t="shared" si="3"/>
        <v>[{"count":1,"iid":24020},{"count":1,"iid":24021},{"count":1,"iid":24022}]</v>
      </c>
      <c r="E14" s="14">
        <v>1</v>
      </c>
      <c r="F14">
        <v>0</v>
      </c>
      <c r="G14" s="14">
        <v>0</v>
      </c>
      <c r="H14">
        <v>0</v>
      </c>
      <c r="I14" s="14">
        <f t="shared" si="7"/>
        <v>2</v>
      </c>
      <c r="J14" s="15" t="str">
        <f>VLOOKUP(VLOOKUP(I14,角色ID对应!C:F,4,FALSE),AC:AD,2,FALSE)</f>
        <v>通用伙伴伙伴强化材料2</v>
      </c>
      <c r="K14" t="str">
        <f t="shared" si="0"/>
        <v>伙伴强化材料2-1</v>
      </c>
      <c r="L14" s="14" t="str">
        <f t="shared" si="1"/>
        <v>伙伴强化材料2-2</v>
      </c>
      <c r="M14" s="16">
        <f>VLOOKUP(J14,物品对应表!B:C,2,FALSE)</f>
        <v>24020</v>
      </c>
      <c r="N14" s="16">
        <f>VLOOKUP(K14,物品对应表!B:C,2,FALSE)</f>
        <v>24021</v>
      </c>
      <c r="O14" s="16">
        <f>VLOOKUP(L14,物品对应表!B:C,2,FALSE)</f>
        <v>24022</v>
      </c>
      <c r="P14">
        <f t="shared" si="2"/>
        <v>1</v>
      </c>
      <c r="Q14" s="4">
        <v>1</v>
      </c>
      <c r="R14" s="21">
        <v>1</v>
      </c>
      <c r="S14" s="16" t="str">
        <f t="shared" si="4"/>
        <v>{"count":1,"iid":24020}</v>
      </c>
      <c r="T14" s="16" t="str">
        <f t="shared" si="5"/>
        <v>{"count":1,"iid":24021}</v>
      </c>
      <c r="U14" s="16" t="str">
        <f t="shared" si="6"/>
        <v>{"count":1,"iid":24022}</v>
      </c>
    </row>
    <row r="15" spans="1:33" x14ac:dyDescent="0.15">
      <c r="A15" s="14">
        <v>12</v>
      </c>
      <c r="B15" s="14">
        <f>VLOOKUP(I15,角色ID对应!C:D,2,FALSE)</f>
        <v>3</v>
      </c>
      <c r="C15">
        <f t="shared" si="8"/>
        <v>3</v>
      </c>
      <c r="D15" s="14" t="str">
        <f t="shared" si="3"/>
        <v>[{"count":2,"iid":24020},{"count":1,"iid":24031},{"count":1,"iid":24032}]</v>
      </c>
      <c r="E15" s="14">
        <v>1</v>
      </c>
      <c r="F15">
        <v>0</v>
      </c>
      <c r="G15" s="14">
        <v>0</v>
      </c>
      <c r="H15">
        <v>0</v>
      </c>
      <c r="I15" s="14">
        <f t="shared" si="7"/>
        <v>2</v>
      </c>
      <c r="J15" s="15" t="str">
        <f>VLOOKUP(VLOOKUP(I15,角色ID对应!C:F,4,FALSE),AC:AD,2,FALSE)</f>
        <v>通用伙伴伙伴强化材料2</v>
      </c>
      <c r="K15" t="str">
        <f t="shared" si="0"/>
        <v>伙伴强化材料3-1</v>
      </c>
      <c r="L15" s="14" t="str">
        <f t="shared" si="1"/>
        <v>伙伴强化材料3-2</v>
      </c>
      <c r="M15" s="16">
        <f>VLOOKUP(J15,物品对应表!B:C,2,FALSE)</f>
        <v>24020</v>
      </c>
      <c r="N15" s="16">
        <f>VLOOKUP(K15,物品对应表!B:C,2,FALSE)</f>
        <v>24031</v>
      </c>
      <c r="O15" s="16">
        <f>VLOOKUP(L15,物品对应表!B:C,2,FALSE)</f>
        <v>24032</v>
      </c>
      <c r="P15">
        <f t="shared" si="2"/>
        <v>2</v>
      </c>
      <c r="Q15" s="4">
        <v>1</v>
      </c>
      <c r="R15" s="21">
        <v>1</v>
      </c>
      <c r="S15" s="16" t="str">
        <f t="shared" si="4"/>
        <v>{"count":2,"iid":24020}</v>
      </c>
      <c r="T15" s="16" t="str">
        <f t="shared" si="5"/>
        <v>{"count":1,"iid":24031}</v>
      </c>
      <c r="U15" s="16" t="str">
        <f t="shared" si="6"/>
        <v>{"count":1,"iid":24032}</v>
      </c>
    </row>
    <row r="16" spans="1:33" x14ac:dyDescent="0.15">
      <c r="A16" s="14">
        <v>13</v>
      </c>
      <c r="B16" s="14">
        <f>VLOOKUP(I16,角色ID对应!C:D,2,FALSE)</f>
        <v>3</v>
      </c>
      <c r="C16">
        <f t="shared" si="8"/>
        <v>4</v>
      </c>
      <c r="D16" s="14" t="str">
        <f t="shared" si="3"/>
        <v>[{"count":2,"iid":24020},{"count":1,"iid":24041},{"count":1,"iid":24042}]</v>
      </c>
      <c r="E16" s="14">
        <v>1</v>
      </c>
      <c r="F16">
        <v>0</v>
      </c>
      <c r="G16" s="14">
        <v>0</v>
      </c>
      <c r="H16">
        <v>0</v>
      </c>
      <c r="I16" s="14">
        <f t="shared" si="7"/>
        <v>2</v>
      </c>
      <c r="J16" s="15" t="str">
        <f>VLOOKUP(VLOOKUP(I16,角色ID对应!C:F,4,FALSE),AC:AD,2,FALSE)</f>
        <v>通用伙伴伙伴强化材料2</v>
      </c>
      <c r="K16" t="str">
        <f t="shared" si="0"/>
        <v>伙伴强化材料4-1</v>
      </c>
      <c r="L16" s="14" t="str">
        <f t="shared" si="1"/>
        <v>伙伴强化材料4-2</v>
      </c>
      <c r="M16" s="16">
        <f>VLOOKUP(J16,物品对应表!B:C,2,FALSE)</f>
        <v>24020</v>
      </c>
      <c r="N16" s="16">
        <f>VLOOKUP(K16,物品对应表!B:C,2,FALSE)</f>
        <v>24041</v>
      </c>
      <c r="O16" s="16">
        <f>VLOOKUP(L16,物品对应表!B:C,2,FALSE)</f>
        <v>24042</v>
      </c>
      <c r="P16">
        <f t="shared" si="2"/>
        <v>2</v>
      </c>
      <c r="Q16" s="4">
        <v>1</v>
      </c>
      <c r="R16" s="21">
        <v>1</v>
      </c>
      <c r="S16" s="16" t="str">
        <f t="shared" si="4"/>
        <v>{"count":2,"iid":24020}</v>
      </c>
      <c r="T16" s="16" t="str">
        <f t="shared" si="5"/>
        <v>{"count":1,"iid":24041}</v>
      </c>
      <c r="U16" s="16" t="str">
        <f t="shared" si="6"/>
        <v>{"count":1,"iid":24042}</v>
      </c>
    </row>
    <row r="17" spans="1:26" x14ac:dyDescent="0.15">
      <c r="A17" s="14">
        <v>14</v>
      </c>
      <c r="B17" s="14">
        <f>VLOOKUP(I17,角色ID对应!C:D,2,FALSE)</f>
        <v>3</v>
      </c>
      <c r="C17">
        <f t="shared" si="8"/>
        <v>5</v>
      </c>
      <c r="D17" s="14" t="str">
        <f t="shared" si="3"/>
        <v>[{"count":3,"iid":24020},{"count":1,"iid":24051},{"count":1,"iid":24052}]</v>
      </c>
      <c r="E17" s="14">
        <v>1</v>
      </c>
      <c r="F17">
        <v>0</v>
      </c>
      <c r="G17" s="14">
        <v>0</v>
      </c>
      <c r="H17">
        <v>0</v>
      </c>
      <c r="I17" s="14">
        <f t="shared" si="7"/>
        <v>2</v>
      </c>
      <c r="J17" s="15" t="str">
        <f>VLOOKUP(VLOOKUP(I17,角色ID对应!C:F,4,FALSE),AC:AD,2,FALSE)</f>
        <v>通用伙伴伙伴强化材料2</v>
      </c>
      <c r="K17" t="str">
        <f t="shared" si="0"/>
        <v>伙伴强化材料5-1</v>
      </c>
      <c r="L17" s="14" t="str">
        <f t="shared" si="1"/>
        <v>伙伴强化材料5-2</v>
      </c>
      <c r="M17" s="16">
        <f>VLOOKUP(J17,物品对应表!B:C,2,FALSE)</f>
        <v>24020</v>
      </c>
      <c r="N17" s="16">
        <f>VLOOKUP(K17,物品对应表!B:C,2,FALSE)</f>
        <v>24051</v>
      </c>
      <c r="O17" s="16">
        <f>VLOOKUP(L17,物品对应表!B:C,2,FALSE)</f>
        <v>24052</v>
      </c>
      <c r="P17">
        <f t="shared" si="2"/>
        <v>3</v>
      </c>
      <c r="Q17" s="4">
        <v>1</v>
      </c>
      <c r="R17" s="21">
        <v>1</v>
      </c>
      <c r="S17" s="16" t="str">
        <f t="shared" si="4"/>
        <v>{"count":3,"iid":24020}</v>
      </c>
      <c r="T17" s="16" t="str">
        <f t="shared" si="5"/>
        <v>{"count":1,"iid":24051}</v>
      </c>
      <c r="U17" s="16" t="str">
        <f t="shared" si="6"/>
        <v>{"count":1,"iid":24052}</v>
      </c>
    </row>
    <row r="18" spans="1:26" x14ac:dyDescent="0.15">
      <c r="A18" s="14">
        <v>15</v>
      </c>
      <c r="B18" s="14">
        <f>VLOOKUP(I18,角色ID对应!C:D,2,FALSE)</f>
        <v>3</v>
      </c>
      <c r="C18">
        <f t="shared" si="8"/>
        <v>6</v>
      </c>
      <c r="D18" s="14" t="str">
        <f t="shared" si="3"/>
        <v>[{"count":3,"iid":24020},{"count":1,"iid":24061},{"count":1,"iid":24062}]</v>
      </c>
      <c r="E18" s="14">
        <v>1</v>
      </c>
      <c r="F18">
        <v>0</v>
      </c>
      <c r="G18" s="14">
        <v>0</v>
      </c>
      <c r="H18">
        <v>0</v>
      </c>
      <c r="I18" s="14">
        <f t="shared" si="7"/>
        <v>2</v>
      </c>
      <c r="J18" s="15" t="str">
        <f>VLOOKUP(VLOOKUP(I18,角色ID对应!C:F,4,FALSE),AC:AD,2,FALSE)</f>
        <v>通用伙伴伙伴强化材料2</v>
      </c>
      <c r="K18" t="str">
        <f t="shared" si="0"/>
        <v>伙伴强化材料6-1</v>
      </c>
      <c r="L18" s="14" t="str">
        <f t="shared" si="1"/>
        <v>伙伴强化材料6-2</v>
      </c>
      <c r="M18" s="16">
        <f>VLOOKUP(J18,物品对应表!B:C,2,FALSE)</f>
        <v>24020</v>
      </c>
      <c r="N18" s="16">
        <f>VLOOKUP(K18,物品对应表!B:C,2,FALSE)</f>
        <v>24061</v>
      </c>
      <c r="O18" s="16">
        <f>VLOOKUP(L18,物品对应表!B:C,2,FALSE)</f>
        <v>24062</v>
      </c>
      <c r="P18">
        <f t="shared" si="2"/>
        <v>3</v>
      </c>
      <c r="Q18" s="4">
        <v>1</v>
      </c>
      <c r="R18" s="21">
        <v>1</v>
      </c>
      <c r="S18" s="16" t="str">
        <f t="shared" si="4"/>
        <v>{"count":3,"iid":24020}</v>
      </c>
      <c r="T18" s="16" t="str">
        <f t="shared" si="5"/>
        <v>{"count":1,"iid":24061}</v>
      </c>
      <c r="U18" s="16" t="str">
        <f t="shared" si="6"/>
        <v>{"count":1,"iid":24062}</v>
      </c>
      <c r="Z18" s="15"/>
    </row>
    <row r="19" spans="1:26" x14ac:dyDescent="0.15">
      <c r="A19" s="14">
        <v>16</v>
      </c>
      <c r="B19" s="14">
        <f>VLOOKUP(I19,角色ID对应!C:D,2,FALSE)</f>
        <v>3</v>
      </c>
      <c r="C19">
        <f t="shared" si="8"/>
        <v>7</v>
      </c>
      <c r="D19" s="14" t="str">
        <f t="shared" si="3"/>
        <v>[{"count":4,"iid":24020},{"count":1,"iid":24071},{"count":1,"iid":24072}]</v>
      </c>
      <c r="E19" s="14">
        <v>1</v>
      </c>
      <c r="F19">
        <v>0</v>
      </c>
      <c r="G19" s="14">
        <v>0</v>
      </c>
      <c r="H19">
        <v>0</v>
      </c>
      <c r="I19" s="14">
        <f t="shared" si="7"/>
        <v>2</v>
      </c>
      <c r="J19" s="15" t="str">
        <f>VLOOKUP(VLOOKUP(I19,角色ID对应!C:F,4,FALSE),AC:AD,2,FALSE)</f>
        <v>通用伙伴伙伴强化材料2</v>
      </c>
      <c r="K19" t="str">
        <f t="shared" si="0"/>
        <v>伙伴强化材料7-1</v>
      </c>
      <c r="L19" s="14" t="str">
        <f t="shared" si="1"/>
        <v>伙伴强化材料7-2</v>
      </c>
      <c r="M19" s="16">
        <f>VLOOKUP(J19,物品对应表!B:C,2,FALSE)</f>
        <v>24020</v>
      </c>
      <c r="N19" s="16">
        <f>VLOOKUP(K19,物品对应表!B:C,2,FALSE)</f>
        <v>24071</v>
      </c>
      <c r="O19" s="16">
        <f>VLOOKUP(L19,物品对应表!B:C,2,FALSE)</f>
        <v>24072</v>
      </c>
      <c r="P19">
        <f t="shared" si="2"/>
        <v>4</v>
      </c>
      <c r="Q19" s="4">
        <v>1</v>
      </c>
      <c r="R19" s="21">
        <v>1</v>
      </c>
      <c r="S19" s="16" t="str">
        <f t="shared" si="4"/>
        <v>{"count":4,"iid":24020}</v>
      </c>
      <c r="T19" s="16" t="str">
        <f t="shared" si="5"/>
        <v>{"count":1,"iid":24071}</v>
      </c>
      <c r="U19" s="16" t="str">
        <f t="shared" si="6"/>
        <v>{"count":1,"iid":24072}</v>
      </c>
      <c r="Z19" s="15"/>
    </row>
    <row r="20" spans="1:26" x14ac:dyDescent="0.15">
      <c r="A20" s="14">
        <v>17</v>
      </c>
      <c r="B20" s="14">
        <f>VLOOKUP(I20,角色ID对应!C:D,2,FALSE)</f>
        <v>3</v>
      </c>
      <c r="C20">
        <f t="shared" si="8"/>
        <v>8</v>
      </c>
      <c r="D20" s="14" t="str">
        <f t="shared" si="3"/>
        <v>[{"count":4,"iid":24020},{"count":1,"iid":24081},{"count":1,"iid":24082}]</v>
      </c>
      <c r="E20" s="14">
        <v>1</v>
      </c>
      <c r="F20">
        <v>0</v>
      </c>
      <c r="G20" s="14">
        <v>0</v>
      </c>
      <c r="H20">
        <v>0</v>
      </c>
      <c r="I20" s="14">
        <f t="shared" si="7"/>
        <v>2</v>
      </c>
      <c r="J20" s="15" t="str">
        <f>VLOOKUP(VLOOKUP(I20,角色ID对应!C:F,4,FALSE),AC:AD,2,FALSE)</f>
        <v>通用伙伴伙伴强化材料2</v>
      </c>
      <c r="K20" t="str">
        <f t="shared" si="0"/>
        <v>伙伴强化材料8-1</v>
      </c>
      <c r="L20" s="14" t="str">
        <f t="shared" si="1"/>
        <v>伙伴强化材料8-2</v>
      </c>
      <c r="M20" s="16">
        <f>VLOOKUP(J20,物品对应表!B:C,2,FALSE)</f>
        <v>24020</v>
      </c>
      <c r="N20" s="16">
        <f>VLOOKUP(K20,物品对应表!B:C,2,FALSE)</f>
        <v>24081</v>
      </c>
      <c r="O20" s="16">
        <f>VLOOKUP(L20,物品对应表!B:C,2,FALSE)</f>
        <v>24082</v>
      </c>
      <c r="P20">
        <f t="shared" si="2"/>
        <v>4</v>
      </c>
      <c r="Q20" s="4">
        <v>1</v>
      </c>
      <c r="R20" s="21">
        <v>1</v>
      </c>
      <c r="S20" s="16" t="str">
        <f t="shared" si="4"/>
        <v>{"count":4,"iid":24020}</v>
      </c>
      <c r="T20" s="16" t="str">
        <f t="shared" si="5"/>
        <v>{"count":1,"iid":24081}</v>
      </c>
      <c r="U20" s="16" t="str">
        <f t="shared" si="6"/>
        <v>{"count":1,"iid":24082}</v>
      </c>
      <c r="Z20" s="15"/>
    </row>
    <row r="21" spans="1:26" x14ac:dyDescent="0.15">
      <c r="A21" s="14">
        <v>18</v>
      </c>
      <c r="B21" s="14">
        <f>VLOOKUP(I21,角色ID对应!C:D,2,FALSE)</f>
        <v>3</v>
      </c>
      <c r="C21">
        <f t="shared" si="8"/>
        <v>9</v>
      </c>
      <c r="D21" s="14" t="str">
        <f t="shared" si="3"/>
        <v>[{"count":5,"iid":24020},{"count":1,"iid":24091},{"count":1,"iid":24092}]</v>
      </c>
      <c r="E21" s="14">
        <v>1</v>
      </c>
      <c r="F21">
        <v>0</v>
      </c>
      <c r="G21" s="14">
        <v>0</v>
      </c>
      <c r="H21">
        <v>0</v>
      </c>
      <c r="I21" s="14">
        <f t="shared" si="7"/>
        <v>2</v>
      </c>
      <c r="J21" s="15" t="str">
        <f>VLOOKUP(VLOOKUP(I21,角色ID对应!C:F,4,FALSE),AC:AD,2,FALSE)</f>
        <v>通用伙伴伙伴强化材料2</v>
      </c>
      <c r="K21" t="str">
        <f t="shared" si="0"/>
        <v>伙伴强化材料9-1</v>
      </c>
      <c r="L21" s="14" t="str">
        <f t="shared" si="1"/>
        <v>伙伴强化材料9-2</v>
      </c>
      <c r="M21" s="16">
        <f>VLOOKUP(J21,物品对应表!B:C,2,FALSE)</f>
        <v>24020</v>
      </c>
      <c r="N21" s="16">
        <f>VLOOKUP(K21,物品对应表!B:C,2,FALSE)</f>
        <v>24091</v>
      </c>
      <c r="O21" s="16">
        <f>VLOOKUP(L21,物品对应表!B:C,2,FALSE)</f>
        <v>24092</v>
      </c>
      <c r="P21">
        <f t="shared" si="2"/>
        <v>5</v>
      </c>
      <c r="Q21" s="4">
        <v>1</v>
      </c>
      <c r="R21" s="21">
        <v>1</v>
      </c>
      <c r="S21" s="16" t="str">
        <f t="shared" si="4"/>
        <v>{"count":5,"iid":24020}</v>
      </c>
      <c r="T21" s="16" t="str">
        <f t="shared" si="5"/>
        <v>{"count":1,"iid":24091}</v>
      </c>
      <c r="U21" s="16" t="str">
        <f t="shared" si="6"/>
        <v>{"count":1,"iid":24092}</v>
      </c>
      <c r="Z21" s="15"/>
    </row>
    <row r="22" spans="1:26" x14ac:dyDescent="0.15">
      <c r="A22" s="14">
        <v>19</v>
      </c>
      <c r="B22" s="14">
        <f>VLOOKUP(I22,角色ID对应!C:D,2,FALSE)</f>
        <v>6</v>
      </c>
      <c r="C22">
        <f t="shared" si="8"/>
        <v>1</v>
      </c>
      <c r="D22" s="14" t="str">
        <f t="shared" si="3"/>
        <v>[{"count":1,"iid":24050},{"count":1,"iid":24011},{"count":1,"iid":24012}]</v>
      </c>
      <c r="E22" s="14">
        <v>1</v>
      </c>
      <c r="F22">
        <v>0</v>
      </c>
      <c r="G22" s="14">
        <v>0</v>
      </c>
      <c r="H22">
        <v>0</v>
      </c>
      <c r="I22" s="14">
        <f t="shared" si="7"/>
        <v>3</v>
      </c>
      <c r="J22" s="15" t="str">
        <f>VLOOKUP(VLOOKUP(I22,角色ID对应!C:F,4,FALSE),AC:AD,2,FALSE)</f>
        <v>通用伙伴伙伴强化材料5</v>
      </c>
      <c r="K22" t="str">
        <f t="shared" si="0"/>
        <v>伙伴强化材料1-1</v>
      </c>
      <c r="L22" s="14" t="str">
        <f t="shared" si="1"/>
        <v>伙伴强化材料1-2</v>
      </c>
      <c r="M22" s="16">
        <f>VLOOKUP(J22,物品对应表!B:C,2,FALSE)</f>
        <v>24050</v>
      </c>
      <c r="N22" s="16">
        <f>VLOOKUP(K22,物品对应表!B:C,2,FALSE)</f>
        <v>24011</v>
      </c>
      <c r="O22" s="16">
        <f>VLOOKUP(L22,物品对应表!B:C,2,FALSE)</f>
        <v>24012</v>
      </c>
      <c r="P22">
        <f t="shared" si="2"/>
        <v>1</v>
      </c>
      <c r="Q22" s="4">
        <v>1</v>
      </c>
      <c r="R22" s="21">
        <v>1</v>
      </c>
      <c r="S22" s="16" t="str">
        <f t="shared" si="4"/>
        <v>{"count":1,"iid":24050}</v>
      </c>
      <c r="T22" s="16" t="str">
        <f t="shared" si="5"/>
        <v>{"count":1,"iid":24011}</v>
      </c>
      <c r="U22" s="16" t="str">
        <f t="shared" si="6"/>
        <v>{"count":1,"iid":24012}</v>
      </c>
      <c r="Z22" s="15"/>
    </row>
    <row r="23" spans="1:26" x14ac:dyDescent="0.15">
      <c r="A23" s="14">
        <v>20</v>
      </c>
      <c r="B23" s="14">
        <f>VLOOKUP(I23,角色ID对应!C:D,2,FALSE)</f>
        <v>6</v>
      </c>
      <c r="C23">
        <f t="shared" si="8"/>
        <v>2</v>
      </c>
      <c r="D23" s="14" t="str">
        <f t="shared" si="3"/>
        <v>[{"count":1,"iid":24050},{"count":1,"iid":24021},{"count":1,"iid":24022}]</v>
      </c>
      <c r="E23" s="14">
        <v>1</v>
      </c>
      <c r="F23">
        <v>0</v>
      </c>
      <c r="G23" s="14">
        <v>0</v>
      </c>
      <c r="H23">
        <v>0</v>
      </c>
      <c r="I23" s="14">
        <f t="shared" si="7"/>
        <v>3</v>
      </c>
      <c r="J23" s="15" t="str">
        <f>VLOOKUP(VLOOKUP(I23,角色ID对应!C:F,4,FALSE),AC:AD,2,FALSE)</f>
        <v>通用伙伴伙伴强化材料5</v>
      </c>
      <c r="K23" t="str">
        <f t="shared" si="0"/>
        <v>伙伴强化材料2-1</v>
      </c>
      <c r="L23" s="14" t="str">
        <f t="shared" si="1"/>
        <v>伙伴强化材料2-2</v>
      </c>
      <c r="M23" s="16">
        <f>VLOOKUP(J23,物品对应表!B:C,2,FALSE)</f>
        <v>24050</v>
      </c>
      <c r="N23" s="16">
        <f>VLOOKUP(K23,物品对应表!B:C,2,FALSE)</f>
        <v>24021</v>
      </c>
      <c r="O23" s="16">
        <f>VLOOKUP(L23,物品对应表!B:C,2,FALSE)</f>
        <v>24022</v>
      </c>
      <c r="P23">
        <f t="shared" si="2"/>
        <v>1</v>
      </c>
      <c r="Q23" s="4">
        <v>1</v>
      </c>
      <c r="R23" s="21">
        <v>1</v>
      </c>
      <c r="S23" s="16" t="str">
        <f t="shared" si="4"/>
        <v>{"count":1,"iid":24050}</v>
      </c>
      <c r="T23" s="16" t="str">
        <f t="shared" si="5"/>
        <v>{"count":1,"iid":24021}</v>
      </c>
      <c r="U23" s="16" t="str">
        <f t="shared" si="6"/>
        <v>{"count":1,"iid":24022}</v>
      </c>
      <c r="Z23" s="15"/>
    </row>
    <row r="24" spans="1:26" x14ac:dyDescent="0.15">
      <c r="A24" s="14">
        <v>21</v>
      </c>
      <c r="B24" s="14">
        <f>VLOOKUP(I24,角色ID对应!C:D,2,FALSE)</f>
        <v>6</v>
      </c>
      <c r="C24">
        <f t="shared" si="8"/>
        <v>3</v>
      </c>
      <c r="D24" s="14" t="str">
        <f t="shared" si="3"/>
        <v>[{"count":2,"iid":24050},{"count":1,"iid":24031},{"count":1,"iid":24032}]</v>
      </c>
      <c r="E24" s="14">
        <v>1</v>
      </c>
      <c r="F24">
        <v>0</v>
      </c>
      <c r="G24" s="14">
        <v>0</v>
      </c>
      <c r="H24">
        <v>0</v>
      </c>
      <c r="I24" s="14">
        <f t="shared" si="7"/>
        <v>3</v>
      </c>
      <c r="J24" s="15" t="str">
        <f>VLOOKUP(VLOOKUP(I24,角色ID对应!C:F,4,FALSE),AC:AD,2,FALSE)</f>
        <v>通用伙伴伙伴强化材料5</v>
      </c>
      <c r="K24" t="str">
        <f t="shared" si="0"/>
        <v>伙伴强化材料3-1</v>
      </c>
      <c r="L24" s="14" t="str">
        <f t="shared" si="1"/>
        <v>伙伴强化材料3-2</v>
      </c>
      <c r="M24" s="16">
        <f>VLOOKUP(J24,物品对应表!B:C,2,FALSE)</f>
        <v>24050</v>
      </c>
      <c r="N24" s="16">
        <f>VLOOKUP(K24,物品对应表!B:C,2,FALSE)</f>
        <v>24031</v>
      </c>
      <c r="O24" s="16">
        <f>VLOOKUP(L24,物品对应表!B:C,2,FALSE)</f>
        <v>24032</v>
      </c>
      <c r="P24">
        <f t="shared" si="2"/>
        <v>2</v>
      </c>
      <c r="Q24" s="4">
        <v>1</v>
      </c>
      <c r="R24" s="21">
        <v>1</v>
      </c>
      <c r="S24" s="16" t="str">
        <f t="shared" si="4"/>
        <v>{"count":2,"iid":24050}</v>
      </c>
      <c r="T24" s="16" t="str">
        <f t="shared" si="5"/>
        <v>{"count":1,"iid":24031}</v>
      </c>
      <c r="U24" s="16" t="str">
        <f t="shared" si="6"/>
        <v>{"count":1,"iid":24032}</v>
      </c>
      <c r="Z24" s="15"/>
    </row>
    <row r="25" spans="1:26" x14ac:dyDescent="0.15">
      <c r="A25" s="14">
        <v>22</v>
      </c>
      <c r="B25" s="14">
        <f>VLOOKUP(I25,角色ID对应!C:D,2,FALSE)</f>
        <v>6</v>
      </c>
      <c r="C25">
        <f t="shared" si="8"/>
        <v>4</v>
      </c>
      <c r="D25" s="14" t="str">
        <f t="shared" si="3"/>
        <v>[{"count":2,"iid":24050},{"count":1,"iid":24041},{"count":1,"iid":24042}]</v>
      </c>
      <c r="E25" s="14">
        <v>1</v>
      </c>
      <c r="F25">
        <v>0</v>
      </c>
      <c r="G25" s="14">
        <v>0</v>
      </c>
      <c r="H25">
        <v>0</v>
      </c>
      <c r="I25" s="14">
        <f t="shared" si="7"/>
        <v>3</v>
      </c>
      <c r="J25" s="15" t="str">
        <f>VLOOKUP(VLOOKUP(I25,角色ID对应!C:F,4,FALSE),AC:AD,2,FALSE)</f>
        <v>通用伙伴伙伴强化材料5</v>
      </c>
      <c r="K25" t="str">
        <f t="shared" si="0"/>
        <v>伙伴强化材料4-1</v>
      </c>
      <c r="L25" s="14" t="str">
        <f t="shared" si="1"/>
        <v>伙伴强化材料4-2</v>
      </c>
      <c r="M25" s="16">
        <f>VLOOKUP(J25,物品对应表!B:C,2,FALSE)</f>
        <v>24050</v>
      </c>
      <c r="N25" s="16">
        <f>VLOOKUP(K25,物品对应表!B:C,2,FALSE)</f>
        <v>24041</v>
      </c>
      <c r="O25" s="16">
        <f>VLOOKUP(L25,物品对应表!B:C,2,FALSE)</f>
        <v>24042</v>
      </c>
      <c r="P25">
        <f t="shared" si="2"/>
        <v>2</v>
      </c>
      <c r="Q25" s="4">
        <v>1</v>
      </c>
      <c r="R25" s="21">
        <v>1</v>
      </c>
      <c r="S25" s="16" t="str">
        <f t="shared" si="4"/>
        <v>{"count":2,"iid":24050}</v>
      </c>
      <c r="T25" s="16" t="str">
        <f t="shared" si="5"/>
        <v>{"count":1,"iid":24041}</v>
      </c>
      <c r="U25" s="16" t="str">
        <f t="shared" si="6"/>
        <v>{"count":1,"iid":24042}</v>
      </c>
      <c r="Z25" s="15"/>
    </row>
    <row r="26" spans="1:26" x14ac:dyDescent="0.15">
      <c r="A26" s="14">
        <v>23</v>
      </c>
      <c r="B26" s="14">
        <f>VLOOKUP(I26,角色ID对应!C:D,2,FALSE)</f>
        <v>6</v>
      </c>
      <c r="C26">
        <f t="shared" si="8"/>
        <v>5</v>
      </c>
      <c r="D26" s="14" t="str">
        <f t="shared" si="3"/>
        <v>[{"count":3,"iid":24050},{"count":1,"iid":24051},{"count":1,"iid":24052}]</v>
      </c>
      <c r="E26" s="14">
        <v>1</v>
      </c>
      <c r="F26">
        <v>0</v>
      </c>
      <c r="G26" s="14">
        <v>0</v>
      </c>
      <c r="H26">
        <v>0</v>
      </c>
      <c r="I26" s="14">
        <f t="shared" si="7"/>
        <v>3</v>
      </c>
      <c r="J26" s="15" t="str">
        <f>VLOOKUP(VLOOKUP(I26,角色ID对应!C:F,4,FALSE),AC:AD,2,FALSE)</f>
        <v>通用伙伴伙伴强化材料5</v>
      </c>
      <c r="K26" t="str">
        <f t="shared" si="0"/>
        <v>伙伴强化材料5-1</v>
      </c>
      <c r="L26" s="14" t="str">
        <f t="shared" si="1"/>
        <v>伙伴强化材料5-2</v>
      </c>
      <c r="M26" s="16">
        <f>VLOOKUP(J26,物品对应表!B:C,2,FALSE)</f>
        <v>24050</v>
      </c>
      <c r="N26" s="16">
        <f>VLOOKUP(K26,物品对应表!B:C,2,FALSE)</f>
        <v>24051</v>
      </c>
      <c r="O26" s="16">
        <f>VLOOKUP(L26,物品对应表!B:C,2,FALSE)</f>
        <v>24052</v>
      </c>
      <c r="P26">
        <f t="shared" si="2"/>
        <v>3</v>
      </c>
      <c r="Q26" s="4">
        <v>1</v>
      </c>
      <c r="R26" s="21">
        <v>1</v>
      </c>
      <c r="S26" s="16" t="str">
        <f t="shared" si="4"/>
        <v>{"count":3,"iid":24050}</v>
      </c>
      <c r="T26" s="16" t="str">
        <f t="shared" si="5"/>
        <v>{"count":1,"iid":24051}</v>
      </c>
      <c r="U26" s="16" t="str">
        <f t="shared" si="6"/>
        <v>{"count":1,"iid":24052}</v>
      </c>
    </row>
    <row r="27" spans="1:26" x14ac:dyDescent="0.15">
      <c r="A27" s="14">
        <v>24</v>
      </c>
      <c r="B27" s="14">
        <f>VLOOKUP(I27,角色ID对应!C:D,2,FALSE)</f>
        <v>6</v>
      </c>
      <c r="C27">
        <f t="shared" si="8"/>
        <v>6</v>
      </c>
      <c r="D27" s="14" t="str">
        <f t="shared" si="3"/>
        <v>[{"count":3,"iid":24050},{"count":1,"iid":24061},{"count":1,"iid":24062}]</v>
      </c>
      <c r="E27" s="14">
        <v>1</v>
      </c>
      <c r="F27">
        <v>0</v>
      </c>
      <c r="G27" s="14">
        <v>0</v>
      </c>
      <c r="H27">
        <v>0</v>
      </c>
      <c r="I27" s="14">
        <f t="shared" si="7"/>
        <v>3</v>
      </c>
      <c r="J27" s="15" t="str">
        <f>VLOOKUP(VLOOKUP(I27,角色ID对应!C:F,4,FALSE),AC:AD,2,FALSE)</f>
        <v>通用伙伴伙伴强化材料5</v>
      </c>
      <c r="K27" t="str">
        <f t="shared" si="0"/>
        <v>伙伴强化材料6-1</v>
      </c>
      <c r="L27" s="14" t="str">
        <f t="shared" si="1"/>
        <v>伙伴强化材料6-2</v>
      </c>
      <c r="M27" s="16">
        <f>VLOOKUP(J27,物品对应表!B:C,2,FALSE)</f>
        <v>24050</v>
      </c>
      <c r="N27" s="16">
        <f>VLOOKUP(K27,物品对应表!B:C,2,FALSE)</f>
        <v>24061</v>
      </c>
      <c r="O27" s="16">
        <f>VLOOKUP(L27,物品对应表!B:C,2,FALSE)</f>
        <v>24062</v>
      </c>
      <c r="P27">
        <f t="shared" si="2"/>
        <v>3</v>
      </c>
      <c r="Q27" s="4">
        <v>1</v>
      </c>
      <c r="R27" s="21">
        <v>1</v>
      </c>
      <c r="S27" s="16" t="str">
        <f t="shared" si="4"/>
        <v>{"count":3,"iid":24050}</v>
      </c>
      <c r="T27" s="16" t="str">
        <f t="shared" si="5"/>
        <v>{"count":1,"iid":24061}</v>
      </c>
      <c r="U27" s="16" t="str">
        <f t="shared" si="6"/>
        <v>{"count":1,"iid":24062}</v>
      </c>
    </row>
    <row r="28" spans="1:26" x14ac:dyDescent="0.15">
      <c r="A28" s="14">
        <v>25</v>
      </c>
      <c r="B28" s="14">
        <f>VLOOKUP(I28,角色ID对应!C:D,2,FALSE)</f>
        <v>6</v>
      </c>
      <c r="C28">
        <f t="shared" si="8"/>
        <v>7</v>
      </c>
      <c r="D28" s="14" t="str">
        <f t="shared" si="3"/>
        <v>[{"count":4,"iid":24050},{"count":1,"iid":24071},{"count":1,"iid":24072}]</v>
      </c>
      <c r="E28" s="14">
        <v>1</v>
      </c>
      <c r="F28">
        <v>0</v>
      </c>
      <c r="G28" s="14">
        <v>0</v>
      </c>
      <c r="H28">
        <v>0</v>
      </c>
      <c r="I28" s="14">
        <f t="shared" si="7"/>
        <v>3</v>
      </c>
      <c r="J28" s="15" t="str">
        <f>VLOOKUP(VLOOKUP(I28,角色ID对应!C:F,4,FALSE),AC:AD,2,FALSE)</f>
        <v>通用伙伴伙伴强化材料5</v>
      </c>
      <c r="K28" t="str">
        <f t="shared" si="0"/>
        <v>伙伴强化材料7-1</v>
      </c>
      <c r="L28" s="14" t="str">
        <f t="shared" si="1"/>
        <v>伙伴强化材料7-2</v>
      </c>
      <c r="M28" s="16">
        <f>VLOOKUP(J28,物品对应表!B:C,2,FALSE)</f>
        <v>24050</v>
      </c>
      <c r="N28" s="16">
        <f>VLOOKUP(K28,物品对应表!B:C,2,FALSE)</f>
        <v>24071</v>
      </c>
      <c r="O28" s="16">
        <f>VLOOKUP(L28,物品对应表!B:C,2,FALSE)</f>
        <v>24072</v>
      </c>
      <c r="P28">
        <f t="shared" si="2"/>
        <v>4</v>
      </c>
      <c r="Q28" s="4">
        <v>1</v>
      </c>
      <c r="R28" s="21">
        <v>1</v>
      </c>
      <c r="S28" s="16" t="str">
        <f t="shared" si="4"/>
        <v>{"count":4,"iid":24050}</v>
      </c>
      <c r="T28" s="16" t="str">
        <f t="shared" si="5"/>
        <v>{"count":1,"iid":24071}</v>
      </c>
      <c r="U28" s="16" t="str">
        <f t="shared" si="6"/>
        <v>{"count":1,"iid":24072}</v>
      </c>
    </row>
    <row r="29" spans="1:26" x14ac:dyDescent="0.15">
      <c r="A29" s="14">
        <v>26</v>
      </c>
      <c r="B29" s="14">
        <f>VLOOKUP(I29,角色ID对应!C:D,2,FALSE)</f>
        <v>6</v>
      </c>
      <c r="C29">
        <f t="shared" si="8"/>
        <v>8</v>
      </c>
      <c r="D29" s="14" t="str">
        <f t="shared" si="3"/>
        <v>[{"count":4,"iid":24050},{"count":1,"iid":24081},{"count":1,"iid":24082}]</v>
      </c>
      <c r="E29" s="14">
        <v>1</v>
      </c>
      <c r="F29">
        <v>0</v>
      </c>
      <c r="G29" s="14">
        <v>0</v>
      </c>
      <c r="H29">
        <v>0</v>
      </c>
      <c r="I29" s="14">
        <f t="shared" si="7"/>
        <v>3</v>
      </c>
      <c r="J29" s="15" t="str">
        <f>VLOOKUP(VLOOKUP(I29,角色ID对应!C:F,4,FALSE),AC:AD,2,FALSE)</f>
        <v>通用伙伴伙伴强化材料5</v>
      </c>
      <c r="K29" t="str">
        <f t="shared" si="0"/>
        <v>伙伴强化材料8-1</v>
      </c>
      <c r="L29" s="14" t="str">
        <f t="shared" si="1"/>
        <v>伙伴强化材料8-2</v>
      </c>
      <c r="M29" s="16">
        <f>VLOOKUP(J29,物品对应表!B:C,2,FALSE)</f>
        <v>24050</v>
      </c>
      <c r="N29" s="16">
        <f>VLOOKUP(K29,物品对应表!B:C,2,FALSE)</f>
        <v>24081</v>
      </c>
      <c r="O29" s="16">
        <f>VLOOKUP(L29,物品对应表!B:C,2,FALSE)</f>
        <v>24082</v>
      </c>
      <c r="P29">
        <f t="shared" si="2"/>
        <v>4</v>
      </c>
      <c r="Q29" s="4">
        <v>1</v>
      </c>
      <c r="R29" s="21">
        <v>1</v>
      </c>
      <c r="S29" s="16" t="str">
        <f t="shared" si="4"/>
        <v>{"count":4,"iid":24050}</v>
      </c>
      <c r="T29" s="16" t="str">
        <f t="shared" si="5"/>
        <v>{"count":1,"iid":24081}</v>
      </c>
      <c r="U29" s="16" t="str">
        <f t="shared" si="6"/>
        <v>{"count":1,"iid":24082}</v>
      </c>
    </row>
    <row r="30" spans="1:26" x14ac:dyDescent="0.15">
      <c r="A30" s="14">
        <v>27</v>
      </c>
      <c r="B30" s="14">
        <f>VLOOKUP(I30,角色ID对应!C:D,2,FALSE)</f>
        <v>6</v>
      </c>
      <c r="C30">
        <f t="shared" si="8"/>
        <v>9</v>
      </c>
      <c r="D30" s="14" t="str">
        <f t="shared" si="3"/>
        <v>[{"count":5,"iid":24050},{"count":1,"iid":24091},{"count":1,"iid":24092}]</v>
      </c>
      <c r="E30" s="14">
        <v>1</v>
      </c>
      <c r="F30">
        <v>0</v>
      </c>
      <c r="G30" s="14">
        <v>0</v>
      </c>
      <c r="H30">
        <v>0</v>
      </c>
      <c r="I30" s="14">
        <f t="shared" si="7"/>
        <v>3</v>
      </c>
      <c r="J30" s="15" t="str">
        <f>VLOOKUP(VLOOKUP(I30,角色ID对应!C:F,4,FALSE),AC:AD,2,FALSE)</f>
        <v>通用伙伴伙伴强化材料5</v>
      </c>
      <c r="K30" t="str">
        <f t="shared" si="0"/>
        <v>伙伴强化材料9-1</v>
      </c>
      <c r="L30" s="14" t="str">
        <f t="shared" si="1"/>
        <v>伙伴强化材料9-2</v>
      </c>
      <c r="M30" s="16">
        <f>VLOOKUP(J30,物品对应表!B:C,2,FALSE)</f>
        <v>24050</v>
      </c>
      <c r="N30" s="16">
        <f>VLOOKUP(K30,物品对应表!B:C,2,FALSE)</f>
        <v>24091</v>
      </c>
      <c r="O30" s="16">
        <f>VLOOKUP(L30,物品对应表!B:C,2,FALSE)</f>
        <v>24092</v>
      </c>
      <c r="P30">
        <f t="shared" si="2"/>
        <v>5</v>
      </c>
      <c r="Q30" s="4">
        <v>1</v>
      </c>
      <c r="R30" s="21">
        <v>1</v>
      </c>
      <c r="S30" s="16" t="str">
        <f t="shared" si="4"/>
        <v>{"count":5,"iid":24050}</v>
      </c>
      <c r="T30" s="16" t="str">
        <f t="shared" si="5"/>
        <v>{"count":1,"iid":24091}</v>
      </c>
      <c r="U30" s="16" t="str">
        <f t="shared" si="6"/>
        <v>{"count":1,"iid":24092}</v>
      </c>
    </row>
    <row r="31" spans="1:26" x14ac:dyDescent="0.15">
      <c r="A31" s="14">
        <v>28</v>
      </c>
      <c r="B31" s="14">
        <f>VLOOKUP(I31,角色ID对应!C:D,2,FALSE)</f>
        <v>21</v>
      </c>
      <c r="C31">
        <f t="shared" si="8"/>
        <v>1</v>
      </c>
      <c r="D31" s="14" t="str">
        <f t="shared" si="3"/>
        <v>[{"count":1,"iid":24030},{"count":1,"iid":24011},{"count":1,"iid":24012}]</v>
      </c>
      <c r="E31" s="14">
        <v>1</v>
      </c>
      <c r="F31">
        <v>0</v>
      </c>
      <c r="G31" s="14">
        <v>0</v>
      </c>
      <c r="H31">
        <v>0</v>
      </c>
      <c r="I31" s="14">
        <f t="shared" si="7"/>
        <v>4</v>
      </c>
      <c r="J31" s="15" t="str">
        <f>VLOOKUP(VLOOKUP(I31,角色ID对应!C:F,4,FALSE),AC:AD,2,FALSE)</f>
        <v>通用伙伴伙伴强化材料3</v>
      </c>
      <c r="K31" t="str">
        <f t="shared" si="0"/>
        <v>伙伴强化材料1-1</v>
      </c>
      <c r="L31" s="14" t="str">
        <f t="shared" si="1"/>
        <v>伙伴强化材料1-2</v>
      </c>
      <c r="M31" s="16">
        <f>VLOOKUP(J31,物品对应表!B:C,2,FALSE)</f>
        <v>24030</v>
      </c>
      <c r="N31" s="16">
        <f>VLOOKUP(K31,物品对应表!B:C,2,FALSE)</f>
        <v>24011</v>
      </c>
      <c r="O31" s="16">
        <f>VLOOKUP(L31,物品对应表!B:C,2,FALSE)</f>
        <v>24012</v>
      </c>
      <c r="P31">
        <f t="shared" si="2"/>
        <v>1</v>
      </c>
      <c r="Q31" s="4">
        <v>1</v>
      </c>
      <c r="R31" s="21">
        <v>1</v>
      </c>
      <c r="S31" s="16" t="str">
        <f t="shared" si="4"/>
        <v>{"count":1,"iid":24030}</v>
      </c>
      <c r="T31" s="16" t="str">
        <f t="shared" si="5"/>
        <v>{"count":1,"iid":24011}</v>
      </c>
      <c r="U31" s="16" t="str">
        <f t="shared" si="6"/>
        <v>{"count":1,"iid":24012}</v>
      </c>
    </row>
    <row r="32" spans="1:26" x14ac:dyDescent="0.15">
      <c r="A32" s="14">
        <v>29</v>
      </c>
      <c r="B32" s="14">
        <f>VLOOKUP(I32,角色ID对应!C:D,2,FALSE)</f>
        <v>21</v>
      </c>
      <c r="C32">
        <f t="shared" si="8"/>
        <v>2</v>
      </c>
      <c r="D32" s="14" t="str">
        <f t="shared" si="3"/>
        <v>[{"count":1,"iid":24030},{"count":1,"iid":24021},{"count":1,"iid":24022}]</v>
      </c>
      <c r="E32" s="14">
        <v>1</v>
      </c>
      <c r="F32">
        <v>0</v>
      </c>
      <c r="G32" s="14">
        <v>0</v>
      </c>
      <c r="H32">
        <v>0</v>
      </c>
      <c r="I32" s="14">
        <f t="shared" si="7"/>
        <v>4</v>
      </c>
      <c r="J32" s="15" t="str">
        <f>VLOOKUP(VLOOKUP(I32,角色ID对应!C:F,4,FALSE),AC:AD,2,FALSE)</f>
        <v>通用伙伴伙伴强化材料3</v>
      </c>
      <c r="K32" t="str">
        <f t="shared" si="0"/>
        <v>伙伴强化材料2-1</v>
      </c>
      <c r="L32" s="14" t="str">
        <f t="shared" si="1"/>
        <v>伙伴强化材料2-2</v>
      </c>
      <c r="M32" s="16">
        <f>VLOOKUP(J32,物品对应表!B:C,2,FALSE)</f>
        <v>24030</v>
      </c>
      <c r="N32" s="16">
        <f>VLOOKUP(K32,物品对应表!B:C,2,FALSE)</f>
        <v>24021</v>
      </c>
      <c r="O32" s="16">
        <f>VLOOKUP(L32,物品对应表!B:C,2,FALSE)</f>
        <v>24022</v>
      </c>
      <c r="P32">
        <f t="shared" si="2"/>
        <v>1</v>
      </c>
      <c r="Q32" s="4">
        <v>1</v>
      </c>
      <c r="R32" s="21">
        <v>1</v>
      </c>
      <c r="S32" s="16" t="str">
        <f t="shared" si="4"/>
        <v>{"count":1,"iid":24030}</v>
      </c>
      <c r="T32" s="16" t="str">
        <f t="shared" si="5"/>
        <v>{"count":1,"iid":24021}</v>
      </c>
      <c r="U32" s="16" t="str">
        <f t="shared" si="6"/>
        <v>{"count":1,"iid":24022}</v>
      </c>
    </row>
    <row r="33" spans="1:21" x14ac:dyDescent="0.15">
      <c r="A33" s="14">
        <v>30</v>
      </c>
      <c r="B33" s="14">
        <f>VLOOKUP(I33,角色ID对应!C:D,2,FALSE)</f>
        <v>21</v>
      </c>
      <c r="C33">
        <f t="shared" si="8"/>
        <v>3</v>
      </c>
      <c r="D33" s="14" t="str">
        <f t="shared" si="3"/>
        <v>[{"count":2,"iid":24030},{"count":1,"iid":24031},{"count":1,"iid":24032}]</v>
      </c>
      <c r="E33" s="14">
        <v>1</v>
      </c>
      <c r="F33">
        <v>0</v>
      </c>
      <c r="G33" s="14">
        <v>0</v>
      </c>
      <c r="H33">
        <v>0</v>
      </c>
      <c r="I33" s="14">
        <f t="shared" si="7"/>
        <v>4</v>
      </c>
      <c r="J33" s="15" t="str">
        <f>VLOOKUP(VLOOKUP(I33,角色ID对应!C:F,4,FALSE),AC:AD,2,FALSE)</f>
        <v>通用伙伴伙伴强化材料3</v>
      </c>
      <c r="K33" t="str">
        <f t="shared" si="0"/>
        <v>伙伴强化材料3-1</v>
      </c>
      <c r="L33" s="14" t="str">
        <f t="shared" si="1"/>
        <v>伙伴强化材料3-2</v>
      </c>
      <c r="M33" s="16">
        <f>VLOOKUP(J33,物品对应表!B:C,2,FALSE)</f>
        <v>24030</v>
      </c>
      <c r="N33" s="16">
        <f>VLOOKUP(K33,物品对应表!B:C,2,FALSE)</f>
        <v>24031</v>
      </c>
      <c r="O33" s="16">
        <f>VLOOKUP(L33,物品对应表!B:C,2,FALSE)</f>
        <v>24032</v>
      </c>
      <c r="P33">
        <f t="shared" si="2"/>
        <v>2</v>
      </c>
      <c r="Q33" s="4">
        <v>1</v>
      </c>
      <c r="R33" s="21">
        <v>1</v>
      </c>
      <c r="S33" s="16" t="str">
        <f t="shared" si="4"/>
        <v>{"count":2,"iid":24030}</v>
      </c>
      <c r="T33" s="16" t="str">
        <f t="shared" si="5"/>
        <v>{"count":1,"iid":24031}</v>
      </c>
      <c r="U33" s="16" t="str">
        <f t="shared" si="6"/>
        <v>{"count":1,"iid":24032}</v>
      </c>
    </row>
    <row r="34" spans="1:21" x14ac:dyDescent="0.15">
      <c r="A34" s="14">
        <v>31</v>
      </c>
      <c r="B34" s="14">
        <f>VLOOKUP(I34,角色ID对应!C:D,2,FALSE)</f>
        <v>21</v>
      </c>
      <c r="C34">
        <f t="shared" si="8"/>
        <v>4</v>
      </c>
      <c r="D34" s="14" t="str">
        <f t="shared" si="3"/>
        <v>[{"count":2,"iid":24030},{"count":1,"iid":24041},{"count":1,"iid":24042}]</v>
      </c>
      <c r="E34" s="14">
        <v>1</v>
      </c>
      <c r="F34">
        <v>0</v>
      </c>
      <c r="G34" s="14">
        <v>0</v>
      </c>
      <c r="H34">
        <v>0</v>
      </c>
      <c r="I34" s="14">
        <f t="shared" si="7"/>
        <v>4</v>
      </c>
      <c r="J34" s="15" t="str">
        <f>VLOOKUP(VLOOKUP(I34,角色ID对应!C:F,4,FALSE),AC:AD,2,FALSE)</f>
        <v>通用伙伴伙伴强化材料3</v>
      </c>
      <c r="K34" t="str">
        <f t="shared" si="0"/>
        <v>伙伴强化材料4-1</v>
      </c>
      <c r="L34" s="14" t="str">
        <f t="shared" si="1"/>
        <v>伙伴强化材料4-2</v>
      </c>
      <c r="M34" s="16">
        <f>VLOOKUP(J34,物品对应表!B:C,2,FALSE)</f>
        <v>24030</v>
      </c>
      <c r="N34" s="16">
        <f>VLOOKUP(K34,物品对应表!B:C,2,FALSE)</f>
        <v>24041</v>
      </c>
      <c r="O34" s="16">
        <f>VLOOKUP(L34,物品对应表!B:C,2,FALSE)</f>
        <v>24042</v>
      </c>
      <c r="P34">
        <f t="shared" si="2"/>
        <v>2</v>
      </c>
      <c r="Q34" s="4">
        <v>1</v>
      </c>
      <c r="R34" s="21">
        <v>1</v>
      </c>
      <c r="S34" s="16" t="str">
        <f t="shared" si="4"/>
        <v>{"count":2,"iid":24030}</v>
      </c>
      <c r="T34" s="16" t="str">
        <f t="shared" si="5"/>
        <v>{"count":1,"iid":24041}</v>
      </c>
      <c r="U34" s="16" t="str">
        <f t="shared" si="6"/>
        <v>{"count":1,"iid":24042}</v>
      </c>
    </row>
    <row r="35" spans="1:21" x14ac:dyDescent="0.15">
      <c r="A35" s="14">
        <v>32</v>
      </c>
      <c r="B35" s="14">
        <f>VLOOKUP(I35,角色ID对应!C:D,2,FALSE)</f>
        <v>21</v>
      </c>
      <c r="C35">
        <f t="shared" si="8"/>
        <v>5</v>
      </c>
      <c r="D35" s="14" t="str">
        <f t="shared" si="3"/>
        <v>[{"count":3,"iid":24030},{"count":1,"iid":24051},{"count":1,"iid":24052}]</v>
      </c>
      <c r="E35" s="14">
        <v>1</v>
      </c>
      <c r="F35">
        <v>0</v>
      </c>
      <c r="G35" s="14">
        <v>0</v>
      </c>
      <c r="H35">
        <v>0</v>
      </c>
      <c r="I35" s="14">
        <f t="shared" si="7"/>
        <v>4</v>
      </c>
      <c r="J35" s="15" t="str">
        <f>VLOOKUP(VLOOKUP(I35,角色ID对应!C:F,4,FALSE),AC:AD,2,FALSE)</f>
        <v>通用伙伴伙伴强化材料3</v>
      </c>
      <c r="K35" t="str">
        <f t="shared" si="0"/>
        <v>伙伴强化材料5-1</v>
      </c>
      <c r="L35" s="14" t="str">
        <f t="shared" si="1"/>
        <v>伙伴强化材料5-2</v>
      </c>
      <c r="M35" s="16">
        <f>VLOOKUP(J35,物品对应表!B:C,2,FALSE)</f>
        <v>24030</v>
      </c>
      <c r="N35" s="16">
        <f>VLOOKUP(K35,物品对应表!B:C,2,FALSE)</f>
        <v>24051</v>
      </c>
      <c r="O35" s="16">
        <f>VLOOKUP(L35,物品对应表!B:C,2,FALSE)</f>
        <v>24052</v>
      </c>
      <c r="P35">
        <f t="shared" si="2"/>
        <v>3</v>
      </c>
      <c r="Q35" s="4">
        <v>1</v>
      </c>
      <c r="R35" s="21">
        <v>1</v>
      </c>
      <c r="S35" s="16" t="str">
        <f t="shared" si="4"/>
        <v>{"count":3,"iid":24030}</v>
      </c>
      <c r="T35" s="16" t="str">
        <f t="shared" si="5"/>
        <v>{"count":1,"iid":24051}</v>
      </c>
      <c r="U35" s="16" t="str">
        <f t="shared" si="6"/>
        <v>{"count":1,"iid":24052}</v>
      </c>
    </row>
    <row r="36" spans="1:21" x14ac:dyDescent="0.15">
      <c r="A36" s="14">
        <v>33</v>
      </c>
      <c r="B36" s="14">
        <f>VLOOKUP(I36,角色ID对应!C:D,2,FALSE)</f>
        <v>21</v>
      </c>
      <c r="C36">
        <f t="shared" si="8"/>
        <v>6</v>
      </c>
      <c r="D36" s="14" t="str">
        <f t="shared" si="3"/>
        <v>[{"count":3,"iid":24030},{"count":1,"iid":24061},{"count":1,"iid":24062}]</v>
      </c>
      <c r="E36" s="14">
        <v>1</v>
      </c>
      <c r="F36">
        <v>0</v>
      </c>
      <c r="G36" s="14">
        <v>0</v>
      </c>
      <c r="H36">
        <v>0</v>
      </c>
      <c r="I36" s="14">
        <f t="shared" si="7"/>
        <v>4</v>
      </c>
      <c r="J36" s="15" t="str">
        <f>VLOOKUP(VLOOKUP(I36,角色ID对应!C:F,4,FALSE),AC:AD,2,FALSE)</f>
        <v>通用伙伴伙伴强化材料3</v>
      </c>
      <c r="K36" t="str">
        <f t="shared" si="0"/>
        <v>伙伴强化材料6-1</v>
      </c>
      <c r="L36" s="14" t="str">
        <f t="shared" si="1"/>
        <v>伙伴强化材料6-2</v>
      </c>
      <c r="M36" s="16">
        <f>VLOOKUP(J36,物品对应表!B:C,2,FALSE)</f>
        <v>24030</v>
      </c>
      <c r="N36" s="16">
        <f>VLOOKUP(K36,物品对应表!B:C,2,FALSE)</f>
        <v>24061</v>
      </c>
      <c r="O36" s="16">
        <f>VLOOKUP(L36,物品对应表!B:C,2,FALSE)</f>
        <v>24062</v>
      </c>
      <c r="P36">
        <f t="shared" si="2"/>
        <v>3</v>
      </c>
      <c r="Q36" s="4">
        <v>1</v>
      </c>
      <c r="R36" s="21">
        <v>1</v>
      </c>
      <c r="S36" s="16" t="str">
        <f t="shared" si="4"/>
        <v>{"count":3,"iid":24030}</v>
      </c>
      <c r="T36" s="16" t="str">
        <f t="shared" si="5"/>
        <v>{"count":1,"iid":24061}</v>
      </c>
      <c r="U36" s="16" t="str">
        <f t="shared" si="6"/>
        <v>{"count":1,"iid":24062}</v>
      </c>
    </row>
    <row r="37" spans="1:21" x14ac:dyDescent="0.15">
      <c r="A37" s="14">
        <v>34</v>
      </c>
      <c r="B37" s="14">
        <f>VLOOKUP(I37,角色ID对应!C:D,2,FALSE)</f>
        <v>21</v>
      </c>
      <c r="C37">
        <f t="shared" si="8"/>
        <v>7</v>
      </c>
      <c r="D37" s="14" t="str">
        <f t="shared" si="3"/>
        <v>[{"count":4,"iid":24030},{"count":1,"iid":24071},{"count":1,"iid":24072}]</v>
      </c>
      <c r="E37" s="14">
        <v>1</v>
      </c>
      <c r="F37">
        <v>0</v>
      </c>
      <c r="G37" s="14">
        <v>0</v>
      </c>
      <c r="H37">
        <v>0</v>
      </c>
      <c r="I37" s="14">
        <f t="shared" si="7"/>
        <v>4</v>
      </c>
      <c r="J37" s="15" t="str">
        <f>VLOOKUP(VLOOKUP(I37,角色ID对应!C:F,4,FALSE),AC:AD,2,FALSE)</f>
        <v>通用伙伴伙伴强化材料3</v>
      </c>
      <c r="K37" t="str">
        <f t="shared" si="0"/>
        <v>伙伴强化材料7-1</v>
      </c>
      <c r="L37" s="14" t="str">
        <f t="shared" si="1"/>
        <v>伙伴强化材料7-2</v>
      </c>
      <c r="M37" s="16">
        <f>VLOOKUP(J37,物品对应表!B:C,2,FALSE)</f>
        <v>24030</v>
      </c>
      <c r="N37" s="16">
        <f>VLOOKUP(K37,物品对应表!B:C,2,FALSE)</f>
        <v>24071</v>
      </c>
      <c r="O37" s="16">
        <f>VLOOKUP(L37,物品对应表!B:C,2,FALSE)</f>
        <v>24072</v>
      </c>
      <c r="P37">
        <f t="shared" si="2"/>
        <v>4</v>
      </c>
      <c r="Q37" s="4">
        <v>1</v>
      </c>
      <c r="R37" s="21">
        <v>1</v>
      </c>
      <c r="S37" s="16" t="str">
        <f t="shared" si="4"/>
        <v>{"count":4,"iid":24030}</v>
      </c>
      <c r="T37" s="16" t="str">
        <f t="shared" si="5"/>
        <v>{"count":1,"iid":24071}</v>
      </c>
      <c r="U37" s="16" t="str">
        <f t="shared" si="6"/>
        <v>{"count":1,"iid":24072}</v>
      </c>
    </row>
    <row r="38" spans="1:21" x14ac:dyDescent="0.15">
      <c r="A38" s="14">
        <v>35</v>
      </c>
      <c r="B38" s="14">
        <f>VLOOKUP(I38,角色ID对应!C:D,2,FALSE)</f>
        <v>21</v>
      </c>
      <c r="C38">
        <f t="shared" si="8"/>
        <v>8</v>
      </c>
      <c r="D38" s="14" t="str">
        <f t="shared" si="3"/>
        <v>[{"count":4,"iid":24030},{"count":1,"iid":24081},{"count":1,"iid":24082}]</v>
      </c>
      <c r="E38" s="14">
        <v>1</v>
      </c>
      <c r="F38">
        <v>0</v>
      </c>
      <c r="G38" s="14">
        <v>0</v>
      </c>
      <c r="H38">
        <v>0</v>
      </c>
      <c r="I38" s="14">
        <f t="shared" si="7"/>
        <v>4</v>
      </c>
      <c r="J38" s="15" t="str">
        <f>VLOOKUP(VLOOKUP(I38,角色ID对应!C:F,4,FALSE),AC:AD,2,FALSE)</f>
        <v>通用伙伴伙伴强化材料3</v>
      </c>
      <c r="K38" t="str">
        <f t="shared" si="0"/>
        <v>伙伴强化材料8-1</v>
      </c>
      <c r="L38" s="14" t="str">
        <f t="shared" si="1"/>
        <v>伙伴强化材料8-2</v>
      </c>
      <c r="M38" s="16">
        <f>VLOOKUP(J38,物品对应表!B:C,2,FALSE)</f>
        <v>24030</v>
      </c>
      <c r="N38" s="16">
        <f>VLOOKUP(K38,物品对应表!B:C,2,FALSE)</f>
        <v>24081</v>
      </c>
      <c r="O38" s="16">
        <f>VLOOKUP(L38,物品对应表!B:C,2,FALSE)</f>
        <v>24082</v>
      </c>
      <c r="P38">
        <f t="shared" si="2"/>
        <v>4</v>
      </c>
      <c r="Q38" s="4">
        <v>1</v>
      </c>
      <c r="R38" s="21">
        <v>1</v>
      </c>
      <c r="S38" s="16" t="str">
        <f t="shared" si="4"/>
        <v>{"count":4,"iid":24030}</v>
      </c>
      <c r="T38" s="16" t="str">
        <f t="shared" si="5"/>
        <v>{"count":1,"iid":24081}</v>
      </c>
      <c r="U38" s="16" t="str">
        <f t="shared" si="6"/>
        <v>{"count":1,"iid":24082}</v>
      </c>
    </row>
    <row r="39" spans="1:21" x14ac:dyDescent="0.15">
      <c r="A39" s="14">
        <v>36</v>
      </c>
      <c r="B39" s="14">
        <f>VLOOKUP(I39,角色ID对应!C:D,2,FALSE)</f>
        <v>21</v>
      </c>
      <c r="C39">
        <f t="shared" si="8"/>
        <v>9</v>
      </c>
      <c r="D39" s="14" t="str">
        <f t="shared" si="3"/>
        <v>[{"count":5,"iid":24030},{"count":1,"iid":24091},{"count":1,"iid":24092}]</v>
      </c>
      <c r="E39" s="14">
        <v>1</v>
      </c>
      <c r="F39">
        <v>0</v>
      </c>
      <c r="G39" s="14">
        <v>0</v>
      </c>
      <c r="H39">
        <v>0</v>
      </c>
      <c r="I39" s="14">
        <f t="shared" si="7"/>
        <v>4</v>
      </c>
      <c r="J39" s="15" t="str">
        <f>VLOOKUP(VLOOKUP(I39,角色ID对应!C:F,4,FALSE),AC:AD,2,FALSE)</f>
        <v>通用伙伴伙伴强化材料3</v>
      </c>
      <c r="K39" t="str">
        <f t="shared" si="0"/>
        <v>伙伴强化材料9-1</v>
      </c>
      <c r="L39" s="14" t="str">
        <f t="shared" si="1"/>
        <v>伙伴强化材料9-2</v>
      </c>
      <c r="M39" s="16">
        <f>VLOOKUP(J39,物品对应表!B:C,2,FALSE)</f>
        <v>24030</v>
      </c>
      <c r="N39" s="16">
        <f>VLOOKUP(K39,物品对应表!B:C,2,FALSE)</f>
        <v>24091</v>
      </c>
      <c r="O39" s="16">
        <f>VLOOKUP(L39,物品对应表!B:C,2,FALSE)</f>
        <v>24092</v>
      </c>
      <c r="P39">
        <f t="shared" si="2"/>
        <v>5</v>
      </c>
      <c r="Q39" s="4">
        <v>1</v>
      </c>
      <c r="R39" s="21">
        <v>1</v>
      </c>
      <c r="S39" s="16" t="str">
        <f t="shared" si="4"/>
        <v>{"count":5,"iid":24030}</v>
      </c>
      <c r="T39" s="16" t="str">
        <f t="shared" si="5"/>
        <v>{"count":1,"iid":24091}</v>
      </c>
      <c r="U39" s="16" t="str">
        <f t="shared" si="6"/>
        <v>{"count":1,"iid":24092}</v>
      </c>
    </row>
    <row r="40" spans="1:21" x14ac:dyDescent="0.15">
      <c r="A40" s="14">
        <v>37</v>
      </c>
      <c r="B40" s="14">
        <f>VLOOKUP(I40,角色ID对应!C:D,2,FALSE)</f>
        <v>22</v>
      </c>
      <c r="C40">
        <f t="shared" si="8"/>
        <v>1</v>
      </c>
      <c r="D40" s="14" t="str">
        <f t="shared" si="3"/>
        <v>[{"count":1,"iid":24020},{"count":1,"iid":24011},{"count":1,"iid":24012}]</v>
      </c>
      <c r="E40" s="14">
        <v>1</v>
      </c>
      <c r="F40">
        <v>0</v>
      </c>
      <c r="G40" s="14">
        <v>0</v>
      </c>
      <c r="H40">
        <v>0</v>
      </c>
      <c r="I40" s="14">
        <f t="shared" si="7"/>
        <v>5</v>
      </c>
      <c r="J40" s="15" t="str">
        <f>VLOOKUP(VLOOKUP(I40,角色ID对应!C:F,4,FALSE),AC:AD,2,FALSE)</f>
        <v>通用伙伴伙伴强化材料2</v>
      </c>
      <c r="K40" t="str">
        <f t="shared" si="0"/>
        <v>伙伴强化材料1-1</v>
      </c>
      <c r="L40" s="14" t="str">
        <f t="shared" si="1"/>
        <v>伙伴强化材料1-2</v>
      </c>
      <c r="M40" s="16">
        <f>VLOOKUP(J40,物品对应表!B:C,2,FALSE)</f>
        <v>24020</v>
      </c>
      <c r="N40" s="16">
        <f>VLOOKUP(K40,物品对应表!B:C,2,FALSE)</f>
        <v>24011</v>
      </c>
      <c r="O40" s="16">
        <f>VLOOKUP(L40,物品对应表!B:C,2,FALSE)</f>
        <v>24012</v>
      </c>
      <c r="P40">
        <f t="shared" si="2"/>
        <v>1</v>
      </c>
      <c r="Q40" s="4">
        <v>1</v>
      </c>
      <c r="R40" s="21">
        <v>1</v>
      </c>
      <c r="S40" s="16" t="str">
        <f t="shared" si="4"/>
        <v>{"count":1,"iid":24020}</v>
      </c>
      <c r="T40" s="16" t="str">
        <f t="shared" si="5"/>
        <v>{"count":1,"iid":24011}</v>
      </c>
      <c r="U40" s="16" t="str">
        <f t="shared" si="6"/>
        <v>{"count":1,"iid":24012}</v>
      </c>
    </row>
    <row r="41" spans="1:21" x14ac:dyDescent="0.15">
      <c r="A41" s="14">
        <v>38</v>
      </c>
      <c r="B41" s="14">
        <f>VLOOKUP(I41,角色ID对应!C:D,2,FALSE)</f>
        <v>22</v>
      </c>
      <c r="C41">
        <f t="shared" si="8"/>
        <v>2</v>
      </c>
      <c r="D41" s="14" t="str">
        <f t="shared" si="3"/>
        <v>[{"count":1,"iid":24020},{"count":1,"iid":24021},{"count":1,"iid":24022}]</v>
      </c>
      <c r="E41" s="14">
        <v>1</v>
      </c>
      <c r="F41">
        <v>0</v>
      </c>
      <c r="G41" s="14">
        <v>0</v>
      </c>
      <c r="H41">
        <v>0</v>
      </c>
      <c r="I41" s="14">
        <f t="shared" si="7"/>
        <v>5</v>
      </c>
      <c r="J41" s="15" t="str">
        <f>VLOOKUP(VLOOKUP(I41,角色ID对应!C:F,4,FALSE),AC:AD,2,FALSE)</f>
        <v>通用伙伴伙伴强化材料2</v>
      </c>
      <c r="K41" t="str">
        <f t="shared" si="0"/>
        <v>伙伴强化材料2-1</v>
      </c>
      <c r="L41" s="14" t="str">
        <f t="shared" si="1"/>
        <v>伙伴强化材料2-2</v>
      </c>
      <c r="M41" s="16">
        <f>VLOOKUP(J41,物品对应表!B:C,2,FALSE)</f>
        <v>24020</v>
      </c>
      <c r="N41" s="16">
        <f>VLOOKUP(K41,物品对应表!B:C,2,FALSE)</f>
        <v>24021</v>
      </c>
      <c r="O41" s="16">
        <f>VLOOKUP(L41,物品对应表!B:C,2,FALSE)</f>
        <v>24022</v>
      </c>
      <c r="P41">
        <f t="shared" si="2"/>
        <v>1</v>
      </c>
      <c r="Q41" s="4">
        <v>1</v>
      </c>
      <c r="R41" s="21">
        <v>1</v>
      </c>
      <c r="S41" s="16" t="str">
        <f t="shared" si="4"/>
        <v>{"count":1,"iid":24020}</v>
      </c>
      <c r="T41" s="16" t="str">
        <f t="shared" si="5"/>
        <v>{"count":1,"iid":24021}</v>
      </c>
      <c r="U41" s="16" t="str">
        <f t="shared" si="6"/>
        <v>{"count":1,"iid":24022}</v>
      </c>
    </row>
    <row r="42" spans="1:21" x14ac:dyDescent="0.15">
      <c r="A42" s="14">
        <v>39</v>
      </c>
      <c r="B42" s="14">
        <f>VLOOKUP(I42,角色ID对应!C:D,2,FALSE)</f>
        <v>22</v>
      </c>
      <c r="C42">
        <f t="shared" si="8"/>
        <v>3</v>
      </c>
      <c r="D42" s="14" t="str">
        <f t="shared" si="3"/>
        <v>[{"count":2,"iid":24020},{"count":1,"iid":24031},{"count":1,"iid":24032}]</v>
      </c>
      <c r="E42" s="14">
        <v>1</v>
      </c>
      <c r="F42">
        <v>0</v>
      </c>
      <c r="G42" s="14">
        <v>0</v>
      </c>
      <c r="H42">
        <v>0</v>
      </c>
      <c r="I42" s="14">
        <f t="shared" si="7"/>
        <v>5</v>
      </c>
      <c r="J42" s="15" t="str">
        <f>VLOOKUP(VLOOKUP(I42,角色ID对应!C:F,4,FALSE),AC:AD,2,FALSE)</f>
        <v>通用伙伴伙伴强化材料2</v>
      </c>
      <c r="K42" t="str">
        <f t="shared" si="0"/>
        <v>伙伴强化材料3-1</v>
      </c>
      <c r="L42" s="14" t="str">
        <f t="shared" si="1"/>
        <v>伙伴强化材料3-2</v>
      </c>
      <c r="M42" s="16">
        <f>VLOOKUP(J42,物品对应表!B:C,2,FALSE)</f>
        <v>24020</v>
      </c>
      <c r="N42" s="16">
        <f>VLOOKUP(K42,物品对应表!B:C,2,FALSE)</f>
        <v>24031</v>
      </c>
      <c r="O42" s="16">
        <f>VLOOKUP(L42,物品对应表!B:C,2,FALSE)</f>
        <v>24032</v>
      </c>
      <c r="P42">
        <f t="shared" si="2"/>
        <v>2</v>
      </c>
      <c r="Q42" s="4">
        <v>1</v>
      </c>
      <c r="R42" s="21">
        <v>1</v>
      </c>
      <c r="S42" s="16" t="str">
        <f t="shared" si="4"/>
        <v>{"count":2,"iid":24020}</v>
      </c>
      <c r="T42" s="16" t="str">
        <f t="shared" si="5"/>
        <v>{"count":1,"iid":24031}</v>
      </c>
      <c r="U42" s="16" t="str">
        <f t="shared" si="6"/>
        <v>{"count":1,"iid":24032}</v>
      </c>
    </row>
    <row r="43" spans="1:21" x14ac:dyDescent="0.15">
      <c r="A43" s="14">
        <v>40</v>
      </c>
      <c r="B43" s="14">
        <f>VLOOKUP(I43,角色ID对应!C:D,2,FALSE)</f>
        <v>22</v>
      </c>
      <c r="C43">
        <f t="shared" si="8"/>
        <v>4</v>
      </c>
      <c r="D43" s="14" t="str">
        <f t="shared" si="3"/>
        <v>[{"count":2,"iid":24020},{"count":1,"iid":24041},{"count":1,"iid":24042}]</v>
      </c>
      <c r="E43" s="14">
        <v>1</v>
      </c>
      <c r="F43">
        <v>0</v>
      </c>
      <c r="G43" s="14">
        <v>0</v>
      </c>
      <c r="H43">
        <v>0</v>
      </c>
      <c r="I43" s="14">
        <f t="shared" si="7"/>
        <v>5</v>
      </c>
      <c r="J43" s="15" t="str">
        <f>VLOOKUP(VLOOKUP(I43,角色ID对应!C:F,4,FALSE),AC:AD,2,FALSE)</f>
        <v>通用伙伴伙伴强化材料2</v>
      </c>
      <c r="K43" t="str">
        <f t="shared" si="0"/>
        <v>伙伴强化材料4-1</v>
      </c>
      <c r="L43" s="14" t="str">
        <f t="shared" si="1"/>
        <v>伙伴强化材料4-2</v>
      </c>
      <c r="M43" s="16">
        <f>VLOOKUP(J43,物品对应表!B:C,2,FALSE)</f>
        <v>24020</v>
      </c>
      <c r="N43" s="16">
        <f>VLOOKUP(K43,物品对应表!B:C,2,FALSE)</f>
        <v>24041</v>
      </c>
      <c r="O43" s="16">
        <f>VLOOKUP(L43,物品对应表!B:C,2,FALSE)</f>
        <v>24042</v>
      </c>
      <c r="P43">
        <f t="shared" si="2"/>
        <v>2</v>
      </c>
      <c r="Q43" s="4">
        <v>1</v>
      </c>
      <c r="R43" s="21">
        <v>1</v>
      </c>
      <c r="S43" s="16" t="str">
        <f t="shared" si="4"/>
        <v>{"count":2,"iid":24020}</v>
      </c>
      <c r="T43" s="16" t="str">
        <f t="shared" si="5"/>
        <v>{"count":1,"iid":24041}</v>
      </c>
      <c r="U43" s="16" t="str">
        <f t="shared" si="6"/>
        <v>{"count":1,"iid":24042}</v>
      </c>
    </row>
    <row r="44" spans="1:21" x14ac:dyDescent="0.15">
      <c r="A44" s="14">
        <v>41</v>
      </c>
      <c r="B44" s="14">
        <f>VLOOKUP(I44,角色ID对应!C:D,2,FALSE)</f>
        <v>22</v>
      </c>
      <c r="C44">
        <f t="shared" si="8"/>
        <v>5</v>
      </c>
      <c r="D44" s="14" t="str">
        <f t="shared" si="3"/>
        <v>[{"count":3,"iid":24020},{"count":1,"iid":24051},{"count":1,"iid":24052}]</v>
      </c>
      <c r="E44" s="14">
        <v>1</v>
      </c>
      <c r="F44">
        <v>0</v>
      </c>
      <c r="G44" s="14">
        <v>0</v>
      </c>
      <c r="H44">
        <v>0</v>
      </c>
      <c r="I44" s="14">
        <f t="shared" si="7"/>
        <v>5</v>
      </c>
      <c r="J44" s="15" t="str">
        <f>VLOOKUP(VLOOKUP(I44,角色ID对应!C:F,4,FALSE),AC:AD,2,FALSE)</f>
        <v>通用伙伴伙伴强化材料2</v>
      </c>
      <c r="K44" t="str">
        <f t="shared" si="0"/>
        <v>伙伴强化材料5-1</v>
      </c>
      <c r="L44" s="14" t="str">
        <f t="shared" si="1"/>
        <v>伙伴强化材料5-2</v>
      </c>
      <c r="M44" s="16">
        <f>VLOOKUP(J44,物品对应表!B:C,2,FALSE)</f>
        <v>24020</v>
      </c>
      <c r="N44" s="16">
        <f>VLOOKUP(K44,物品对应表!B:C,2,FALSE)</f>
        <v>24051</v>
      </c>
      <c r="O44" s="16">
        <f>VLOOKUP(L44,物品对应表!B:C,2,FALSE)</f>
        <v>24052</v>
      </c>
      <c r="P44">
        <f t="shared" si="2"/>
        <v>3</v>
      </c>
      <c r="Q44" s="4">
        <v>1</v>
      </c>
      <c r="R44" s="21">
        <v>1</v>
      </c>
      <c r="S44" s="16" t="str">
        <f t="shared" si="4"/>
        <v>{"count":3,"iid":24020}</v>
      </c>
      <c r="T44" s="16" t="str">
        <f t="shared" si="5"/>
        <v>{"count":1,"iid":24051}</v>
      </c>
      <c r="U44" s="16" t="str">
        <f t="shared" si="6"/>
        <v>{"count":1,"iid":24052}</v>
      </c>
    </row>
    <row r="45" spans="1:21" x14ac:dyDescent="0.15">
      <c r="A45" s="14">
        <v>42</v>
      </c>
      <c r="B45" s="14">
        <f>VLOOKUP(I45,角色ID对应!C:D,2,FALSE)</f>
        <v>22</v>
      </c>
      <c r="C45">
        <f t="shared" si="8"/>
        <v>6</v>
      </c>
      <c r="D45" s="14" t="str">
        <f t="shared" si="3"/>
        <v>[{"count":3,"iid":24020},{"count":1,"iid":24061},{"count":1,"iid":24062}]</v>
      </c>
      <c r="E45" s="14">
        <v>1</v>
      </c>
      <c r="F45">
        <v>0</v>
      </c>
      <c r="G45" s="14">
        <v>0</v>
      </c>
      <c r="H45">
        <v>0</v>
      </c>
      <c r="I45" s="14">
        <f t="shared" si="7"/>
        <v>5</v>
      </c>
      <c r="J45" s="15" t="str">
        <f>VLOOKUP(VLOOKUP(I45,角色ID对应!C:F,4,FALSE),AC:AD,2,FALSE)</f>
        <v>通用伙伴伙伴强化材料2</v>
      </c>
      <c r="K45" t="str">
        <f t="shared" si="0"/>
        <v>伙伴强化材料6-1</v>
      </c>
      <c r="L45" s="14" t="str">
        <f t="shared" si="1"/>
        <v>伙伴强化材料6-2</v>
      </c>
      <c r="M45" s="16">
        <f>VLOOKUP(J45,物品对应表!B:C,2,FALSE)</f>
        <v>24020</v>
      </c>
      <c r="N45" s="16">
        <f>VLOOKUP(K45,物品对应表!B:C,2,FALSE)</f>
        <v>24061</v>
      </c>
      <c r="O45" s="16">
        <f>VLOOKUP(L45,物品对应表!B:C,2,FALSE)</f>
        <v>24062</v>
      </c>
      <c r="P45">
        <f t="shared" si="2"/>
        <v>3</v>
      </c>
      <c r="Q45" s="4">
        <v>1</v>
      </c>
      <c r="R45" s="21">
        <v>1</v>
      </c>
      <c r="S45" s="16" t="str">
        <f t="shared" si="4"/>
        <v>{"count":3,"iid":24020}</v>
      </c>
      <c r="T45" s="16" t="str">
        <f t="shared" si="5"/>
        <v>{"count":1,"iid":24061}</v>
      </c>
      <c r="U45" s="16" t="str">
        <f t="shared" si="6"/>
        <v>{"count":1,"iid":24062}</v>
      </c>
    </row>
    <row r="46" spans="1:21" x14ac:dyDescent="0.15">
      <c r="A46" s="14">
        <v>43</v>
      </c>
      <c r="B46" s="14">
        <f>VLOOKUP(I46,角色ID对应!C:D,2,FALSE)</f>
        <v>22</v>
      </c>
      <c r="C46">
        <f t="shared" si="8"/>
        <v>7</v>
      </c>
      <c r="D46" s="14" t="str">
        <f t="shared" si="3"/>
        <v>[{"count":4,"iid":24020},{"count":1,"iid":24071},{"count":1,"iid":24072}]</v>
      </c>
      <c r="E46" s="14">
        <v>1</v>
      </c>
      <c r="F46">
        <v>0</v>
      </c>
      <c r="G46" s="14">
        <v>0</v>
      </c>
      <c r="H46">
        <v>0</v>
      </c>
      <c r="I46" s="14">
        <f t="shared" si="7"/>
        <v>5</v>
      </c>
      <c r="J46" s="15" t="str">
        <f>VLOOKUP(VLOOKUP(I46,角色ID对应!C:F,4,FALSE),AC:AD,2,FALSE)</f>
        <v>通用伙伴伙伴强化材料2</v>
      </c>
      <c r="K46" t="str">
        <f t="shared" si="0"/>
        <v>伙伴强化材料7-1</v>
      </c>
      <c r="L46" s="14" t="str">
        <f t="shared" si="1"/>
        <v>伙伴强化材料7-2</v>
      </c>
      <c r="M46" s="16">
        <f>VLOOKUP(J46,物品对应表!B:C,2,FALSE)</f>
        <v>24020</v>
      </c>
      <c r="N46" s="16">
        <f>VLOOKUP(K46,物品对应表!B:C,2,FALSE)</f>
        <v>24071</v>
      </c>
      <c r="O46" s="16">
        <f>VLOOKUP(L46,物品对应表!B:C,2,FALSE)</f>
        <v>24072</v>
      </c>
      <c r="P46">
        <f t="shared" si="2"/>
        <v>4</v>
      </c>
      <c r="Q46" s="4">
        <v>1</v>
      </c>
      <c r="R46" s="21">
        <v>1</v>
      </c>
      <c r="S46" s="16" t="str">
        <f t="shared" si="4"/>
        <v>{"count":4,"iid":24020}</v>
      </c>
      <c r="T46" s="16" t="str">
        <f t="shared" si="5"/>
        <v>{"count":1,"iid":24071}</v>
      </c>
      <c r="U46" s="16" t="str">
        <f t="shared" si="6"/>
        <v>{"count":1,"iid":24072}</v>
      </c>
    </row>
    <row r="47" spans="1:21" x14ac:dyDescent="0.15">
      <c r="A47" s="14">
        <v>44</v>
      </c>
      <c r="B47" s="14">
        <f>VLOOKUP(I47,角色ID对应!C:D,2,FALSE)</f>
        <v>22</v>
      </c>
      <c r="C47">
        <f t="shared" si="8"/>
        <v>8</v>
      </c>
      <c r="D47" s="14" t="str">
        <f t="shared" si="3"/>
        <v>[{"count":4,"iid":24020},{"count":1,"iid":24081},{"count":1,"iid":24082}]</v>
      </c>
      <c r="E47" s="14">
        <v>1</v>
      </c>
      <c r="F47">
        <v>0</v>
      </c>
      <c r="G47" s="14">
        <v>0</v>
      </c>
      <c r="H47">
        <v>0</v>
      </c>
      <c r="I47" s="14">
        <f t="shared" si="7"/>
        <v>5</v>
      </c>
      <c r="J47" s="15" t="str">
        <f>VLOOKUP(VLOOKUP(I47,角色ID对应!C:F,4,FALSE),AC:AD,2,FALSE)</f>
        <v>通用伙伴伙伴强化材料2</v>
      </c>
      <c r="K47" t="str">
        <f t="shared" si="0"/>
        <v>伙伴强化材料8-1</v>
      </c>
      <c r="L47" s="14" t="str">
        <f t="shared" si="1"/>
        <v>伙伴强化材料8-2</v>
      </c>
      <c r="M47" s="16">
        <f>VLOOKUP(J47,物品对应表!B:C,2,FALSE)</f>
        <v>24020</v>
      </c>
      <c r="N47" s="16">
        <f>VLOOKUP(K47,物品对应表!B:C,2,FALSE)</f>
        <v>24081</v>
      </c>
      <c r="O47" s="16">
        <f>VLOOKUP(L47,物品对应表!B:C,2,FALSE)</f>
        <v>24082</v>
      </c>
      <c r="P47">
        <f t="shared" si="2"/>
        <v>4</v>
      </c>
      <c r="Q47" s="4">
        <v>1</v>
      </c>
      <c r="R47" s="21">
        <v>1</v>
      </c>
      <c r="S47" s="16" t="str">
        <f t="shared" si="4"/>
        <v>{"count":4,"iid":24020}</v>
      </c>
      <c r="T47" s="16" t="str">
        <f t="shared" si="5"/>
        <v>{"count":1,"iid":24081}</v>
      </c>
      <c r="U47" s="16" t="str">
        <f t="shared" si="6"/>
        <v>{"count":1,"iid":24082}</v>
      </c>
    </row>
    <row r="48" spans="1:21" x14ac:dyDescent="0.15">
      <c r="A48" s="14">
        <v>45</v>
      </c>
      <c r="B48" s="14">
        <f>VLOOKUP(I48,角色ID对应!C:D,2,FALSE)</f>
        <v>22</v>
      </c>
      <c r="C48">
        <f t="shared" si="8"/>
        <v>9</v>
      </c>
      <c r="D48" s="14" t="str">
        <f t="shared" si="3"/>
        <v>[{"count":5,"iid":24020},{"count":1,"iid":24091},{"count":1,"iid":24092}]</v>
      </c>
      <c r="E48" s="14">
        <v>1</v>
      </c>
      <c r="F48">
        <v>0</v>
      </c>
      <c r="G48" s="14">
        <v>0</v>
      </c>
      <c r="H48">
        <v>0</v>
      </c>
      <c r="I48" s="14">
        <f t="shared" si="7"/>
        <v>5</v>
      </c>
      <c r="J48" s="15" t="str">
        <f>VLOOKUP(VLOOKUP(I48,角色ID对应!C:F,4,FALSE),AC:AD,2,FALSE)</f>
        <v>通用伙伴伙伴强化材料2</v>
      </c>
      <c r="K48" t="str">
        <f t="shared" si="0"/>
        <v>伙伴强化材料9-1</v>
      </c>
      <c r="L48" s="14" t="str">
        <f t="shared" si="1"/>
        <v>伙伴强化材料9-2</v>
      </c>
      <c r="M48" s="16">
        <f>VLOOKUP(J48,物品对应表!B:C,2,FALSE)</f>
        <v>24020</v>
      </c>
      <c r="N48" s="16">
        <f>VLOOKUP(K48,物品对应表!B:C,2,FALSE)</f>
        <v>24091</v>
      </c>
      <c r="O48" s="16">
        <f>VLOOKUP(L48,物品对应表!B:C,2,FALSE)</f>
        <v>24092</v>
      </c>
      <c r="P48">
        <f t="shared" si="2"/>
        <v>5</v>
      </c>
      <c r="Q48" s="4">
        <v>1</v>
      </c>
      <c r="R48" s="21">
        <v>1</v>
      </c>
      <c r="S48" s="16" t="str">
        <f t="shared" si="4"/>
        <v>{"count":5,"iid":24020}</v>
      </c>
      <c r="T48" s="16" t="str">
        <f t="shared" si="5"/>
        <v>{"count":1,"iid":24091}</v>
      </c>
      <c r="U48" s="16" t="str">
        <f t="shared" si="6"/>
        <v>{"count":1,"iid":24092}</v>
      </c>
    </row>
    <row r="49" spans="1:21" x14ac:dyDescent="0.15">
      <c r="A49" s="14">
        <v>46</v>
      </c>
      <c r="B49" s="14">
        <f>VLOOKUP(I49,角色ID对应!C:D,2,FALSE)</f>
        <v>23</v>
      </c>
      <c r="C49">
        <f t="shared" si="8"/>
        <v>1</v>
      </c>
      <c r="D49" s="14" t="str">
        <f t="shared" si="3"/>
        <v>[{"count":1,"iid":24040},{"count":1,"iid":24011},{"count":1,"iid":24012}]</v>
      </c>
      <c r="E49" s="14">
        <v>1</v>
      </c>
      <c r="F49">
        <v>0</v>
      </c>
      <c r="G49" s="14">
        <v>0</v>
      </c>
      <c r="H49">
        <v>0</v>
      </c>
      <c r="I49" s="14">
        <f t="shared" si="7"/>
        <v>6</v>
      </c>
      <c r="J49" s="15" t="str">
        <f>VLOOKUP(VLOOKUP(I49,角色ID对应!C:F,4,FALSE),AC:AD,2,FALSE)</f>
        <v>通用伙伴伙伴强化材料4</v>
      </c>
      <c r="K49" t="str">
        <f t="shared" si="0"/>
        <v>伙伴强化材料1-1</v>
      </c>
      <c r="L49" s="14" t="str">
        <f t="shared" si="1"/>
        <v>伙伴强化材料1-2</v>
      </c>
      <c r="M49" s="16">
        <f>VLOOKUP(J49,物品对应表!B:C,2,FALSE)</f>
        <v>24040</v>
      </c>
      <c r="N49" s="16">
        <f>VLOOKUP(K49,物品对应表!B:C,2,FALSE)</f>
        <v>24011</v>
      </c>
      <c r="O49" s="16">
        <f>VLOOKUP(L49,物品对应表!B:C,2,FALSE)</f>
        <v>24012</v>
      </c>
      <c r="P49">
        <f t="shared" si="2"/>
        <v>1</v>
      </c>
      <c r="Q49" s="4">
        <v>1</v>
      </c>
      <c r="R49" s="21">
        <v>1</v>
      </c>
      <c r="S49" s="16" t="str">
        <f t="shared" si="4"/>
        <v>{"count":1,"iid":24040}</v>
      </c>
      <c r="T49" s="16" t="str">
        <f t="shared" si="5"/>
        <v>{"count":1,"iid":24011}</v>
      </c>
      <c r="U49" s="16" t="str">
        <f t="shared" si="6"/>
        <v>{"count":1,"iid":24012}</v>
      </c>
    </row>
    <row r="50" spans="1:21" x14ac:dyDescent="0.15">
      <c r="A50" s="14">
        <v>47</v>
      </c>
      <c r="B50" s="14">
        <f>VLOOKUP(I50,角色ID对应!C:D,2,FALSE)</f>
        <v>23</v>
      </c>
      <c r="C50">
        <f t="shared" si="8"/>
        <v>2</v>
      </c>
      <c r="D50" s="14" t="str">
        <f t="shared" si="3"/>
        <v>[{"count":1,"iid":24040},{"count":1,"iid":24021},{"count":1,"iid":24022}]</v>
      </c>
      <c r="E50" s="14">
        <v>1</v>
      </c>
      <c r="F50">
        <v>0</v>
      </c>
      <c r="G50" s="14">
        <v>0</v>
      </c>
      <c r="H50">
        <v>0</v>
      </c>
      <c r="I50" s="14">
        <f t="shared" si="7"/>
        <v>6</v>
      </c>
      <c r="J50" s="15" t="str">
        <f>VLOOKUP(VLOOKUP(I50,角色ID对应!C:F,4,FALSE),AC:AD,2,FALSE)</f>
        <v>通用伙伴伙伴强化材料4</v>
      </c>
      <c r="K50" t="str">
        <f t="shared" si="0"/>
        <v>伙伴强化材料2-1</v>
      </c>
      <c r="L50" s="14" t="str">
        <f t="shared" si="1"/>
        <v>伙伴强化材料2-2</v>
      </c>
      <c r="M50" s="16">
        <f>VLOOKUP(J50,物品对应表!B:C,2,FALSE)</f>
        <v>24040</v>
      </c>
      <c r="N50" s="16">
        <f>VLOOKUP(K50,物品对应表!B:C,2,FALSE)</f>
        <v>24021</v>
      </c>
      <c r="O50" s="16">
        <f>VLOOKUP(L50,物品对应表!B:C,2,FALSE)</f>
        <v>24022</v>
      </c>
      <c r="P50">
        <f t="shared" si="2"/>
        <v>1</v>
      </c>
      <c r="Q50" s="4">
        <v>1</v>
      </c>
      <c r="R50" s="21">
        <v>1</v>
      </c>
      <c r="S50" s="16" t="str">
        <f t="shared" si="4"/>
        <v>{"count":1,"iid":24040}</v>
      </c>
      <c r="T50" s="16" t="str">
        <f t="shared" si="5"/>
        <v>{"count":1,"iid":24021}</v>
      </c>
      <c r="U50" s="16" t="str">
        <f t="shared" si="6"/>
        <v>{"count":1,"iid":24022}</v>
      </c>
    </row>
    <row r="51" spans="1:21" x14ac:dyDescent="0.15">
      <c r="A51" s="14">
        <v>48</v>
      </c>
      <c r="B51" s="14">
        <f>VLOOKUP(I51,角色ID对应!C:D,2,FALSE)</f>
        <v>23</v>
      </c>
      <c r="C51">
        <f t="shared" si="8"/>
        <v>3</v>
      </c>
      <c r="D51" s="14" t="str">
        <f t="shared" si="3"/>
        <v>[{"count":2,"iid":24040},{"count":1,"iid":24031},{"count":1,"iid":24032}]</v>
      </c>
      <c r="E51" s="14">
        <v>1</v>
      </c>
      <c r="F51">
        <v>0</v>
      </c>
      <c r="G51" s="14">
        <v>0</v>
      </c>
      <c r="H51">
        <v>0</v>
      </c>
      <c r="I51" s="14">
        <f t="shared" si="7"/>
        <v>6</v>
      </c>
      <c r="J51" s="15" t="str">
        <f>VLOOKUP(VLOOKUP(I51,角色ID对应!C:F,4,FALSE),AC:AD,2,FALSE)</f>
        <v>通用伙伴伙伴强化材料4</v>
      </c>
      <c r="K51" t="str">
        <f t="shared" si="0"/>
        <v>伙伴强化材料3-1</v>
      </c>
      <c r="L51" s="14" t="str">
        <f t="shared" si="1"/>
        <v>伙伴强化材料3-2</v>
      </c>
      <c r="M51" s="16">
        <f>VLOOKUP(J51,物品对应表!B:C,2,FALSE)</f>
        <v>24040</v>
      </c>
      <c r="N51" s="16">
        <f>VLOOKUP(K51,物品对应表!B:C,2,FALSE)</f>
        <v>24031</v>
      </c>
      <c r="O51" s="16">
        <f>VLOOKUP(L51,物品对应表!B:C,2,FALSE)</f>
        <v>24032</v>
      </c>
      <c r="P51">
        <f t="shared" si="2"/>
        <v>2</v>
      </c>
      <c r="Q51" s="4">
        <v>1</v>
      </c>
      <c r="R51" s="21">
        <v>1</v>
      </c>
      <c r="S51" s="16" t="str">
        <f t="shared" si="4"/>
        <v>{"count":2,"iid":24040}</v>
      </c>
      <c r="T51" s="16" t="str">
        <f t="shared" si="5"/>
        <v>{"count":1,"iid":24031}</v>
      </c>
      <c r="U51" s="16" t="str">
        <f t="shared" si="6"/>
        <v>{"count":1,"iid":24032}</v>
      </c>
    </row>
    <row r="52" spans="1:21" x14ac:dyDescent="0.15">
      <c r="A52" s="14">
        <v>49</v>
      </c>
      <c r="B52" s="14">
        <f>VLOOKUP(I52,角色ID对应!C:D,2,FALSE)</f>
        <v>23</v>
      </c>
      <c r="C52">
        <f t="shared" si="8"/>
        <v>4</v>
      </c>
      <c r="D52" s="14" t="str">
        <f t="shared" si="3"/>
        <v>[{"count":2,"iid":24040},{"count":1,"iid":24041},{"count":1,"iid":24042}]</v>
      </c>
      <c r="E52" s="14">
        <v>1</v>
      </c>
      <c r="F52">
        <v>0</v>
      </c>
      <c r="G52" s="14">
        <v>0</v>
      </c>
      <c r="H52">
        <v>0</v>
      </c>
      <c r="I52" s="14">
        <f t="shared" si="7"/>
        <v>6</v>
      </c>
      <c r="J52" s="15" t="str">
        <f>VLOOKUP(VLOOKUP(I52,角色ID对应!C:F,4,FALSE),AC:AD,2,FALSE)</f>
        <v>通用伙伴伙伴强化材料4</v>
      </c>
      <c r="K52" t="str">
        <f t="shared" si="0"/>
        <v>伙伴强化材料4-1</v>
      </c>
      <c r="L52" s="14" t="str">
        <f t="shared" si="1"/>
        <v>伙伴强化材料4-2</v>
      </c>
      <c r="M52" s="16">
        <f>VLOOKUP(J52,物品对应表!B:C,2,FALSE)</f>
        <v>24040</v>
      </c>
      <c r="N52" s="16">
        <f>VLOOKUP(K52,物品对应表!B:C,2,FALSE)</f>
        <v>24041</v>
      </c>
      <c r="O52" s="16">
        <f>VLOOKUP(L52,物品对应表!B:C,2,FALSE)</f>
        <v>24042</v>
      </c>
      <c r="P52">
        <f t="shared" si="2"/>
        <v>2</v>
      </c>
      <c r="Q52" s="4">
        <v>1</v>
      </c>
      <c r="R52" s="21">
        <v>1</v>
      </c>
      <c r="S52" s="16" t="str">
        <f t="shared" si="4"/>
        <v>{"count":2,"iid":24040}</v>
      </c>
      <c r="T52" s="16" t="str">
        <f t="shared" si="5"/>
        <v>{"count":1,"iid":24041}</v>
      </c>
      <c r="U52" s="16" t="str">
        <f t="shared" si="6"/>
        <v>{"count":1,"iid":24042}</v>
      </c>
    </row>
    <row r="53" spans="1:21" x14ac:dyDescent="0.15">
      <c r="A53" s="14">
        <v>50</v>
      </c>
      <c r="B53" s="14">
        <f>VLOOKUP(I53,角色ID对应!C:D,2,FALSE)</f>
        <v>23</v>
      </c>
      <c r="C53">
        <f t="shared" si="8"/>
        <v>5</v>
      </c>
      <c r="D53" s="14" t="str">
        <f t="shared" si="3"/>
        <v>[{"count":3,"iid":24040},{"count":1,"iid":24051},{"count":1,"iid":24052}]</v>
      </c>
      <c r="E53" s="14">
        <v>1</v>
      </c>
      <c r="F53">
        <v>0</v>
      </c>
      <c r="G53" s="14">
        <v>0</v>
      </c>
      <c r="H53">
        <v>0</v>
      </c>
      <c r="I53" s="14">
        <f t="shared" si="7"/>
        <v>6</v>
      </c>
      <c r="J53" s="15" t="str">
        <f>VLOOKUP(VLOOKUP(I53,角色ID对应!C:F,4,FALSE),AC:AD,2,FALSE)</f>
        <v>通用伙伴伙伴强化材料4</v>
      </c>
      <c r="K53" t="str">
        <f t="shared" si="0"/>
        <v>伙伴强化材料5-1</v>
      </c>
      <c r="L53" s="14" t="str">
        <f t="shared" si="1"/>
        <v>伙伴强化材料5-2</v>
      </c>
      <c r="M53" s="16">
        <f>VLOOKUP(J53,物品对应表!B:C,2,FALSE)</f>
        <v>24040</v>
      </c>
      <c r="N53" s="16">
        <f>VLOOKUP(K53,物品对应表!B:C,2,FALSE)</f>
        <v>24051</v>
      </c>
      <c r="O53" s="16">
        <f>VLOOKUP(L53,物品对应表!B:C,2,FALSE)</f>
        <v>24052</v>
      </c>
      <c r="P53">
        <f t="shared" si="2"/>
        <v>3</v>
      </c>
      <c r="Q53" s="4">
        <v>1</v>
      </c>
      <c r="R53" s="21">
        <v>1</v>
      </c>
      <c r="S53" s="16" t="str">
        <f t="shared" si="4"/>
        <v>{"count":3,"iid":24040}</v>
      </c>
      <c r="T53" s="16" t="str">
        <f t="shared" si="5"/>
        <v>{"count":1,"iid":24051}</v>
      </c>
      <c r="U53" s="16" t="str">
        <f t="shared" si="6"/>
        <v>{"count":1,"iid":24052}</v>
      </c>
    </row>
    <row r="54" spans="1:21" x14ac:dyDescent="0.15">
      <c r="A54" s="14">
        <v>51</v>
      </c>
      <c r="B54" s="14">
        <f>VLOOKUP(I54,角色ID对应!C:D,2,FALSE)</f>
        <v>23</v>
      </c>
      <c r="C54">
        <f t="shared" si="8"/>
        <v>6</v>
      </c>
      <c r="D54" s="14" t="str">
        <f t="shared" si="3"/>
        <v>[{"count":3,"iid":24040},{"count":1,"iid":24061},{"count":1,"iid":24062}]</v>
      </c>
      <c r="E54" s="14">
        <v>1</v>
      </c>
      <c r="F54">
        <v>0</v>
      </c>
      <c r="G54" s="14">
        <v>0</v>
      </c>
      <c r="H54">
        <v>0</v>
      </c>
      <c r="I54" s="14">
        <f t="shared" si="7"/>
        <v>6</v>
      </c>
      <c r="J54" s="15" t="str">
        <f>VLOOKUP(VLOOKUP(I54,角色ID对应!C:F,4,FALSE),AC:AD,2,FALSE)</f>
        <v>通用伙伴伙伴强化材料4</v>
      </c>
      <c r="K54" t="str">
        <f t="shared" si="0"/>
        <v>伙伴强化材料6-1</v>
      </c>
      <c r="L54" s="14" t="str">
        <f t="shared" si="1"/>
        <v>伙伴强化材料6-2</v>
      </c>
      <c r="M54" s="16">
        <f>VLOOKUP(J54,物品对应表!B:C,2,FALSE)</f>
        <v>24040</v>
      </c>
      <c r="N54" s="16">
        <f>VLOOKUP(K54,物品对应表!B:C,2,FALSE)</f>
        <v>24061</v>
      </c>
      <c r="O54" s="16">
        <f>VLOOKUP(L54,物品对应表!B:C,2,FALSE)</f>
        <v>24062</v>
      </c>
      <c r="P54">
        <f t="shared" si="2"/>
        <v>3</v>
      </c>
      <c r="Q54" s="4">
        <v>1</v>
      </c>
      <c r="R54" s="21">
        <v>1</v>
      </c>
      <c r="S54" s="16" t="str">
        <f t="shared" si="4"/>
        <v>{"count":3,"iid":24040}</v>
      </c>
      <c r="T54" s="16" t="str">
        <f t="shared" si="5"/>
        <v>{"count":1,"iid":24061}</v>
      </c>
      <c r="U54" s="16" t="str">
        <f t="shared" si="6"/>
        <v>{"count":1,"iid":24062}</v>
      </c>
    </row>
    <row r="55" spans="1:21" x14ac:dyDescent="0.15">
      <c r="A55" s="14">
        <v>52</v>
      </c>
      <c r="B55" s="14">
        <f>VLOOKUP(I55,角色ID对应!C:D,2,FALSE)</f>
        <v>23</v>
      </c>
      <c r="C55">
        <f t="shared" si="8"/>
        <v>7</v>
      </c>
      <c r="D55" s="14" t="str">
        <f t="shared" si="3"/>
        <v>[{"count":4,"iid":24040},{"count":1,"iid":24071},{"count":1,"iid":24072}]</v>
      </c>
      <c r="E55" s="14">
        <v>1</v>
      </c>
      <c r="F55">
        <v>0</v>
      </c>
      <c r="G55" s="14">
        <v>0</v>
      </c>
      <c r="H55">
        <v>0</v>
      </c>
      <c r="I55" s="14">
        <f t="shared" si="7"/>
        <v>6</v>
      </c>
      <c r="J55" s="15" t="str">
        <f>VLOOKUP(VLOOKUP(I55,角色ID对应!C:F,4,FALSE),AC:AD,2,FALSE)</f>
        <v>通用伙伴伙伴强化材料4</v>
      </c>
      <c r="K55" t="str">
        <f t="shared" si="0"/>
        <v>伙伴强化材料7-1</v>
      </c>
      <c r="L55" s="14" t="str">
        <f t="shared" si="1"/>
        <v>伙伴强化材料7-2</v>
      </c>
      <c r="M55" s="16">
        <f>VLOOKUP(J55,物品对应表!B:C,2,FALSE)</f>
        <v>24040</v>
      </c>
      <c r="N55" s="16">
        <f>VLOOKUP(K55,物品对应表!B:C,2,FALSE)</f>
        <v>24071</v>
      </c>
      <c r="O55" s="16">
        <f>VLOOKUP(L55,物品对应表!B:C,2,FALSE)</f>
        <v>24072</v>
      </c>
      <c r="P55">
        <f t="shared" si="2"/>
        <v>4</v>
      </c>
      <c r="Q55" s="4">
        <v>1</v>
      </c>
      <c r="R55" s="21">
        <v>1</v>
      </c>
      <c r="S55" s="16" t="str">
        <f t="shared" si="4"/>
        <v>{"count":4,"iid":24040}</v>
      </c>
      <c r="T55" s="16" t="str">
        <f t="shared" si="5"/>
        <v>{"count":1,"iid":24071}</v>
      </c>
      <c r="U55" s="16" t="str">
        <f t="shared" si="6"/>
        <v>{"count":1,"iid":24072}</v>
      </c>
    </row>
    <row r="56" spans="1:21" x14ac:dyDescent="0.15">
      <c r="A56" s="14">
        <v>53</v>
      </c>
      <c r="B56" s="14">
        <f>VLOOKUP(I56,角色ID对应!C:D,2,FALSE)</f>
        <v>23</v>
      </c>
      <c r="C56">
        <f t="shared" si="8"/>
        <v>8</v>
      </c>
      <c r="D56" s="14" t="str">
        <f t="shared" si="3"/>
        <v>[{"count":4,"iid":24040},{"count":1,"iid":24081},{"count":1,"iid":24082}]</v>
      </c>
      <c r="E56" s="14">
        <v>1</v>
      </c>
      <c r="F56">
        <v>0</v>
      </c>
      <c r="G56" s="14">
        <v>0</v>
      </c>
      <c r="H56">
        <v>0</v>
      </c>
      <c r="I56" s="14">
        <f t="shared" si="7"/>
        <v>6</v>
      </c>
      <c r="J56" s="15" t="str">
        <f>VLOOKUP(VLOOKUP(I56,角色ID对应!C:F,4,FALSE),AC:AD,2,FALSE)</f>
        <v>通用伙伴伙伴强化材料4</v>
      </c>
      <c r="K56" t="str">
        <f t="shared" si="0"/>
        <v>伙伴强化材料8-1</v>
      </c>
      <c r="L56" s="14" t="str">
        <f t="shared" si="1"/>
        <v>伙伴强化材料8-2</v>
      </c>
      <c r="M56" s="16">
        <f>VLOOKUP(J56,物品对应表!B:C,2,FALSE)</f>
        <v>24040</v>
      </c>
      <c r="N56" s="16">
        <f>VLOOKUP(K56,物品对应表!B:C,2,FALSE)</f>
        <v>24081</v>
      </c>
      <c r="O56" s="16">
        <f>VLOOKUP(L56,物品对应表!B:C,2,FALSE)</f>
        <v>24082</v>
      </c>
      <c r="P56">
        <f t="shared" si="2"/>
        <v>4</v>
      </c>
      <c r="Q56" s="4">
        <v>1</v>
      </c>
      <c r="R56" s="21">
        <v>1</v>
      </c>
      <c r="S56" s="16" t="str">
        <f t="shared" si="4"/>
        <v>{"count":4,"iid":24040}</v>
      </c>
      <c r="T56" s="16" t="str">
        <f t="shared" si="5"/>
        <v>{"count":1,"iid":24081}</v>
      </c>
      <c r="U56" s="16" t="str">
        <f t="shared" si="6"/>
        <v>{"count":1,"iid":24082}</v>
      </c>
    </row>
    <row r="57" spans="1:21" x14ac:dyDescent="0.15">
      <c r="A57" s="14">
        <v>54</v>
      </c>
      <c r="B57" s="14">
        <f>VLOOKUP(I57,角色ID对应!C:D,2,FALSE)</f>
        <v>23</v>
      </c>
      <c r="C57">
        <f t="shared" si="8"/>
        <v>9</v>
      </c>
      <c r="D57" s="14" t="str">
        <f t="shared" si="3"/>
        <v>[{"count":5,"iid":24040},{"count":1,"iid":24091},{"count":1,"iid":24092}]</v>
      </c>
      <c r="E57" s="14">
        <v>1</v>
      </c>
      <c r="F57">
        <v>0</v>
      </c>
      <c r="G57" s="14">
        <v>0</v>
      </c>
      <c r="H57">
        <v>0</v>
      </c>
      <c r="I57" s="14">
        <f t="shared" si="7"/>
        <v>6</v>
      </c>
      <c r="J57" s="15" t="str">
        <f>VLOOKUP(VLOOKUP(I57,角色ID对应!C:F,4,FALSE),AC:AD,2,FALSE)</f>
        <v>通用伙伴伙伴强化材料4</v>
      </c>
      <c r="K57" t="str">
        <f t="shared" si="0"/>
        <v>伙伴强化材料9-1</v>
      </c>
      <c r="L57" s="14" t="str">
        <f t="shared" si="1"/>
        <v>伙伴强化材料9-2</v>
      </c>
      <c r="M57" s="16">
        <f>VLOOKUP(J57,物品对应表!B:C,2,FALSE)</f>
        <v>24040</v>
      </c>
      <c r="N57" s="16">
        <f>VLOOKUP(K57,物品对应表!B:C,2,FALSE)</f>
        <v>24091</v>
      </c>
      <c r="O57" s="16">
        <f>VLOOKUP(L57,物品对应表!B:C,2,FALSE)</f>
        <v>24092</v>
      </c>
      <c r="P57">
        <f t="shared" si="2"/>
        <v>5</v>
      </c>
      <c r="Q57" s="4">
        <v>1</v>
      </c>
      <c r="R57" s="21">
        <v>1</v>
      </c>
      <c r="S57" s="16" t="str">
        <f t="shared" si="4"/>
        <v>{"count":5,"iid":24040}</v>
      </c>
      <c r="T57" s="16" t="str">
        <f t="shared" si="5"/>
        <v>{"count":1,"iid":24091}</v>
      </c>
      <c r="U57" s="16" t="str">
        <f t="shared" si="6"/>
        <v>{"count":1,"iid":24092}</v>
      </c>
    </row>
    <row r="58" spans="1:21" x14ac:dyDescent="0.15">
      <c r="A58" s="14">
        <v>55</v>
      </c>
      <c r="B58" s="14">
        <f>VLOOKUP(I58,角色ID对应!C:D,2,FALSE)</f>
        <v>24</v>
      </c>
      <c r="C58">
        <f t="shared" si="8"/>
        <v>1</v>
      </c>
      <c r="D58" s="14" t="str">
        <f t="shared" si="3"/>
        <v>[{"count":1,"iid":24050},{"count":1,"iid":24011},{"count":1,"iid":24012}]</v>
      </c>
      <c r="E58" s="14">
        <v>1</v>
      </c>
      <c r="F58">
        <v>0</v>
      </c>
      <c r="G58" s="14">
        <v>0</v>
      </c>
      <c r="H58">
        <v>0</v>
      </c>
      <c r="I58" s="14">
        <f t="shared" si="7"/>
        <v>7</v>
      </c>
      <c r="J58" s="15" t="str">
        <f>VLOOKUP(VLOOKUP(I58,角色ID对应!C:F,4,FALSE),AC:AD,2,FALSE)</f>
        <v>通用伙伴伙伴强化材料5</v>
      </c>
      <c r="K58" t="str">
        <f t="shared" si="0"/>
        <v>伙伴强化材料1-1</v>
      </c>
      <c r="L58" s="14" t="str">
        <f t="shared" si="1"/>
        <v>伙伴强化材料1-2</v>
      </c>
      <c r="M58" s="16">
        <f>VLOOKUP(J58,物品对应表!B:C,2,FALSE)</f>
        <v>24050</v>
      </c>
      <c r="N58" s="16">
        <f>VLOOKUP(K58,物品对应表!B:C,2,FALSE)</f>
        <v>24011</v>
      </c>
      <c r="O58" s="16">
        <f>VLOOKUP(L58,物品对应表!B:C,2,FALSE)</f>
        <v>24012</v>
      </c>
      <c r="P58">
        <f t="shared" si="2"/>
        <v>1</v>
      </c>
      <c r="Q58" s="4">
        <v>1</v>
      </c>
      <c r="R58" s="21">
        <v>1</v>
      </c>
      <c r="S58" s="16" t="str">
        <f t="shared" si="4"/>
        <v>{"count":1,"iid":24050}</v>
      </c>
      <c r="T58" s="16" t="str">
        <f t="shared" si="5"/>
        <v>{"count":1,"iid":24011}</v>
      </c>
      <c r="U58" s="16" t="str">
        <f t="shared" si="6"/>
        <v>{"count":1,"iid":24012}</v>
      </c>
    </row>
    <row r="59" spans="1:21" x14ac:dyDescent="0.15">
      <c r="A59" s="14">
        <v>56</v>
      </c>
      <c r="B59" s="14">
        <f>VLOOKUP(I59,角色ID对应!C:D,2,FALSE)</f>
        <v>24</v>
      </c>
      <c r="C59">
        <f t="shared" si="8"/>
        <v>2</v>
      </c>
      <c r="D59" s="14" t="str">
        <f t="shared" si="3"/>
        <v>[{"count":1,"iid":24050},{"count":1,"iid":24021},{"count":1,"iid":24022}]</v>
      </c>
      <c r="E59" s="14">
        <v>1</v>
      </c>
      <c r="F59">
        <v>0</v>
      </c>
      <c r="G59" s="14">
        <v>0</v>
      </c>
      <c r="H59">
        <v>0</v>
      </c>
      <c r="I59" s="14">
        <f t="shared" si="7"/>
        <v>7</v>
      </c>
      <c r="J59" s="15" t="str">
        <f>VLOOKUP(VLOOKUP(I59,角色ID对应!C:F,4,FALSE),AC:AD,2,FALSE)</f>
        <v>通用伙伴伙伴强化材料5</v>
      </c>
      <c r="K59" t="str">
        <f t="shared" si="0"/>
        <v>伙伴强化材料2-1</v>
      </c>
      <c r="L59" s="14" t="str">
        <f t="shared" si="1"/>
        <v>伙伴强化材料2-2</v>
      </c>
      <c r="M59" s="16">
        <f>VLOOKUP(J59,物品对应表!B:C,2,FALSE)</f>
        <v>24050</v>
      </c>
      <c r="N59" s="16">
        <f>VLOOKUP(K59,物品对应表!B:C,2,FALSE)</f>
        <v>24021</v>
      </c>
      <c r="O59" s="16">
        <f>VLOOKUP(L59,物品对应表!B:C,2,FALSE)</f>
        <v>24022</v>
      </c>
      <c r="P59">
        <f t="shared" si="2"/>
        <v>1</v>
      </c>
      <c r="Q59" s="4">
        <v>1</v>
      </c>
      <c r="R59" s="21">
        <v>1</v>
      </c>
      <c r="S59" s="16" t="str">
        <f t="shared" si="4"/>
        <v>{"count":1,"iid":24050}</v>
      </c>
      <c r="T59" s="16" t="str">
        <f t="shared" si="5"/>
        <v>{"count":1,"iid":24021}</v>
      </c>
      <c r="U59" s="16" t="str">
        <f t="shared" si="6"/>
        <v>{"count":1,"iid":24022}</v>
      </c>
    </row>
    <row r="60" spans="1:21" x14ac:dyDescent="0.15">
      <c r="A60" s="14">
        <v>57</v>
      </c>
      <c r="B60" s="14">
        <f>VLOOKUP(I60,角色ID对应!C:D,2,FALSE)</f>
        <v>24</v>
      </c>
      <c r="C60">
        <f t="shared" si="8"/>
        <v>3</v>
      </c>
      <c r="D60" s="14" t="str">
        <f t="shared" si="3"/>
        <v>[{"count":2,"iid":24050},{"count":1,"iid":24031},{"count":1,"iid":24032}]</v>
      </c>
      <c r="E60" s="14">
        <v>1</v>
      </c>
      <c r="F60">
        <v>0</v>
      </c>
      <c r="G60" s="14">
        <v>0</v>
      </c>
      <c r="H60">
        <v>0</v>
      </c>
      <c r="I60" s="14">
        <f t="shared" si="7"/>
        <v>7</v>
      </c>
      <c r="J60" s="15" t="str">
        <f>VLOOKUP(VLOOKUP(I60,角色ID对应!C:F,4,FALSE),AC:AD,2,FALSE)</f>
        <v>通用伙伴伙伴强化材料5</v>
      </c>
      <c r="K60" t="str">
        <f t="shared" si="0"/>
        <v>伙伴强化材料3-1</v>
      </c>
      <c r="L60" s="14" t="str">
        <f t="shared" si="1"/>
        <v>伙伴强化材料3-2</v>
      </c>
      <c r="M60" s="16">
        <f>VLOOKUP(J60,物品对应表!B:C,2,FALSE)</f>
        <v>24050</v>
      </c>
      <c r="N60" s="16">
        <f>VLOOKUP(K60,物品对应表!B:C,2,FALSE)</f>
        <v>24031</v>
      </c>
      <c r="O60" s="16">
        <f>VLOOKUP(L60,物品对应表!B:C,2,FALSE)</f>
        <v>24032</v>
      </c>
      <c r="P60">
        <f t="shared" si="2"/>
        <v>2</v>
      </c>
      <c r="Q60" s="4">
        <v>1</v>
      </c>
      <c r="R60" s="21">
        <v>1</v>
      </c>
      <c r="S60" s="16" t="str">
        <f t="shared" si="4"/>
        <v>{"count":2,"iid":24050}</v>
      </c>
      <c r="T60" s="16" t="str">
        <f t="shared" si="5"/>
        <v>{"count":1,"iid":24031}</v>
      </c>
      <c r="U60" s="16" t="str">
        <f t="shared" si="6"/>
        <v>{"count":1,"iid":24032}</v>
      </c>
    </row>
    <row r="61" spans="1:21" x14ac:dyDescent="0.15">
      <c r="A61" s="14">
        <v>58</v>
      </c>
      <c r="B61" s="14">
        <f>VLOOKUP(I61,角色ID对应!C:D,2,FALSE)</f>
        <v>24</v>
      </c>
      <c r="C61">
        <f t="shared" si="8"/>
        <v>4</v>
      </c>
      <c r="D61" s="14" t="str">
        <f t="shared" si="3"/>
        <v>[{"count":2,"iid":24050},{"count":1,"iid":24041},{"count":1,"iid":24042}]</v>
      </c>
      <c r="E61" s="14">
        <v>1</v>
      </c>
      <c r="F61">
        <v>0</v>
      </c>
      <c r="G61" s="14">
        <v>0</v>
      </c>
      <c r="H61">
        <v>0</v>
      </c>
      <c r="I61" s="14">
        <f t="shared" si="7"/>
        <v>7</v>
      </c>
      <c r="J61" s="15" t="str">
        <f>VLOOKUP(VLOOKUP(I61,角色ID对应!C:F,4,FALSE),AC:AD,2,FALSE)</f>
        <v>通用伙伴伙伴强化材料5</v>
      </c>
      <c r="K61" t="str">
        <f t="shared" si="0"/>
        <v>伙伴强化材料4-1</v>
      </c>
      <c r="L61" s="14" t="str">
        <f t="shared" si="1"/>
        <v>伙伴强化材料4-2</v>
      </c>
      <c r="M61" s="16">
        <f>VLOOKUP(J61,物品对应表!B:C,2,FALSE)</f>
        <v>24050</v>
      </c>
      <c r="N61" s="16">
        <f>VLOOKUP(K61,物品对应表!B:C,2,FALSE)</f>
        <v>24041</v>
      </c>
      <c r="O61" s="16">
        <f>VLOOKUP(L61,物品对应表!B:C,2,FALSE)</f>
        <v>24042</v>
      </c>
      <c r="P61">
        <f t="shared" si="2"/>
        <v>2</v>
      </c>
      <c r="Q61" s="4">
        <v>1</v>
      </c>
      <c r="R61" s="21">
        <v>1</v>
      </c>
      <c r="S61" s="16" t="str">
        <f t="shared" si="4"/>
        <v>{"count":2,"iid":24050}</v>
      </c>
      <c r="T61" s="16" t="str">
        <f t="shared" si="5"/>
        <v>{"count":1,"iid":24041}</v>
      </c>
      <c r="U61" s="16" t="str">
        <f t="shared" si="6"/>
        <v>{"count":1,"iid":24042}</v>
      </c>
    </row>
    <row r="62" spans="1:21" x14ac:dyDescent="0.15">
      <c r="A62" s="14">
        <v>59</v>
      </c>
      <c r="B62" s="14">
        <f>VLOOKUP(I62,角色ID对应!C:D,2,FALSE)</f>
        <v>24</v>
      </c>
      <c r="C62">
        <f t="shared" si="8"/>
        <v>5</v>
      </c>
      <c r="D62" s="14" t="str">
        <f t="shared" si="3"/>
        <v>[{"count":3,"iid":24050},{"count":1,"iid":24051},{"count":1,"iid":24052}]</v>
      </c>
      <c r="E62" s="14">
        <v>1</v>
      </c>
      <c r="F62">
        <v>0</v>
      </c>
      <c r="G62" s="14">
        <v>0</v>
      </c>
      <c r="H62">
        <v>0</v>
      </c>
      <c r="I62" s="14">
        <f t="shared" si="7"/>
        <v>7</v>
      </c>
      <c r="J62" s="15" t="str">
        <f>VLOOKUP(VLOOKUP(I62,角色ID对应!C:F,4,FALSE),AC:AD,2,FALSE)</f>
        <v>通用伙伴伙伴强化材料5</v>
      </c>
      <c r="K62" t="str">
        <f t="shared" si="0"/>
        <v>伙伴强化材料5-1</v>
      </c>
      <c r="L62" s="14" t="str">
        <f t="shared" si="1"/>
        <v>伙伴强化材料5-2</v>
      </c>
      <c r="M62" s="16">
        <f>VLOOKUP(J62,物品对应表!B:C,2,FALSE)</f>
        <v>24050</v>
      </c>
      <c r="N62" s="16">
        <f>VLOOKUP(K62,物品对应表!B:C,2,FALSE)</f>
        <v>24051</v>
      </c>
      <c r="O62" s="16">
        <f>VLOOKUP(L62,物品对应表!B:C,2,FALSE)</f>
        <v>24052</v>
      </c>
      <c r="P62">
        <f t="shared" si="2"/>
        <v>3</v>
      </c>
      <c r="Q62" s="4">
        <v>1</v>
      </c>
      <c r="R62" s="21">
        <v>1</v>
      </c>
      <c r="S62" s="16" t="str">
        <f t="shared" si="4"/>
        <v>{"count":3,"iid":24050}</v>
      </c>
      <c r="T62" s="16" t="str">
        <f t="shared" si="5"/>
        <v>{"count":1,"iid":24051}</v>
      </c>
      <c r="U62" s="16" t="str">
        <f t="shared" si="6"/>
        <v>{"count":1,"iid":24052}</v>
      </c>
    </row>
    <row r="63" spans="1:21" x14ac:dyDescent="0.15">
      <c r="A63" s="14">
        <v>60</v>
      </c>
      <c r="B63" s="14">
        <f>VLOOKUP(I63,角色ID对应!C:D,2,FALSE)</f>
        <v>24</v>
      </c>
      <c r="C63">
        <f t="shared" si="8"/>
        <v>6</v>
      </c>
      <c r="D63" s="14" t="str">
        <f t="shared" si="3"/>
        <v>[{"count":3,"iid":24050},{"count":1,"iid":24061},{"count":1,"iid":24062}]</v>
      </c>
      <c r="E63" s="14">
        <v>1</v>
      </c>
      <c r="F63">
        <v>0</v>
      </c>
      <c r="G63" s="14">
        <v>0</v>
      </c>
      <c r="H63">
        <v>0</v>
      </c>
      <c r="I63" s="14">
        <f t="shared" si="7"/>
        <v>7</v>
      </c>
      <c r="J63" s="15" t="str">
        <f>VLOOKUP(VLOOKUP(I63,角色ID对应!C:F,4,FALSE),AC:AD,2,FALSE)</f>
        <v>通用伙伴伙伴强化材料5</v>
      </c>
      <c r="K63" t="str">
        <f t="shared" si="0"/>
        <v>伙伴强化材料6-1</v>
      </c>
      <c r="L63" s="14" t="str">
        <f t="shared" si="1"/>
        <v>伙伴强化材料6-2</v>
      </c>
      <c r="M63" s="16">
        <f>VLOOKUP(J63,物品对应表!B:C,2,FALSE)</f>
        <v>24050</v>
      </c>
      <c r="N63" s="16">
        <f>VLOOKUP(K63,物品对应表!B:C,2,FALSE)</f>
        <v>24061</v>
      </c>
      <c r="O63" s="16">
        <f>VLOOKUP(L63,物品对应表!B:C,2,FALSE)</f>
        <v>24062</v>
      </c>
      <c r="P63">
        <f t="shared" si="2"/>
        <v>3</v>
      </c>
      <c r="Q63" s="4">
        <v>1</v>
      </c>
      <c r="R63" s="21">
        <v>1</v>
      </c>
      <c r="S63" s="16" t="str">
        <f t="shared" si="4"/>
        <v>{"count":3,"iid":24050}</v>
      </c>
      <c r="T63" s="16" t="str">
        <f t="shared" si="5"/>
        <v>{"count":1,"iid":24061}</v>
      </c>
      <c r="U63" s="16" t="str">
        <f t="shared" si="6"/>
        <v>{"count":1,"iid":24062}</v>
      </c>
    </row>
    <row r="64" spans="1:21" x14ac:dyDescent="0.15">
      <c r="A64" s="14">
        <v>61</v>
      </c>
      <c r="B64" s="14">
        <f>VLOOKUP(I64,角色ID对应!C:D,2,FALSE)</f>
        <v>24</v>
      </c>
      <c r="C64">
        <f t="shared" si="8"/>
        <v>7</v>
      </c>
      <c r="D64" s="14" t="str">
        <f t="shared" si="3"/>
        <v>[{"count":4,"iid":24050},{"count":1,"iid":24071},{"count":1,"iid":24072}]</v>
      </c>
      <c r="E64" s="14">
        <v>1</v>
      </c>
      <c r="F64">
        <v>0</v>
      </c>
      <c r="G64" s="14">
        <v>0</v>
      </c>
      <c r="H64">
        <v>0</v>
      </c>
      <c r="I64" s="14">
        <f t="shared" si="7"/>
        <v>7</v>
      </c>
      <c r="J64" s="15" t="str">
        <f>VLOOKUP(VLOOKUP(I64,角色ID对应!C:F,4,FALSE),AC:AD,2,FALSE)</f>
        <v>通用伙伴伙伴强化材料5</v>
      </c>
      <c r="K64" t="str">
        <f t="shared" si="0"/>
        <v>伙伴强化材料7-1</v>
      </c>
      <c r="L64" s="14" t="str">
        <f t="shared" si="1"/>
        <v>伙伴强化材料7-2</v>
      </c>
      <c r="M64" s="16">
        <f>VLOOKUP(J64,物品对应表!B:C,2,FALSE)</f>
        <v>24050</v>
      </c>
      <c r="N64" s="16">
        <f>VLOOKUP(K64,物品对应表!B:C,2,FALSE)</f>
        <v>24071</v>
      </c>
      <c r="O64" s="16">
        <f>VLOOKUP(L64,物品对应表!B:C,2,FALSE)</f>
        <v>24072</v>
      </c>
      <c r="P64">
        <f t="shared" si="2"/>
        <v>4</v>
      </c>
      <c r="Q64" s="4">
        <v>1</v>
      </c>
      <c r="R64" s="21">
        <v>1</v>
      </c>
      <c r="S64" s="16" t="str">
        <f t="shared" si="4"/>
        <v>{"count":4,"iid":24050}</v>
      </c>
      <c r="T64" s="16" t="str">
        <f t="shared" si="5"/>
        <v>{"count":1,"iid":24071}</v>
      </c>
      <c r="U64" s="16" t="str">
        <f t="shared" si="6"/>
        <v>{"count":1,"iid":24072}</v>
      </c>
    </row>
    <row r="65" spans="1:21" x14ac:dyDescent="0.15">
      <c r="A65" s="14">
        <v>62</v>
      </c>
      <c r="B65" s="14">
        <f>VLOOKUP(I65,角色ID对应!C:D,2,FALSE)</f>
        <v>24</v>
      </c>
      <c r="C65">
        <f t="shared" si="8"/>
        <v>8</v>
      </c>
      <c r="D65" s="14" t="str">
        <f t="shared" si="3"/>
        <v>[{"count":4,"iid":24050},{"count":1,"iid":24081},{"count":1,"iid":24082}]</v>
      </c>
      <c r="E65" s="14">
        <v>1</v>
      </c>
      <c r="F65">
        <v>0</v>
      </c>
      <c r="G65" s="14">
        <v>0</v>
      </c>
      <c r="H65">
        <v>0</v>
      </c>
      <c r="I65" s="14">
        <f t="shared" si="7"/>
        <v>7</v>
      </c>
      <c r="J65" s="15" t="str">
        <f>VLOOKUP(VLOOKUP(I65,角色ID对应!C:F,4,FALSE),AC:AD,2,FALSE)</f>
        <v>通用伙伴伙伴强化材料5</v>
      </c>
      <c r="K65" t="str">
        <f t="shared" si="0"/>
        <v>伙伴强化材料8-1</v>
      </c>
      <c r="L65" s="14" t="str">
        <f t="shared" si="1"/>
        <v>伙伴强化材料8-2</v>
      </c>
      <c r="M65" s="16">
        <f>VLOOKUP(J65,物品对应表!B:C,2,FALSE)</f>
        <v>24050</v>
      </c>
      <c r="N65" s="16">
        <f>VLOOKUP(K65,物品对应表!B:C,2,FALSE)</f>
        <v>24081</v>
      </c>
      <c r="O65" s="16">
        <f>VLOOKUP(L65,物品对应表!B:C,2,FALSE)</f>
        <v>24082</v>
      </c>
      <c r="P65">
        <f t="shared" si="2"/>
        <v>4</v>
      </c>
      <c r="Q65" s="4">
        <v>1</v>
      </c>
      <c r="R65" s="21">
        <v>1</v>
      </c>
      <c r="S65" s="16" t="str">
        <f t="shared" si="4"/>
        <v>{"count":4,"iid":24050}</v>
      </c>
      <c r="T65" s="16" t="str">
        <f t="shared" si="5"/>
        <v>{"count":1,"iid":24081}</v>
      </c>
      <c r="U65" s="16" t="str">
        <f t="shared" si="6"/>
        <v>{"count":1,"iid":24082}</v>
      </c>
    </row>
    <row r="66" spans="1:21" x14ac:dyDescent="0.15">
      <c r="A66" s="14">
        <v>63</v>
      </c>
      <c r="B66" s="14">
        <f>VLOOKUP(I66,角色ID对应!C:D,2,FALSE)</f>
        <v>24</v>
      </c>
      <c r="C66">
        <f t="shared" si="8"/>
        <v>9</v>
      </c>
      <c r="D66" s="14" t="str">
        <f t="shared" si="3"/>
        <v>[{"count":5,"iid":24050},{"count":1,"iid":24091},{"count":1,"iid":24092}]</v>
      </c>
      <c r="E66" s="14">
        <v>1</v>
      </c>
      <c r="F66">
        <v>0</v>
      </c>
      <c r="G66" s="14">
        <v>0</v>
      </c>
      <c r="H66">
        <v>0</v>
      </c>
      <c r="I66" s="14">
        <f t="shared" si="7"/>
        <v>7</v>
      </c>
      <c r="J66" s="15" t="str">
        <f>VLOOKUP(VLOOKUP(I66,角色ID对应!C:F,4,FALSE),AC:AD,2,FALSE)</f>
        <v>通用伙伴伙伴强化材料5</v>
      </c>
      <c r="K66" t="str">
        <f t="shared" si="0"/>
        <v>伙伴强化材料9-1</v>
      </c>
      <c r="L66" s="14" t="str">
        <f t="shared" si="1"/>
        <v>伙伴强化材料9-2</v>
      </c>
      <c r="M66" s="16">
        <f>VLOOKUP(J66,物品对应表!B:C,2,FALSE)</f>
        <v>24050</v>
      </c>
      <c r="N66" s="16">
        <f>VLOOKUP(K66,物品对应表!B:C,2,FALSE)</f>
        <v>24091</v>
      </c>
      <c r="O66" s="16">
        <f>VLOOKUP(L66,物品对应表!B:C,2,FALSE)</f>
        <v>24092</v>
      </c>
      <c r="P66">
        <f t="shared" si="2"/>
        <v>5</v>
      </c>
      <c r="Q66" s="4">
        <v>1</v>
      </c>
      <c r="R66" s="21">
        <v>1</v>
      </c>
      <c r="S66" s="16" t="str">
        <f t="shared" si="4"/>
        <v>{"count":5,"iid":24050}</v>
      </c>
      <c r="T66" s="16" t="str">
        <f t="shared" si="5"/>
        <v>{"count":1,"iid":24091}</v>
      </c>
      <c r="U66" s="16" t="str">
        <f t="shared" si="6"/>
        <v>{"count":1,"iid":24092}</v>
      </c>
    </row>
    <row r="67" spans="1:21" x14ac:dyDescent="0.15">
      <c r="A67" s="14">
        <v>64</v>
      </c>
      <c r="B67" s="14">
        <f>VLOOKUP(I67,角色ID对应!C:D,2,FALSE)</f>
        <v>25</v>
      </c>
      <c r="C67">
        <f t="shared" si="8"/>
        <v>1</v>
      </c>
      <c r="D67" s="14" t="str">
        <f t="shared" si="3"/>
        <v>[{"count":1,"iid":24020},{"count":1,"iid":24011},{"count":1,"iid":24012}]</v>
      </c>
      <c r="E67" s="14">
        <v>1</v>
      </c>
      <c r="F67">
        <v>0</v>
      </c>
      <c r="G67" s="14">
        <v>0</v>
      </c>
      <c r="H67">
        <v>0</v>
      </c>
      <c r="I67" s="14">
        <f t="shared" si="7"/>
        <v>8</v>
      </c>
      <c r="J67" s="15" t="str">
        <f>VLOOKUP(VLOOKUP(I67,角色ID对应!C:F,4,FALSE),AC:AD,2,FALSE)</f>
        <v>通用伙伴伙伴强化材料2</v>
      </c>
      <c r="K67" t="str">
        <f t="shared" si="0"/>
        <v>伙伴强化材料1-1</v>
      </c>
      <c r="L67" s="14" t="str">
        <f t="shared" si="1"/>
        <v>伙伴强化材料1-2</v>
      </c>
      <c r="M67" s="16">
        <f>VLOOKUP(J67,物品对应表!B:C,2,FALSE)</f>
        <v>24020</v>
      </c>
      <c r="N67" s="16">
        <f>VLOOKUP(K67,物品对应表!B:C,2,FALSE)</f>
        <v>24011</v>
      </c>
      <c r="O67" s="16">
        <f>VLOOKUP(L67,物品对应表!B:C,2,FALSE)</f>
        <v>24012</v>
      </c>
      <c r="P67">
        <f t="shared" si="2"/>
        <v>1</v>
      </c>
      <c r="Q67" s="4">
        <v>1</v>
      </c>
      <c r="R67" s="21">
        <v>1</v>
      </c>
      <c r="S67" s="16" t="str">
        <f t="shared" si="4"/>
        <v>{"count":1,"iid":24020}</v>
      </c>
      <c r="T67" s="16" t="str">
        <f t="shared" si="5"/>
        <v>{"count":1,"iid":24011}</v>
      </c>
      <c r="U67" s="16" t="str">
        <f t="shared" si="6"/>
        <v>{"count":1,"iid":24012}</v>
      </c>
    </row>
    <row r="68" spans="1:21" x14ac:dyDescent="0.15">
      <c r="A68" s="14">
        <v>65</v>
      </c>
      <c r="B68" s="14">
        <f>VLOOKUP(I68,角色ID对应!C:D,2,FALSE)</f>
        <v>25</v>
      </c>
      <c r="C68">
        <f t="shared" si="8"/>
        <v>2</v>
      </c>
      <c r="D68" s="14" t="str">
        <f t="shared" si="3"/>
        <v>[{"count":1,"iid":24020},{"count":1,"iid":24021},{"count":1,"iid":24022}]</v>
      </c>
      <c r="E68" s="14">
        <v>1</v>
      </c>
      <c r="F68">
        <v>0</v>
      </c>
      <c r="G68" s="14">
        <v>0</v>
      </c>
      <c r="H68">
        <v>0</v>
      </c>
      <c r="I68" s="14">
        <f t="shared" si="7"/>
        <v>8</v>
      </c>
      <c r="J68" s="15" t="str">
        <f>VLOOKUP(VLOOKUP(I68,角色ID对应!C:F,4,FALSE),AC:AD,2,FALSE)</f>
        <v>通用伙伴伙伴强化材料2</v>
      </c>
      <c r="K68" t="str">
        <f t="shared" ref="K68:K131" si="9">VLOOKUP(C68,X:AA,3,FALSE)</f>
        <v>伙伴强化材料2-1</v>
      </c>
      <c r="L68" s="14" t="str">
        <f t="shared" ref="L68:L131" si="10">VLOOKUP(C68,X:AA,4,FALSE)</f>
        <v>伙伴强化材料2-2</v>
      </c>
      <c r="M68" s="16">
        <f>VLOOKUP(J68,物品对应表!B:C,2,FALSE)</f>
        <v>24020</v>
      </c>
      <c r="N68" s="16">
        <f>VLOOKUP(K68,物品对应表!B:C,2,FALSE)</f>
        <v>24021</v>
      </c>
      <c r="O68" s="16">
        <f>VLOOKUP(L68,物品对应表!B:C,2,FALSE)</f>
        <v>24022</v>
      </c>
      <c r="P68">
        <f t="shared" ref="P68:P131" si="11">VLOOKUP(C68,X:Y,2,FALSE)</f>
        <v>1</v>
      </c>
      <c r="Q68" s="4">
        <v>1</v>
      </c>
      <c r="R68" s="21">
        <v>1</v>
      </c>
      <c r="S68" s="16" t="str">
        <f t="shared" si="4"/>
        <v>{"count":1,"iid":24020}</v>
      </c>
      <c r="T68" s="16" t="str">
        <f t="shared" si="5"/>
        <v>{"count":1,"iid":24021}</v>
      </c>
      <c r="U68" s="16" t="str">
        <f t="shared" si="6"/>
        <v>{"count":1,"iid":24022}</v>
      </c>
    </row>
    <row r="69" spans="1:21" x14ac:dyDescent="0.15">
      <c r="A69" s="14">
        <v>66</v>
      </c>
      <c r="B69" s="14">
        <f>VLOOKUP(I69,角色ID对应!C:D,2,FALSE)</f>
        <v>25</v>
      </c>
      <c r="C69">
        <f t="shared" si="8"/>
        <v>3</v>
      </c>
      <c r="D69" s="14" t="str">
        <f t="shared" ref="D69:D132" si="12">"["&amp;S69&amp;","&amp;T69&amp;","&amp;U69&amp;"]"</f>
        <v>[{"count":2,"iid":24020},{"count":1,"iid":24031},{"count":1,"iid":24032}]</v>
      </c>
      <c r="E69" s="14">
        <v>1</v>
      </c>
      <c r="F69">
        <v>0</v>
      </c>
      <c r="G69" s="14">
        <v>0</v>
      </c>
      <c r="H69">
        <v>0</v>
      </c>
      <c r="I69" s="14">
        <f t="shared" si="7"/>
        <v>8</v>
      </c>
      <c r="J69" s="15" t="str">
        <f>VLOOKUP(VLOOKUP(I69,角色ID对应!C:F,4,FALSE),AC:AD,2,FALSE)</f>
        <v>通用伙伴伙伴强化材料2</v>
      </c>
      <c r="K69" t="str">
        <f t="shared" si="9"/>
        <v>伙伴强化材料3-1</v>
      </c>
      <c r="L69" s="14" t="str">
        <f t="shared" si="10"/>
        <v>伙伴强化材料3-2</v>
      </c>
      <c r="M69" s="16">
        <f>VLOOKUP(J69,物品对应表!B:C,2,FALSE)</f>
        <v>24020</v>
      </c>
      <c r="N69" s="16">
        <f>VLOOKUP(K69,物品对应表!B:C,2,FALSE)</f>
        <v>24031</v>
      </c>
      <c r="O69" s="16">
        <f>VLOOKUP(L69,物品对应表!B:C,2,FALSE)</f>
        <v>24032</v>
      </c>
      <c r="P69">
        <f t="shared" si="11"/>
        <v>2</v>
      </c>
      <c r="Q69" s="4">
        <v>1</v>
      </c>
      <c r="R69" s="21">
        <v>1</v>
      </c>
      <c r="S69" s="16" t="str">
        <f t="shared" ref="S69:S132" si="13">"{"&amp;P$2&amp;P69&amp;","&amp;M$2&amp;M69&amp;"}"</f>
        <v>{"count":2,"iid":24020}</v>
      </c>
      <c r="T69" s="16" t="str">
        <f t="shared" ref="T69:T132" si="14">"{"&amp;Q$2&amp;Q69&amp;","&amp;N$2&amp;N69&amp;"}"</f>
        <v>{"count":1,"iid":24031}</v>
      </c>
      <c r="U69" s="16" t="str">
        <f t="shared" ref="U69:U132" si="15">"{"&amp;R$2&amp;R69&amp;","&amp;O$2&amp;O69&amp;"}"</f>
        <v>{"count":1,"iid":24032}</v>
      </c>
    </row>
    <row r="70" spans="1:21" x14ac:dyDescent="0.15">
      <c r="A70" s="14">
        <v>67</v>
      </c>
      <c r="B70" s="14">
        <f>VLOOKUP(I70,角色ID对应!C:D,2,FALSE)</f>
        <v>25</v>
      </c>
      <c r="C70">
        <f t="shared" si="8"/>
        <v>4</v>
      </c>
      <c r="D70" s="14" t="str">
        <f t="shared" si="12"/>
        <v>[{"count":2,"iid":24020},{"count":1,"iid":24041},{"count":1,"iid":24042}]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16">IF(C70=1,I69+1,I69)</f>
        <v>8</v>
      </c>
      <c r="J70" s="15" t="str">
        <f>VLOOKUP(VLOOKUP(I70,角色ID对应!C:F,4,FALSE),AC:AD,2,FALSE)</f>
        <v>通用伙伴伙伴强化材料2</v>
      </c>
      <c r="K70" t="str">
        <f t="shared" si="9"/>
        <v>伙伴强化材料4-1</v>
      </c>
      <c r="L70" s="14" t="str">
        <f t="shared" si="10"/>
        <v>伙伴强化材料4-2</v>
      </c>
      <c r="M70" s="16">
        <f>VLOOKUP(J70,物品对应表!B:C,2,FALSE)</f>
        <v>24020</v>
      </c>
      <c r="N70" s="16">
        <f>VLOOKUP(K70,物品对应表!B:C,2,FALSE)</f>
        <v>24041</v>
      </c>
      <c r="O70" s="16">
        <f>VLOOKUP(L70,物品对应表!B:C,2,FALSE)</f>
        <v>24042</v>
      </c>
      <c r="P70">
        <f t="shared" si="11"/>
        <v>2</v>
      </c>
      <c r="Q70" s="4">
        <v>1</v>
      </c>
      <c r="R70" s="21">
        <v>1</v>
      </c>
      <c r="S70" s="16" t="str">
        <f t="shared" si="13"/>
        <v>{"count":2,"iid":24020}</v>
      </c>
      <c r="T70" s="16" t="str">
        <f t="shared" si="14"/>
        <v>{"count":1,"iid":24041}</v>
      </c>
      <c r="U70" s="16" t="str">
        <f t="shared" si="15"/>
        <v>{"count":1,"iid":24042}</v>
      </c>
    </row>
    <row r="71" spans="1:21" x14ac:dyDescent="0.15">
      <c r="A71" s="14">
        <v>68</v>
      </c>
      <c r="B71" s="14">
        <f>VLOOKUP(I71,角色ID对应!C:D,2,FALSE)</f>
        <v>25</v>
      </c>
      <c r="C71">
        <f t="shared" si="8"/>
        <v>5</v>
      </c>
      <c r="D71" s="14" t="str">
        <f t="shared" si="12"/>
        <v>[{"count":3,"iid":24020},{"count":1,"iid":24051},{"count":1,"iid":24052}]</v>
      </c>
      <c r="E71" s="14">
        <v>1</v>
      </c>
      <c r="F71">
        <v>0</v>
      </c>
      <c r="G71" s="14">
        <v>0</v>
      </c>
      <c r="H71">
        <v>0</v>
      </c>
      <c r="I71" s="14">
        <f t="shared" si="16"/>
        <v>8</v>
      </c>
      <c r="J71" s="15" t="str">
        <f>VLOOKUP(VLOOKUP(I71,角色ID对应!C:F,4,FALSE),AC:AD,2,FALSE)</f>
        <v>通用伙伴伙伴强化材料2</v>
      </c>
      <c r="K71" t="str">
        <f t="shared" si="9"/>
        <v>伙伴强化材料5-1</v>
      </c>
      <c r="L71" s="14" t="str">
        <f t="shared" si="10"/>
        <v>伙伴强化材料5-2</v>
      </c>
      <c r="M71" s="16">
        <f>VLOOKUP(J71,物品对应表!B:C,2,FALSE)</f>
        <v>24020</v>
      </c>
      <c r="N71" s="16">
        <f>VLOOKUP(K71,物品对应表!B:C,2,FALSE)</f>
        <v>24051</v>
      </c>
      <c r="O71" s="16">
        <f>VLOOKUP(L71,物品对应表!B:C,2,FALSE)</f>
        <v>24052</v>
      </c>
      <c r="P71">
        <f t="shared" si="11"/>
        <v>3</v>
      </c>
      <c r="Q71" s="4">
        <v>1</v>
      </c>
      <c r="R71" s="21">
        <v>1</v>
      </c>
      <c r="S71" s="16" t="str">
        <f t="shared" si="13"/>
        <v>{"count":3,"iid":24020}</v>
      </c>
      <c r="T71" s="16" t="str">
        <f t="shared" si="14"/>
        <v>{"count":1,"iid":24051}</v>
      </c>
      <c r="U71" s="16" t="str">
        <f t="shared" si="15"/>
        <v>{"count":1,"iid":24052}</v>
      </c>
    </row>
    <row r="72" spans="1:21" x14ac:dyDescent="0.15">
      <c r="A72" s="14">
        <v>69</v>
      </c>
      <c r="B72" s="14">
        <f>VLOOKUP(I72,角色ID对应!C:D,2,FALSE)</f>
        <v>25</v>
      </c>
      <c r="C72">
        <f t="shared" si="8"/>
        <v>6</v>
      </c>
      <c r="D72" s="14" t="str">
        <f t="shared" si="12"/>
        <v>[{"count":3,"iid":24020},{"count":1,"iid":24061},{"count":1,"iid":24062}]</v>
      </c>
      <c r="E72" s="14">
        <v>1</v>
      </c>
      <c r="F72">
        <v>0</v>
      </c>
      <c r="G72" s="14">
        <v>0</v>
      </c>
      <c r="H72">
        <v>0</v>
      </c>
      <c r="I72" s="14">
        <f t="shared" si="16"/>
        <v>8</v>
      </c>
      <c r="J72" s="15" t="str">
        <f>VLOOKUP(VLOOKUP(I72,角色ID对应!C:F,4,FALSE),AC:AD,2,FALSE)</f>
        <v>通用伙伴伙伴强化材料2</v>
      </c>
      <c r="K72" t="str">
        <f t="shared" si="9"/>
        <v>伙伴强化材料6-1</v>
      </c>
      <c r="L72" s="14" t="str">
        <f t="shared" si="10"/>
        <v>伙伴强化材料6-2</v>
      </c>
      <c r="M72" s="16">
        <f>VLOOKUP(J72,物品对应表!B:C,2,FALSE)</f>
        <v>24020</v>
      </c>
      <c r="N72" s="16">
        <f>VLOOKUP(K72,物品对应表!B:C,2,FALSE)</f>
        <v>24061</v>
      </c>
      <c r="O72" s="16">
        <f>VLOOKUP(L72,物品对应表!B:C,2,FALSE)</f>
        <v>24062</v>
      </c>
      <c r="P72">
        <f t="shared" si="11"/>
        <v>3</v>
      </c>
      <c r="Q72" s="4">
        <v>1</v>
      </c>
      <c r="R72" s="21">
        <v>1</v>
      </c>
      <c r="S72" s="16" t="str">
        <f t="shared" si="13"/>
        <v>{"count":3,"iid":24020}</v>
      </c>
      <c r="T72" s="16" t="str">
        <f t="shared" si="14"/>
        <v>{"count":1,"iid":24061}</v>
      </c>
      <c r="U72" s="16" t="str">
        <f t="shared" si="15"/>
        <v>{"count":1,"iid":24062}</v>
      </c>
    </row>
    <row r="73" spans="1:21" x14ac:dyDescent="0.15">
      <c r="A73" s="14">
        <v>70</v>
      </c>
      <c r="B73" s="14">
        <f>VLOOKUP(I73,角色ID对应!C:D,2,FALSE)</f>
        <v>25</v>
      </c>
      <c r="C73">
        <f t="shared" si="8"/>
        <v>7</v>
      </c>
      <c r="D73" s="14" t="str">
        <f t="shared" si="12"/>
        <v>[{"count":4,"iid":24020},{"count":1,"iid":24071},{"count":1,"iid":24072}]</v>
      </c>
      <c r="E73" s="14">
        <v>1</v>
      </c>
      <c r="F73">
        <v>0</v>
      </c>
      <c r="G73" s="14">
        <v>0</v>
      </c>
      <c r="H73">
        <v>0</v>
      </c>
      <c r="I73" s="14">
        <f t="shared" si="16"/>
        <v>8</v>
      </c>
      <c r="J73" s="15" t="str">
        <f>VLOOKUP(VLOOKUP(I73,角色ID对应!C:F,4,FALSE),AC:AD,2,FALSE)</f>
        <v>通用伙伴伙伴强化材料2</v>
      </c>
      <c r="K73" t="str">
        <f t="shared" si="9"/>
        <v>伙伴强化材料7-1</v>
      </c>
      <c r="L73" s="14" t="str">
        <f t="shared" si="10"/>
        <v>伙伴强化材料7-2</v>
      </c>
      <c r="M73" s="16">
        <f>VLOOKUP(J73,物品对应表!B:C,2,FALSE)</f>
        <v>24020</v>
      </c>
      <c r="N73" s="16">
        <f>VLOOKUP(K73,物品对应表!B:C,2,FALSE)</f>
        <v>24071</v>
      </c>
      <c r="O73" s="16">
        <f>VLOOKUP(L73,物品对应表!B:C,2,FALSE)</f>
        <v>24072</v>
      </c>
      <c r="P73">
        <f t="shared" si="11"/>
        <v>4</v>
      </c>
      <c r="Q73" s="4">
        <v>1</v>
      </c>
      <c r="R73" s="21">
        <v>1</v>
      </c>
      <c r="S73" s="16" t="str">
        <f t="shared" si="13"/>
        <v>{"count":4,"iid":24020}</v>
      </c>
      <c r="T73" s="16" t="str">
        <f t="shared" si="14"/>
        <v>{"count":1,"iid":24071}</v>
      </c>
      <c r="U73" s="16" t="str">
        <f t="shared" si="15"/>
        <v>{"count":1,"iid":24072}</v>
      </c>
    </row>
    <row r="74" spans="1:21" x14ac:dyDescent="0.15">
      <c r="A74" s="14">
        <v>71</v>
      </c>
      <c r="B74" s="14">
        <f>VLOOKUP(I74,角色ID对应!C:D,2,FALSE)</f>
        <v>25</v>
      </c>
      <c r="C74">
        <f t="shared" si="8"/>
        <v>8</v>
      </c>
      <c r="D74" s="14" t="str">
        <f t="shared" si="12"/>
        <v>[{"count":4,"iid":24020},{"count":1,"iid":24081},{"count":1,"iid":24082}]</v>
      </c>
      <c r="E74" s="14">
        <v>1</v>
      </c>
      <c r="F74">
        <v>0</v>
      </c>
      <c r="G74" s="14">
        <v>0</v>
      </c>
      <c r="H74">
        <v>0</v>
      </c>
      <c r="I74" s="14">
        <f t="shared" si="16"/>
        <v>8</v>
      </c>
      <c r="J74" s="15" t="str">
        <f>VLOOKUP(VLOOKUP(I74,角色ID对应!C:F,4,FALSE),AC:AD,2,FALSE)</f>
        <v>通用伙伴伙伴强化材料2</v>
      </c>
      <c r="K74" t="str">
        <f t="shared" si="9"/>
        <v>伙伴强化材料8-1</v>
      </c>
      <c r="L74" s="14" t="str">
        <f t="shared" si="10"/>
        <v>伙伴强化材料8-2</v>
      </c>
      <c r="M74" s="16">
        <f>VLOOKUP(J74,物品对应表!B:C,2,FALSE)</f>
        <v>24020</v>
      </c>
      <c r="N74" s="16">
        <f>VLOOKUP(K74,物品对应表!B:C,2,FALSE)</f>
        <v>24081</v>
      </c>
      <c r="O74" s="16">
        <f>VLOOKUP(L74,物品对应表!B:C,2,FALSE)</f>
        <v>24082</v>
      </c>
      <c r="P74">
        <f t="shared" si="11"/>
        <v>4</v>
      </c>
      <c r="Q74" s="4">
        <v>1</v>
      </c>
      <c r="R74" s="21">
        <v>1</v>
      </c>
      <c r="S74" s="16" t="str">
        <f t="shared" si="13"/>
        <v>{"count":4,"iid":24020}</v>
      </c>
      <c r="T74" s="16" t="str">
        <f t="shared" si="14"/>
        <v>{"count":1,"iid":24081}</v>
      </c>
      <c r="U74" s="16" t="str">
        <f t="shared" si="15"/>
        <v>{"count":1,"iid":24082}</v>
      </c>
    </row>
    <row r="75" spans="1:21" x14ac:dyDescent="0.15">
      <c r="A75" s="14">
        <v>72</v>
      </c>
      <c r="B75" s="14">
        <f>VLOOKUP(I75,角色ID对应!C:D,2,FALSE)</f>
        <v>25</v>
      </c>
      <c r="C75">
        <f t="shared" si="8"/>
        <v>9</v>
      </c>
      <c r="D75" s="14" t="str">
        <f t="shared" si="12"/>
        <v>[{"count":5,"iid":24020},{"count":1,"iid":24091},{"count":1,"iid":24092}]</v>
      </c>
      <c r="E75" s="14">
        <v>1</v>
      </c>
      <c r="F75">
        <v>0</v>
      </c>
      <c r="G75" s="14">
        <v>0</v>
      </c>
      <c r="H75">
        <v>0</v>
      </c>
      <c r="I75" s="14">
        <f t="shared" si="16"/>
        <v>8</v>
      </c>
      <c r="J75" s="15" t="str">
        <f>VLOOKUP(VLOOKUP(I75,角色ID对应!C:F,4,FALSE),AC:AD,2,FALSE)</f>
        <v>通用伙伴伙伴强化材料2</v>
      </c>
      <c r="K75" t="str">
        <f t="shared" si="9"/>
        <v>伙伴强化材料9-1</v>
      </c>
      <c r="L75" s="14" t="str">
        <f t="shared" si="10"/>
        <v>伙伴强化材料9-2</v>
      </c>
      <c r="M75" s="16">
        <f>VLOOKUP(J75,物品对应表!B:C,2,FALSE)</f>
        <v>24020</v>
      </c>
      <c r="N75" s="16">
        <f>VLOOKUP(K75,物品对应表!B:C,2,FALSE)</f>
        <v>24091</v>
      </c>
      <c r="O75" s="16">
        <f>VLOOKUP(L75,物品对应表!B:C,2,FALSE)</f>
        <v>24092</v>
      </c>
      <c r="P75">
        <f t="shared" si="11"/>
        <v>5</v>
      </c>
      <c r="Q75" s="4">
        <v>1</v>
      </c>
      <c r="R75" s="21">
        <v>1</v>
      </c>
      <c r="S75" s="16" t="str">
        <f t="shared" si="13"/>
        <v>{"count":5,"iid":24020}</v>
      </c>
      <c r="T75" s="16" t="str">
        <f t="shared" si="14"/>
        <v>{"count":1,"iid":24091}</v>
      </c>
      <c r="U75" s="16" t="str">
        <f t="shared" si="15"/>
        <v>{"count":1,"iid":24092}</v>
      </c>
    </row>
    <row r="76" spans="1:21" x14ac:dyDescent="0.15">
      <c r="A76" s="14">
        <v>73</v>
      </c>
      <c r="B76" s="14">
        <f>VLOOKUP(I76,角色ID对应!C:D,2,FALSE)</f>
        <v>26</v>
      </c>
      <c r="C76">
        <f t="shared" si="8"/>
        <v>1</v>
      </c>
      <c r="D76" s="14" t="str">
        <f t="shared" si="12"/>
        <v>[{"count":1,"iid":24050},{"count":1,"iid":24011},{"count":1,"iid":24012}]</v>
      </c>
      <c r="E76" s="14">
        <v>1</v>
      </c>
      <c r="F76">
        <v>0</v>
      </c>
      <c r="G76" s="14">
        <v>0</v>
      </c>
      <c r="H76">
        <v>0</v>
      </c>
      <c r="I76" s="14">
        <f t="shared" si="16"/>
        <v>9</v>
      </c>
      <c r="J76" s="15" t="str">
        <f>VLOOKUP(VLOOKUP(I76,角色ID对应!C:F,4,FALSE),AC:AD,2,FALSE)</f>
        <v>通用伙伴伙伴强化材料5</v>
      </c>
      <c r="K76" t="str">
        <f t="shared" si="9"/>
        <v>伙伴强化材料1-1</v>
      </c>
      <c r="L76" s="14" t="str">
        <f t="shared" si="10"/>
        <v>伙伴强化材料1-2</v>
      </c>
      <c r="M76" s="16">
        <f>VLOOKUP(J76,物品对应表!B:C,2,FALSE)</f>
        <v>24050</v>
      </c>
      <c r="N76" s="16">
        <f>VLOOKUP(K76,物品对应表!B:C,2,FALSE)</f>
        <v>24011</v>
      </c>
      <c r="O76" s="16">
        <f>VLOOKUP(L76,物品对应表!B:C,2,FALSE)</f>
        <v>24012</v>
      </c>
      <c r="P76">
        <f t="shared" si="11"/>
        <v>1</v>
      </c>
      <c r="Q76" s="4">
        <v>1</v>
      </c>
      <c r="R76" s="21">
        <v>1</v>
      </c>
      <c r="S76" s="16" t="str">
        <f t="shared" si="13"/>
        <v>{"count":1,"iid":24050}</v>
      </c>
      <c r="T76" s="16" t="str">
        <f t="shared" si="14"/>
        <v>{"count":1,"iid":24011}</v>
      </c>
      <c r="U76" s="16" t="str">
        <f t="shared" si="15"/>
        <v>{"count":1,"iid":24012}</v>
      </c>
    </row>
    <row r="77" spans="1:21" x14ac:dyDescent="0.15">
      <c r="A77" s="14">
        <v>74</v>
      </c>
      <c r="B77" s="14">
        <f>VLOOKUP(I77,角色ID对应!C:D,2,FALSE)</f>
        <v>26</v>
      </c>
      <c r="C77">
        <f t="shared" si="8"/>
        <v>2</v>
      </c>
      <c r="D77" s="14" t="str">
        <f t="shared" si="12"/>
        <v>[{"count":1,"iid":24050},{"count":1,"iid":24021},{"count":1,"iid":24022}]</v>
      </c>
      <c r="E77" s="14">
        <v>1</v>
      </c>
      <c r="F77">
        <v>0</v>
      </c>
      <c r="G77" s="14">
        <v>0</v>
      </c>
      <c r="H77">
        <v>0</v>
      </c>
      <c r="I77" s="14">
        <f t="shared" si="16"/>
        <v>9</v>
      </c>
      <c r="J77" s="15" t="str">
        <f>VLOOKUP(VLOOKUP(I77,角色ID对应!C:F,4,FALSE),AC:AD,2,FALSE)</f>
        <v>通用伙伴伙伴强化材料5</v>
      </c>
      <c r="K77" t="str">
        <f t="shared" si="9"/>
        <v>伙伴强化材料2-1</v>
      </c>
      <c r="L77" s="14" t="str">
        <f t="shared" si="10"/>
        <v>伙伴强化材料2-2</v>
      </c>
      <c r="M77" s="16">
        <f>VLOOKUP(J77,物品对应表!B:C,2,FALSE)</f>
        <v>24050</v>
      </c>
      <c r="N77" s="16">
        <f>VLOOKUP(K77,物品对应表!B:C,2,FALSE)</f>
        <v>24021</v>
      </c>
      <c r="O77" s="16">
        <f>VLOOKUP(L77,物品对应表!B:C,2,FALSE)</f>
        <v>24022</v>
      </c>
      <c r="P77">
        <f t="shared" si="11"/>
        <v>1</v>
      </c>
      <c r="Q77" s="4">
        <v>1</v>
      </c>
      <c r="R77" s="21">
        <v>1</v>
      </c>
      <c r="S77" s="16" t="str">
        <f t="shared" si="13"/>
        <v>{"count":1,"iid":24050}</v>
      </c>
      <c r="T77" s="16" t="str">
        <f t="shared" si="14"/>
        <v>{"count":1,"iid":24021}</v>
      </c>
      <c r="U77" s="16" t="str">
        <f t="shared" si="15"/>
        <v>{"count":1,"iid":24022}</v>
      </c>
    </row>
    <row r="78" spans="1:21" x14ac:dyDescent="0.15">
      <c r="A78" s="14">
        <v>75</v>
      </c>
      <c r="B78" s="14">
        <f>VLOOKUP(I78,角色ID对应!C:D,2,FALSE)</f>
        <v>26</v>
      </c>
      <c r="C78">
        <f t="shared" ref="C78:C141" si="17">C69</f>
        <v>3</v>
      </c>
      <c r="D78" s="14" t="str">
        <f t="shared" si="12"/>
        <v>[{"count":2,"iid":24050},{"count":1,"iid":24031},{"count":1,"iid":24032}]</v>
      </c>
      <c r="E78" s="14">
        <v>1</v>
      </c>
      <c r="F78">
        <v>0</v>
      </c>
      <c r="G78" s="14">
        <v>0</v>
      </c>
      <c r="H78">
        <v>0</v>
      </c>
      <c r="I78" s="14">
        <f t="shared" si="16"/>
        <v>9</v>
      </c>
      <c r="J78" s="15" t="str">
        <f>VLOOKUP(VLOOKUP(I78,角色ID对应!C:F,4,FALSE),AC:AD,2,FALSE)</f>
        <v>通用伙伴伙伴强化材料5</v>
      </c>
      <c r="K78" t="str">
        <f t="shared" si="9"/>
        <v>伙伴强化材料3-1</v>
      </c>
      <c r="L78" s="14" t="str">
        <f t="shared" si="10"/>
        <v>伙伴强化材料3-2</v>
      </c>
      <c r="M78" s="16">
        <f>VLOOKUP(J78,物品对应表!B:C,2,FALSE)</f>
        <v>24050</v>
      </c>
      <c r="N78" s="16">
        <f>VLOOKUP(K78,物品对应表!B:C,2,FALSE)</f>
        <v>24031</v>
      </c>
      <c r="O78" s="16">
        <f>VLOOKUP(L78,物品对应表!B:C,2,FALSE)</f>
        <v>24032</v>
      </c>
      <c r="P78">
        <f t="shared" si="11"/>
        <v>2</v>
      </c>
      <c r="Q78" s="4">
        <v>1</v>
      </c>
      <c r="R78" s="21">
        <v>1</v>
      </c>
      <c r="S78" s="16" t="str">
        <f t="shared" si="13"/>
        <v>{"count":2,"iid":24050}</v>
      </c>
      <c r="T78" s="16" t="str">
        <f t="shared" si="14"/>
        <v>{"count":1,"iid":24031}</v>
      </c>
      <c r="U78" s="16" t="str">
        <f t="shared" si="15"/>
        <v>{"count":1,"iid":24032}</v>
      </c>
    </row>
    <row r="79" spans="1:21" x14ac:dyDescent="0.15">
      <c r="A79" s="14">
        <v>76</v>
      </c>
      <c r="B79" s="14">
        <f>VLOOKUP(I79,角色ID对应!C:D,2,FALSE)</f>
        <v>26</v>
      </c>
      <c r="C79">
        <f t="shared" si="17"/>
        <v>4</v>
      </c>
      <c r="D79" s="14" t="str">
        <f t="shared" si="12"/>
        <v>[{"count":2,"iid":24050},{"count":1,"iid":24041},{"count":1,"iid":24042}]</v>
      </c>
      <c r="E79" s="14">
        <v>1</v>
      </c>
      <c r="F79">
        <v>0</v>
      </c>
      <c r="G79" s="14">
        <v>0</v>
      </c>
      <c r="H79">
        <v>0</v>
      </c>
      <c r="I79" s="14">
        <f t="shared" si="16"/>
        <v>9</v>
      </c>
      <c r="J79" s="15" t="str">
        <f>VLOOKUP(VLOOKUP(I79,角色ID对应!C:F,4,FALSE),AC:AD,2,FALSE)</f>
        <v>通用伙伴伙伴强化材料5</v>
      </c>
      <c r="K79" t="str">
        <f t="shared" si="9"/>
        <v>伙伴强化材料4-1</v>
      </c>
      <c r="L79" s="14" t="str">
        <f t="shared" si="10"/>
        <v>伙伴强化材料4-2</v>
      </c>
      <c r="M79" s="16">
        <f>VLOOKUP(J79,物品对应表!B:C,2,FALSE)</f>
        <v>24050</v>
      </c>
      <c r="N79" s="16">
        <f>VLOOKUP(K79,物品对应表!B:C,2,FALSE)</f>
        <v>24041</v>
      </c>
      <c r="O79" s="16">
        <f>VLOOKUP(L79,物品对应表!B:C,2,FALSE)</f>
        <v>24042</v>
      </c>
      <c r="P79">
        <f t="shared" si="11"/>
        <v>2</v>
      </c>
      <c r="Q79" s="4">
        <v>1</v>
      </c>
      <c r="R79" s="21">
        <v>1</v>
      </c>
      <c r="S79" s="16" t="str">
        <f t="shared" si="13"/>
        <v>{"count":2,"iid":24050}</v>
      </c>
      <c r="T79" s="16" t="str">
        <f t="shared" si="14"/>
        <v>{"count":1,"iid":24041}</v>
      </c>
      <c r="U79" s="16" t="str">
        <f t="shared" si="15"/>
        <v>{"count":1,"iid":24042}</v>
      </c>
    </row>
    <row r="80" spans="1:21" x14ac:dyDescent="0.15">
      <c r="A80" s="14">
        <v>77</v>
      </c>
      <c r="B80" s="14">
        <f>VLOOKUP(I80,角色ID对应!C:D,2,FALSE)</f>
        <v>26</v>
      </c>
      <c r="C80">
        <f t="shared" si="17"/>
        <v>5</v>
      </c>
      <c r="D80" s="14" t="str">
        <f t="shared" si="12"/>
        <v>[{"count":3,"iid":24050},{"count":1,"iid":24051},{"count":1,"iid":24052}]</v>
      </c>
      <c r="E80" s="14">
        <v>1</v>
      </c>
      <c r="F80">
        <v>0</v>
      </c>
      <c r="G80" s="14">
        <v>0</v>
      </c>
      <c r="H80">
        <v>0</v>
      </c>
      <c r="I80" s="14">
        <f t="shared" si="16"/>
        <v>9</v>
      </c>
      <c r="J80" s="15" t="str">
        <f>VLOOKUP(VLOOKUP(I80,角色ID对应!C:F,4,FALSE),AC:AD,2,FALSE)</f>
        <v>通用伙伴伙伴强化材料5</v>
      </c>
      <c r="K80" t="str">
        <f t="shared" si="9"/>
        <v>伙伴强化材料5-1</v>
      </c>
      <c r="L80" s="14" t="str">
        <f t="shared" si="10"/>
        <v>伙伴强化材料5-2</v>
      </c>
      <c r="M80" s="16">
        <f>VLOOKUP(J80,物品对应表!B:C,2,FALSE)</f>
        <v>24050</v>
      </c>
      <c r="N80" s="16">
        <f>VLOOKUP(K80,物品对应表!B:C,2,FALSE)</f>
        <v>24051</v>
      </c>
      <c r="O80" s="16">
        <f>VLOOKUP(L80,物品对应表!B:C,2,FALSE)</f>
        <v>24052</v>
      </c>
      <c r="P80">
        <f t="shared" si="11"/>
        <v>3</v>
      </c>
      <c r="Q80" s="4">
        <v>1</v>
      </c>
      <c r="R80" s="21">
        <v>1</v>
      </c>
      <c r="S80" s="16" t="str">
        <f t="shared" si="13"/>
        <v>{"count":3,"iid":24050}</v>
      </c>
      <c r="T80" s="16" t="str">
        <f t="shared" si="14"/>
        <v>{"count":1,"iid":24051}</v>
      </c>
      <c r="U80" s="16" t="str">
        <f t="shared" si="15"/>
        <v>{"count":1,"iid":24052}</v>
      </c>
    </row>
    <row r="81" spans="1:21" x14ac:dyDescent="0.15">
      <c r="A81" s="14">
        <v>78</v>
      </c>
      <c r="B81" s="14">
        <f>VLOOKUP(I81,角色ID对应!C:D,2,FALSE)</f>
        <v>26</v>
      </c>
      <c r="C81">
        <f t="shared" si="17"/>
        <v>6</v>
      </c>
      <c r="D81" s="14" t="str">
        <f t="shared" si="12"/>
        <v>[{"count":3,"iid":24050},{"count":1,"iid":24061},{"count":1,"iid":24062}]</v>
      </c>
      <c r="E81" s="14">
        <v>1</v>
      </c>
      <c r="F81">
        <v>0</v>
      </c>
      <c r="G81" s="14">
        <v>0</v>
      </c>
      <c r="H81">
        <v>0</v>
      </c>
      <c r="I81" s="14">
        <f t="shared" si="16"/>
        <v>9</v>
      </c>
      <c r="J81" s="15" t="str">
        <f>VLOOKUP(VLOOKUP(I81,角色ID对应!C:F,4,FALSE),AC:AD,2,FALSE)</f>
        <v>通用伙伴伙伴强化材料5</v>
      </c>
      <c r="K81" t="str">
        <f t="shared" si="9"/>
        <v>伙伴强化材料6-1</v>
      </c>
      <c r="L81" s="14" t="str">
        <f t="shared" si="10"/>
        <v>伙伴强化材料6-2</v>
      </c>
      <c r="M81" s="16">
        <f>VLOOKUP(J81,物品对应表!B:C,2,FALSE)</f>
        <v>24050</v>
      </c>
      <c r="N81" s="16">
        <f>VLOOKUP(K81,物品对应表!B:C,2,FALSE)</f>
        <v>24061</v>
      </c>
      <c r="O81" s="16">
        <f>VLOOKUP(L81,物品对应表!B:C,2,FALSE)</f>
        <v>24062</v>
      </c>
      <c r="P81">
        <f t="shared" si="11"/>
        <v>3</v>
      </c>
      <c r="Q81" s="4">
        <v>1</v>
      </c>
      <c r="R81" s="21">
        <v>1</v>
      </c>
      <c r="S81" s="16" t="str">
        <f t="shared" si="13"/>
        <v>{"count":3,"iid":24050}</v>
      </c>
      <c r="T81" s="16" t="str">
        <f t="shared" si="14"/>
        <v>{"count":1,"iid":24061}</v>
      </c>
      <c r="U81" s="16" t="str">
        <f t="shared" si="15"/>
        <v>{"count":1,"iid":24062}</v>
      </c>
    </row>
    <row r="82" spans="1:21" x14ac:dyDescent="0.15">
      <c r="A82" s="14">
        <v>79</v>
      </c>
      <c r="B82" s="14">
        <f>VLOOKUP(I82,角色ID对应!C:D,2,FALSE)</f>
        <v>26</v>
      </c>
      <c r="C82">
        <f t="shared" si="17"/>
        <v>7</v>
      </c>
      <c r="D82" s="14" t="str">
        <f t="shared" si="12"/>
        <v>[{"count":4,"iid":24050},{"count":1,"iid":24071},{"count":1,"iid":24072}]</v>
      </c>
      <c r="E82" s="14">
        <v>1</v>
      </c>
      <c r="F82">
        <v>0</v>
      </c>
      <c r="G82" s="14">
        <v>0</v>
      </c>
      <c r="H82">
        <v>0</v>
      </c>
      <c r="I82" s="14">
        <f t="shared" si="16"/>
        <v>9</v>
      </c>
      <c r="J82" s="15" t="str">
        <f>VLOOKUP(VLOOKUP(I82,角色ID对应!C:F,4,FALSE),AC:AD,2,FALSE)</f>
        <v>通用伙伴伙伴强化材料5</v>
      </c>
      <c r="K82" t="str">
        <f t="shared" si="9"/>
        <v>伙伴强化材料7-1</v>
      </c>
      <c r="L82" s="14" t="str">
        <f t="shared" si="10"/>
        <v>伙伴强化材料7-2</v>
      </c>
      <c r="M82" s="16">
        <f>VLOOKUP(J82,物品对应表!B:C,2,FALSE)</f>
        <v>24050</v>
      </c>
      <c r="N82" s="16">
        <f>VLOOKUP(K82,物品对应表!B:C,2,FALSE)</f>
        <v>24071</v>
      </c>
      <c r="O82" s="16">
        <f>VLOOKUP(L82,物品对应表!B:C,2,FALSE)</f>
        <v>24072</v>
      </c>
      <c r="P82">
        <f t="shared" si="11"/>
        <v>4</v>
      </c>
      <c r="Q82" s="4">
        <v>1</v>
      </c>
      <c r="R82" s="21">
        <v>1</v>
      </c>
      <c r="S82" s="16" t="str">
        <f t="shared" si="13"/>
        <v>{"count":4,"iid":24050}</v>
      </c>
      <c r="T82" s="16" t="str">
        <f t="shared" si="14"/>
        <v>{"count":1,"iid":24071}</v>
      </c>
      <c r="U82" s="16" t="str">
        <f t="shared" si="15"/>
        <v>{"count":1,"iid":24072}</v>
      </c>
    </row>
    <row r="83" spans="1:21" x14ac:dyDescent="0.15">
      <c r="A83" s="14">
        <v>80</v>
      </c>
      <c r="B83" s="14">
        <f>VLOOKUP(I83,角色ID对应!C:D,2,FALSE)</f>
        <v>26</v>
      </c>
      <c r="C83">
        <f t="shared" si="17"/>
        <v>8</v>
      </c>
      <c r="D83" s="14" t="str">
        <f t="shared" si="12"/>
        <v>[{"count":4,"iid":24050},{"count":1,"iid":24081},{"count":1,"iid":24082}]</v>
      </c>
      <c r="E83" s="14">
        <v>1</v>
      </c>
      <c r="F83">
        <v>0</v>
      </c>
      <c r="G83" s="14">
        <v>0</v>
      </c>
      <c r="H83">
        <v>0</v>
      </c>
      <c r="I83" s="14">
        <f t="shared" si="16"/>
        <v>9</v>
      </c>
      <c r="J83" s="15" t="str">
        <f>VLOOKUP(VLOOKUP(I83,角色ID对应!C:F,4,FALSE),AC:AD,2,FALSE)</f>
        <v>通用伙伴伙伴强化材料5</v>
      </c>
      <c r="K83" t="str">
        <f t="shared" si="9"/>
        <v>伙伴强化材料8-1</v>
      </c>
      <c r="L83" s="14" t="str">
        <f t="shared" si="10"/>
        <v>伙伴强化材料8-2</v>
      </c>
      <c r="M83" s="16">
        <f>VLOOKUP(J83,物品对应表!B:C,2,FALSE)</f>
        <v>24050</v>
      </c>
      <c r="N83" s="16">
        <f>VLOOKUP(K83,物品对应表!B:C,2,FALSE)</f>
        <v>24081</v>
      </c>
      <c r="O83" s="16">
        <f>VLOOKUP(L83,物品对应表!B:C,2,FALSE)</f>
        <v>24082</v>
      </c>
      <c r="P83">
        <f t="shared" si="11"/>
        <v>4</v>
      </c>
      <c r="Q83" s="4">
        <v>1</v>
      </c>
      <c r="R83" s="21">
        <v>1</v>
      </c>
      <c r="S83" s="16" t="str">
        <f t="shared" si="13"/>
        <v>{"count":4,"iid":24050}</v>
      </c>
      <c r="T83" s="16" t="str">
        <f t="shared" si="14"/>
        <v>{"count":1,"iid":24081}</v>
      </c>
      <c r="U83" s="16" t="str">
        <f t="shared" si="15"/>
        <v>{"count":1,"iid":24082}</v>
      </c>
    </row>
    <row r="84" spans="1:21" x14ac:dyDescent="0.15">
      <c r="A84" s="14">
        <v>81</v>
      </c>
      <c r="B84" s="14">
        <f>VLOOKUP(I84,角色ID对应!C:D,2,FALSE)</f>
        <v>26</v>
      </c>
      <c r="C84">
        <f t="shared" si="17"/>
        <v>9</v>
      </c>
      <c r="D84" s="14" t="str">
        <f t="shared" si="12"/>
        <v>[{"count":5,"iid":24050},{"count":1,"iid":24091},{"count":1,"iid":24092}]</v>
      </c>
      <c r="E84" s="14">
        <v>1</v>
      </c>
      <c r="F84">
        <v>0</v>
      </c>
      <c r="G84" s="14">
        <v>0</v>
      </c>
      <c r="H84">
        <v>0</v>
      </c>
      <c r="I84" s="14">
        <f t="shared" si="16"/>
        <v>9</v>
      </c>
      <c r="J84" s="15" t="str">
        <f>VLOOKUP(VLOOKUP(I84,角色ID对应!C:F,4,FALSE),AC:AD,2,FALSE)</f>
        <v>通用伙伴伙伴强化材料5</v>
      </c>
      <c r="K84" t="str">
        <f t="shared" si="9"/>
        <v>伙伴强化材料9-1</v>
      </c>
      <c r="L84" s="14" t="str">
        <f t="shared" si="10"/>
        <v>伙伴强化材料9-2</v>
      </c>
      <c r="M84" s="16">
        <f>VLOOKUP(J84,物品对应表!B:C,2,FALSE)</f>
        <v>24050</v>
      </c>
      <c r="N84" s="16">
        <f>VLOOKUP(K84,物品对应表!B:C,2,FALSE)</f>
        <v>24091</v>
      </c>
      <c r="O84" s="16">
        <f>VLOOKUP(L84,物品对应表!B:C,2,FALSE)</f>
        <v>24092</v>
      </c>
      <c r="P84">
        <f t="shared" si="11"/>
        <v>5</v>
      </c>
      <c r="Q84" s="4">
        <v>1</v>
      </c>
      <c r="R84" s="21">
        <v>1</v>
      </c>
      <c r="S84" s="16" t="str">
        <f t="shared" si="13"/>
        <v>{"count":5,"iid":24050}</v>
      </c>
      <c r="T84" s="16" t="str">
        <f t="shared" si="14"/>
        <v>{"count":1,"iid":24091}</v>
      </c>
      <c r="U84" s="16" t="str">
        <f t="shared" si="15"/>
        <v>{"count":1,"iid":24092}</v>
      </c>
    </row>
    <row r="85" spans="1:21" x14ac:dyDescent="0.15">
      <c r="A85" s="14">
        <v>82</v>
      </c>
      <c r="B85" s="14">
        <f>VLOOKUP(I85,角色ID对应!C:D,2,FALSE)</f>
        <v>27</v>
      </c>
      <c r="C85">
        <f t="shared" si="17"/>
        <v>1</v>
      </c>
      <c r="D85" s="14" t="str">
        <f t="shared" si="12"/>
        <v>[{"count":1,"iid":24050},{"count":1,"iid":24011},{"count":1,"iid":24012}]</v>
      </c>
      <c r="E85" s="14">
        <v>1</v>
      </c>
      <c r="F85">
        <v>0</v>
      </c>
      <c r="G85" s="14">
        <v>0</v>
      </c>
      <c r="H85">
        <v>0</v>
      </c>
      <c r="I85" s="14">
        <f t="shared" si="16"/>
        <v>10</v>
      </c>
      <c r="J85" s="15" t="str">
        <f>VLOOKUP(VLOOKUP(I85,角色ID对应!C:F,4,FALSE),AC:AD,2,FALSE)</f>
        <v>通用伙伴伙伴强化材料5</v>
      </c>
      <c r="K85" t="str">
        <f t="shared" si="9"/>
        <v>伙伴强化材料1-1</v>
      </c>
      <c r="L85" s="14" t="str">
        <f t="shared" si="10"/>
        <v>伙伴强化材料1-2</v>
      </c>
      <c r="M85" s="16">
        <f>VLOOKUP(J85,物品对应表!B:C,2,FALSE)</f>
        <v>24050</v>
      </c>
      <c r="N85" s="16">
        <f>VLOOKUP(K85,物品对应表!B:C,2,FALSE)</f>
        <v>24011</v>
      </c>
      <c r="O85" s="16">
        <f>VLOOKUP(L85,物品对应表!B:C,2,FALSE)</f>
        <v>24012</v>
      </c>
      <c r="P85">
        <f t="shared" si="11"/>
        <v>1</v>
      </c>
      <c r="Q85" s="4">
        <v>1</v>
      </c>
      <c r="R85" s="21">
        <v>1</v>
      </c>
      <c r="S85" s="16" t="str">
        <f t="shared" si="13"/>
        <v>{"count":1,"iid":24050}</v>
      </c>
      <c r="T85" s="16" t="str">
        <f t="shared" si="14"/>
        <v>{"count":1,"iid":24011}</v>
      </c>
      <c r="U85" s="16" t="str">
        <f t="shared" si="15"/>
        <v>{"count":1,"iid":24012}</v>
      </c>
    </row>
    <row r="86" spans="1:21" x14ac:dyDescent="0.15">
      <c r="A86" s="14">
        <v>83</v>
      </c>
      <c r="B86" s="14">
        <f>VLOOKUP(I86,角色ID对应!C:D,2,FALSE)</f>
        <v>27</v>
      </c>
      <c r="C86">
        <f t="shared" si="17"/>
        <v>2</v>
      </c>
      <c r="D86" s="14" t="str">
        <f t="shared" si="12"/>
        <v>[{"count":1,"iid":24050},{"count":1,"iid":24021},{"count":1,"iid":24022}]</v>
      </c>
      <c r="E86" s="14">
        <v>1</v>
      </c>
      <c r="F86">
        <v>0</v>
      </c>
      <c r="G86" s="14">
        <v>0</v>
      </c>
      <c r="H86">
        <v>0</v>
      </c>
      <c r="I86" s="14">
        <f t="shared" si="16"/>
        <v>10</v>
      </c>
      <c r="J86" s="15" t="str">
        <f>VLOOKUP(VLOOKUP(I86,角色ID对应!C:F,4,FALSE),AC:AD,2,FALSE)</f>
        <v>通用伙伴伙伴强化材料5</v>
      </c>
      <c r="K86" t="str">
        <f t="shared" si="9"/>
        <v>伙伴强化材料2-1</v>
      </c>
      <c r="L86" s="14" t="str">
        <f t="shared" si="10"/>
        <v>伙伴强化材料2-2</v>
      </c>
      <c r="M86" s="16">
        <f>VLOOKUP(J86,物品对应表!B:C,2,FALSE)</f>
        <v>24050</v>
      </c>
      <c r="N86" s="16">
        <f>VLOOKUP(K86,物品对应表!B:C,2,FALSE)</f>
        <v>24021</v>
      </c>
      <c r="O86" s="16">
        <f>VLOOKUP(L86,物品对应表!B:C,2,FALSE)</f>
        <v>24022</v>
      </c>
      <c r="P86">
        <f t="shared" si="11"/>
        <v>1</v>
      </c>
      <c r="Q86" s="4">
        <v>1</v>
      </c>
      <c r="R86" s="21">
        <v>1</v>
      </c>
      <c r="S86" s="16" t="str">
        <f t="shared" si="13"/>
        <v>{"count":1,"iid":24050}</v>
      </c>
      <c r="T86" s="16" t="str">
        <f t="shared" si="14"/>
        <v>{"count":1,"iid":24021}</v>
      </c>
      <c r="U86" s="16" t="str">
        <f t="shared" si="15"/>
        <v>{"count":1,"iid":24022}</v>
      </c>
    </row>
    <row r="87" spans="1:21" x14ac:dyDescent="0.15">
      <c r="A87" s="14">
        <v>84</v>
      </c>
      <c r="B87" s="14">
        <f>VLOOKUP(I87,角色ID对应!C:D,2,FALSE)</f>
        <v>27</v>
      </c>
      <c r="C87">
        <f t="shared" si="17"/>
        <v>3</v>
      </c>
      <c r="D87" s="14" t="str">
        <f t="shared" si="12"/>
        <v>[{"count":2,"iid":24050},{"count":1,"iid":24031},{"count":1,"iid":24032}]</v>
      </c>
      <c r="E87" s="14">
        <v>1</v>
      </c>
      <c r="F87">
        <v>0</v>
      </c>
      <c r="G87" s="14">
        <v>0</v>
      </c>
      <c r="H87">
        <v>0</v>
      </c>
      <c r="I87" s="14">
        <f t="shared" si="16"/>
        <v>10</v>
      </c>
      <c r="J87" s="15" t="str">
        <f>VLOOKUP(VLOOKUP(I87,角色ID对应!C:F,4,FALSE),AC:AD,2,FALSE)</f>
        <v>通用伙伴伙伴强化材料5</v>
      </c>
      <c r="K87" t="str">
        <f t="shared" si="9"/>
        <v>伙伴强化材料3-1</v>
      </c>
      <c r="L87" s="14" t="str">
        <f t="shared" si="10"/>
        <v>伙伴强化材料3-2</v>
      </c>
      <c r="M87" s="16">
        <f>VLOOKUP(J87,物品对应表!B:C,2,FALSE)</f>
        <v>24050</v>
      </c>
      <c r="N87" s="16">
        <f>VLOOKUP(K87,物品对应表!B:C,2,FALSE)</f>
        <v>24031</v>
      </c>
      <c r="O87" s="16">
        <f>VLOOKUP(L87,物品对应表!B:C,2,FALSE)</f>
        <v>24032</v>
      </c>
      <c r="P87">
        <f t="shared" si="11"/>
        <v>2</v>
      </c>
      <c r="Q87" s="4">
        <v>1</v>
      </c>
      <c r="R87" s="21">
        <v>1</v>
      </c>
      <c r="S87" s="16" t="str">
        <f t="shared" si="13"/>
        <v>{"count":2,"iid":24050}</v>
      </c>
      <c r="T87" s="16" t="str">
        <f t="shared" si="14"/>
        <v>{"count":1,"iid":24031}</v>
      </c>
      <c r="U87" s="16" t="str">
        <f t="shared" si="15"/>
        <v>{"count":1,"iid":24032}</v>
      </c>
    </row>
    <row r="88" spans="1:21" x14ac:dyDescent="0.15">
      <c r="A88" s="14">
        <v>85</v>
      </c>
      <c r="B88" s="14">
        <f>VLOOKUP(I88,角色ID对应!C:D,2,FALSE)</f>
        <v>27</v>
      </c>
      <c r="C88">
        <f t="shared" si="17"/>
        <v>4</v>
      </c>
      <c r="D88" s="14" t="str">
        <f t="shared" si="12"/>
        <v>[{"count":2,"iid":24050},{"count":1,"iid":24041},{"count":1,"iid":24042}]</v>
      </c>
      <c r="E88" s="14">
        <v>1</v>
      </c>
      <c r="F88">
        <v>0</v>
      </c>
      <c r="G88" s="14">
        <v>0</v>
      </c>
      <c r="H88">
        <v>0</v>
      </c>
      <c r="I88" s="14">
        <f t="shared" si="16"/>
        <v>10</v>
      </c>
      <c r="J88" s="15" t="str">
        <f>VLOOKUP(VLOOKUP(I88,角色ID对应!C:F,4,FALSE),AC:AD,2,FALSE)</f>
        <v>通用伙伴伙伴强化材料5</v>
      </c>
      <c r="K88" t="str">
        <f t="shared" si="9"/>
        <v>伙伴强化材料4-1</v>
      </c>
      <c r="L88" s="14" t="str">
        <f t="shared" si="10"/>
        <v>伙伴强化材料4-2</v>
      </c>
      <c r="M88" s="16">
        <f>VLOOKUP(J88,物品对应表!B:C,2,FALSE)</f>
        <v>24050</v>
      </c>
      <c r="N88" s="16">
        <f>VLOOKUP(K88,物品对应表!B:C,2,FALSE)</f>
        <v>24041</v>
      </c>
      <c r="O88" s="16">
        <f>VLOOKUP(L88,物品对应表!B:C,2,FALSE)</f>
        <v>24042</v>
      </c>
      <c r="P88">
        <f t="shared" si="11"/>
        <v>2</v>
      </c>
      <c r="Q88" s="4">
        <v>1</v>
      </c>
      <c r="R88" s="21">
        <v>1</v>
      </c>
      <c r="S88" s="16" t="str">
        <f t="shared" si="13"/>
        <v>{"count":2,"iid":24050}</v>
      </c>
      <c r="T88" s="16" t="str">
        <f t="shared" si="14"/>
        <v>{"count":1,"iid":24041}</v>
      </c>
      <c r="U88" s="16" t="str">
        <f t="shared" si="15"/>
        <v>{"count":1,"iid":24042}</v>
      </c>
    </row>
    <row r="89" spans="1:21" x14ac:dyDescent="0.15">
      <c r="A89" s="14">
        <v>86</v>
      </c>
      <c r="B89" s="14">
        <f>VLOOKUP(I89,角色ID对应!C:D,2,FALSE)</f>
        <v>27</v>
      </c>
      <c r="C89">
        <f t="shared" si="17"/>
        <v>5</v>
      </c>
      <c r="D89" s="14" t="str">
        <f t="shared" si="12"/>
        <v>[{"count":3,"iid":24050},{"count":1,"iid":24051},{"count":1,"iid":24052}]</v>
      </c>
      <c r="E89" s="14">
        <v>1</v>
      </c>
      <c r="F89">
        <v>0</v>
      </c>
      <c r="G89" s="14">
        <v>0</v>
      </c>
      <c r="H89">
        <v>0</v>
      </c>
      <c r="I89" s="14">
        <f t="shared" si="16"/>
        <v>10</v>
      </c>
      <c r="J89" s="15" t="str">
        <f>VLOOKUP(VLOOKUP(I89,角色ID对应!C:F,4,FALSE),AC:AD,2,FALSE)</f>
        <v>通用伙伴伙伴强化材料5</v>
      </c>
      <c r="K89" t="str">
        <f t="shared" si="9"/>
        <v>伙伴强化材料5-1</v>
      </c>
      <c r="L89" s="14" t="str">
        <f t="shared" si="10"/>
        <v>伙伴强化材料5-2</v>
      </c>
      <c r="M89" s="16">
        <f>VLOOKUP(J89,物品对应表!B:C,2,FALSE)</f>
        <v>24050</v>
      </c>
      <c r="N89" s="16">
        <f>VLOOKUP(K89,物品对应表!B:C,2,FALSE)</f>
        <v>24051</v>
      </c>
      <c r="O89" s="16">
        <f>VLOOKUP(L89,物品对应表!B:C,2,FALSE)</f>
        <v>24052</v>
      </c>
      <c r="P89">
        <f t="shared" si="11"/>
        <v>3</v>
      </c>
      <c r="Q89" s="4">
        <v>1</v>
      </c>
      <c r="R89" s="21">
        <v>1</v>
      </c>
      <c r="S89" s="16" t="str">
        <f t="shared" si="13"/>
        <v>{"count":3,"iid":24050}</v>
      </c>
      <c r="T89" s="16" t="str">
        <f t="shared" si="14"/>
        <v>{"count":1,"iid":24051}</v>
      </c>
      <c r="U89" s="16" t="str">
        <f t="shared" si="15"/>
        <v>{"count":1,"iid":24052}</v>
      </c>
    </row>
    <row r="90" spans="1:21" x14ac:dyDescent="0.15">
      <c r="A90" s="14">
        <v>87</v>
      </c>
      <c r="B90" s="14">
        <f>VLOOKUP(I90,角色ID对应!C:D,2,FALSE)</f>
        <v>27</v>
      </c>
      <c r="C90">
        <f t="shared" si="17"/>
        <v>6</v>
      </c>
      <c r="D90" s="14" t="str">
        <f t="shared" si="12"/>
        <v>[{"count":3,"iid":24050},{"count":1,"iid":24061},{"count":1,"iid":24062}]</v>
      </c>
      <c r="E90" s="14">
        <v>1</v>
      </c>
      <c r="F90">
        <v>0</v>
      </c>
      <c r="G90" s="14">
        <v>0</v>
      </c>
      <c r="H90">
        <v>0</v>
      </c>
      <c r="I90" s="14">
        <f t="shared" si="16"/>
        <v>10</v>
      </c>
      <c r="J90" s="15" t="str">
        <f>VLOOKUP(VLOOKUP(I90,角色ID对应!C:F,4,FALSE),AC:AD,2,FALSE)</f>
        <v>通用伙伴伙伴强化材料5</v>
      </c>
      <c r="K90" t="str">
        <f t="shared" si="9"/>
        <v>伙伴强化材料6-1</v>
      </c>
      <c r="L90" s="14" t="str">
        <f t="shared" si="10"/>
        <v>伙伴强化材料6-2</v>
      </c>
      <c r="M90" s="16">
        <f>VLOOKUP(J90,物品对应表!B:C,2,FALSE)</f>
        <v>24050</v>
      </c>
      <c r="N90" s="16">
        <f>VLOOKUP(K90,物品对应表!B:C,2,FALSE)</f>
        <v>24061</v>
      </c>
      <c r="O90" s="16">
        <f>VLOOKUP(L90,物品对应表!B:C,2,FALSE)</f>
        <v>24062</v>
      </c>
      <c r="P90">
        <f t="shared" si="11"/>
        <v>3</v>
      </c>
      <c r="Q90" s="4">
        <v>1</v>
      </c>
      <c r="R90" s="21">
        <v>1</v>
      </c>
      <c r="S90" s="16" t="str">
        <f t="shared" si="13"/>
        <v>{"count":3,"iid":24050}</v>
      </c>
      <c r="T90" s="16" t="str">
        <f t="shared" si="14"/>
        <v>{"count":1,"iid":24061}</v>
      </c>
      <c r="U90" s="16" t="str">
        <f t="shared" si="15"/>
        <v>{"count":1,"iid":24062}</v>
      </c>
    </row>
    <row r="91" spans="1:21" x14ac:dyDescent="0.15">
      <c r="A91" s="14">
        <v>88</v>
      </c>
      <c r="B91" s="14">
        <f>VLOOKUP(I91,角色ID对应!C:D,2,FALSE)</f>
        <v>27</v>
      </c>
      <c r="C91">
        <f t="shared" si="17"/>
        <v>7</v>
      </c>
      <c r="D91" s="14" t="str">
        <f t="shared" si="12"/>
        <v>[{"count":4,"iid":24050},{"count":1,"iid":24071},{"count":1,"iid":24072}]</v>
      </c>
      <c r="E91" s="14">
        <v>1</v>
      </c>
      <c r="F91">
        <v>0</v>
      </c>
      <c r="G91" s="14">
        <v>0</v>
      </c>
      <c r="H91">
        <v>0</v>
      </c>
      <c r="I91" s="14">
        <f t="shared" si="16"/>
        <v>10</v>
      </c>
      <c r="J91" s="15" t="str">
        <f>VLOOKUP(VLOOKUP(I91,角色ID对应!C:F,4,FALSE),AC:AD,2,FALSE)</f>
        <v>通用伙伴伙伴强化材料5</v>
      </c>
      <c r="K91" t="str">
        <f t="shared" si="9"/>
        <v>伙伴强化材料7-1</v>
      </c>
      <c r="L91" s="14" t="str">
        <f t="shared" si="10"/>
        <v>伙伴强化材料7-2</v>
      </c>
      <c r="M91" s="16">
        <f>VLOOKUP(J91,物品对应表!B:C,2,FALSE)</f>
        <v>24050</v>
      </c>
      <c r="N91" s="16">
        <f>VLOOKUP(K91,物品对应表!B:C,2,FALSE)</f>
        <v>24071</v>
      </c>
      <c r="O91" s="16">
        <f>VLOOKUP(L91,物品对应表!B:C,2,FALSE)</f>
        <v>24072</v>
      </c>
      <c r="P91">
        <f t="shared" si="11"/>
        <v>4</v>
      </c>
      <c r="Q91" s="4">
        <v>1</v>
      </c>
      <c r="R91" s="21">
        <v>1</v>
      </c>
      <c r="S91" s="16" t="str">
        <f t="shared" si="13"/>
        <v>{"count":4,"iid":24050}</v>
      </c>
      <c r="T91" s="16" t="str">
        <f t="shared" si="14"/>
        <v>{"count":1,"iid":24071}</v>
      </c>
      <c r="U91" s="16" t="str">
        <f t="shared" si="15"/>
        <v>{"count":1,"iid":24072}</v>
      </c>
    </row>
    <row r="92" spans="1:21" x14ac:dyDescent="0.15">
      <c r="A92" s="14">
        <v>89</v>
      </c>
      <c r="B92" s="14">
        <f>VLOOKUP(I92,角色ID对应!C:D,2,FALSE)</f>
        <v>27</v>
      </c>
      <c r="C92">
        <f t="shared" si="17"/>
        <v>8</v>
      </c>
      <c r="D92" s="14" t="str">
        <f t="shared" si="12"/>
        <v>[{"count":4,"iid":24050},{"count":1,"iid":24081},{"count":1,"iid":24082}]</v>
      </c>
      <c r="E92" s="14">
        <v>1</v>
      </c>
      <c r="F92">
        <v>0</v>
      </c>
      <c r="G92" s="14">
        <v>0</v>
      </c>
      <c r="H92">
        <v>0</v>
      </c>
      <c r="I92" s="14">
        <f t="shared" si="16"/>
        <v>10</v>
      </c>
      <c r="J92" s="15" t="str">
        <f>VLOOKUP(VLOOKUP(I92,角色ID对应!C:F,4,FALSE),AC:AD,2,FALSE)</f>
        <v>通用伙伴伙伴强化材料5</v>
      </c>
      <c r="K92" t="str">
        <f t="shared" si="9"/>
        <v>伙伴强化材料8-1</v>
      </c>
      <c r="L92" s="14" t="str">
        <f t="shared" si="10"/>
        <v>伙伴强化材料8-2</v>
      </c>
      <c r="M92" s="16">
        <f>VLOOKUP(J92,物品对应表!B:C,2,FALSE)</f>
        <v>24050</v>
      </c>
      <c r="N92" s="16">
        <f>VLOOKUP(K92,物品对应表!B:C,2,FALSE)</f>
        <v>24081</v>
      </c>
      <c r="O92" s="16">
        <f>VLOOKUP(L92,物品对应表!B:C,2,FALSE)</f>
        <v>24082</v>
      </c>
      <c r="P92">
        <f t="shared" si="11"/>
        <v>4</v>
      </c>
      <c r="Q92" s="4">
        <v>1</v>
      </c>
      <c r="R92" s="21">
        <v>1</v>
      </c>
      <c r="S92" s="16" t="str">
        <f t="shared" si="13"/>
        <v>{"count":4,"iid":24050}</v>
      </c>
      <c r="T92" s="16" t="str">
        <f t="shared" si="14"/>
        <v>{"count":1,"iid":24081}</v>
      </c>
      <c r="U92" s="16" t="str">
        <f t="shared" si="15"/>
        <v>{"count":1,"iid":24082}</v>
      </c>
    </row>
    <row r="93" spans="1:21" x14ac:dyDescent="0.15">
      <c r="A93" s="14">
        <v>90</v>
      </c>
      <c r="B93" s="14">
        <f>VLOOKUP(I93,角色ID对应!C:D,2,FALSE)</f>
        <v>27</v>
      </c>
      <c r="C93">
        <f t="shared" si="17"/>
        <v>9</v>
      </c>
      <c r="D93" s="14" t="str">
        <f t="shared" si="12"/>
        <v>[{"count":5,"iid":24050},{"count":1,"iid":24091},{"count":1,"iid":24092}]</v>
      </c>
      <c r="E93" s="14">
        <v>1</v>
      </c>
      <c r="F93">
        <v>0</v>
      </c>
      <c r="G93" s="14">
        <v>0</v>
      </c>
      <c r="H93">
        <v>0</v>
      </c>
      <c r="I93" s="14">
        <f t="shared" si="16"/>
        <v>10</v>
      </c>
      <c r="J93" s="15" t="str">
        <f>VLOOKUP(VLOOKUP(I93,角色ID对应!C:F,4,FALSE),AC:AD,2,FALSE)</f>
        <v>通用伙伴伙伴强化材料5</v>
      </c>
      <c r="K93" t="str">
        <f t="shared" si="9"/>
        <v>伙伴强化材料9-1</v>
      </c>
      <c r="L93" s="14" t="str">
        <f t="shared" si="10"/>
        <v>伙伴强化材料9-2</v>
      </c>
      <c r="M93" s="16">
        <f>VLOOKUP(J93,物品对应表!B:C,2,FALSE)</f>
        <v>24050</v>
      </c>
      <c r="N93" s="16">
        <f>VLOOKUP(K93,物品对应表!B:C,2,FALSE)</f>
        <v>24091</v>
      </c>
      <c r="O93" s="16">
        <f>VLOOKUP(L93,物品对应表!B:C,2,FALSE)</f>
        <v>24092</v>
      </c>
      <c r="P93">
        <f t="shared" si="11"/>
        <v>5</v>
      </c>
      <c r="Q93" s="4">
        <v>1</v>
      </c>
      <c r="R93" s="21">
        <v>1</v>
      </c>
      <c r="S93" s="16" t="str">
        <f t="shared" si="13"/>
        <v>{"count":5,"iid":24050}</v>
      </c>
      <c r="T93" s="16" t="str">
        <f t="shared" si="14"/>
        <v>{"count":1,"iid":24091}</v>
      </c>
      <c r="U93" s="16" t="str">
        <f t="shared" si="15"/>
        <v>{"count":1,"iid":24092}</v>
      </c>
    </row>
    <row r="94" spans="1:21" x14ac:dyDescent="0.15">
      <c r="A94" s="14">
        <v>91</v>
      </c>
      <c r="B94" s="14">
        <f>VLOOKUP(I94,角色ID对应!C:D,2,FALSE)</f>
        <v>28</v>
      </c>
      <c r="C94">
        <f t="shared" si="17"/>
        <v>1</v>
      </c>
      <c r="D94" s="14" t="str">
        <f t="shared" si="12"/>
        <v>[{"count":1,"iid":24020},{"count":1,"iid":24011},{"count":1,"iid":24012}]</v>
      </c>
      <c r="E94" s="14">
        <v>1</v>
      </c>
      <c r="F94">
        <v>0</v>
      </c>
      <c r="G94" s="14">
        <v>0</v>
      </c>
      <c r="H94">
        <v>0</v>
      </c>
      <c r="I94" s="14">
        <f t="shared" si="16"/>
        <v>11</v>
      </c>
      <c r="J94" s="15" t="str">
        <f>VLOOKUP(VLOOKUP(I94,角色ID对应!C:F,4,FALSE),AC:AD,2,FALSE)</f>
        <v>通用伙伴伙伴强化材料2</v>
      </c>
      <c r="K94" t="str">
        <f t="shared" si="9"/>
        <v>伙伴强化材料1-1</v>
      </c>
      <c r="L94" s="14" t="str">
        <f t="shared" si="10"/>
        <v>伙伴强化材料1-2</v>
      </c>
      <c r="M94" s="16">
        <f>VLOOKUP(J94,物品对应表!B:C,2,FALSE)</f>
        <v>24020</v>
      </c>
      <c r="N94" s="16">
        <f>VLOOKUP(K94,物品对应表!B:C,2,FALSE)</f>
        <v>24011</v>
      </c>
      <c r="O94" s="16">
        <f>VLOOKUP(L94,物品对应表!B:C,2,FALSE)</f>
        <v>24012</v>
      </c>
      <c r="P94">
        <f t="shared" si="11"/>
        <v>1</v>
      </c>
      <c r="Q94" s="4">
        <v>1</v>
      </c>
      <c r="R94" s="21">
        <v>1</v>
      </c>
      <c r="S94" s="16" t="str">
        <f t="shared" si="13"/>
        <v>{"count":1,"iid":24020}</v>
      </c>
      <c r="T94" s="16" t="str">
        <f t="shared" si="14"/>
        <v>{"count":1,"iid":24011}</v>
      </c>
      <c r="U94" s="16" t="str">
        <f t="shared" si="15"/>
        <v>{"count":1,"iid":24012}</v>
      </c>
    </row>
    <row r="95" spans="1:21" x14ac:dyDescent="0.15">
      <c r="A95" s="14">
        <v>92</v>
      </c>
      <c r="B95" s="14">
        <f>VLOOKUP(I95,角色ID对应!C:D,2,FALSE)</f>
        <v>28</v>
      </c>
      <c r="C95">
        <f t="shared" si="17"/>
        <v>2</v>
      </c>
      <c r="D95" s="14" t="str">
        <f t="shared" si="12"/>
        <v>[{"count":1,"iid":24020},{"count":1,"iid":24021},{"count":1,"iid":24022}]</v>
      </c>
      <c r="E95" s="14">
        <v>1</v>
      </c>
      <c r="F95">
        <v>0</v>
      </c>
      <c r="G95" s="14">
        <v>0</v>
      </c>
      <c r="H95">
        <v>0</v>
      </c>
      <c r="I95" s="14">
        <f t="shared" si="16"/>
        <v>11</v>
      </c>
      <c r="J95" s="15" t="str">
        <f>VLOOKUP(VLOOKUP(I95,角色ID对应!C:F,4,FALSE),AC:AD,2,FALSE)</f>
        <v>通用伙伴伙伴强化材料2</v>
      </c>
      <c r="K95" t="str">
        <f t="shared" si="9"/>
        <v>伙伴强化材料2-1</v>
      </c>
      <c r="L95" s="14" t="str">
        <f t="shared" si="10"/>
        <v>伙伴强化材料2-2</v>
      </c>
      <c r="M95" s="16">
        <f>VLOOKUP(J95,物品对应表!B:C,2,FALSE)</f>
        <v>24020</v>
      </c>
      <c r="N95" s="16">
        <f>VLOOKUP(K95,物品对应表!B:C,2,FALSE)</f>
        <v>24021</v>
      </c>
      <c r="O95" s="16">
        <f>VLOOKUP(L95,物品对应表!B:C,2,FALSE)</f>
        <v>24022</v>
      </c>
      <c r="P95">
        <f t="shared" si="11"/>
        <v>1</v>
      </c>
      <c r="Q95" s="4">
        <v>1</v>
      </c>
      <c r="R95" s="21">
        <v>1</v>
      </c>
      <c r="S95" s="16" t="str">
        <f t="shared" si="13"/>
        <v>{"count":1,"iid":24020}</v>
      </c>
      <c r="T95" s="16" t="str">
        <f t="shared" si="14"/>
        <v>{"count":1,"iid":24021}</v>
      </c>
      <c r="U95" s="16" t="str">
        <f t="shared" si="15"/>
        <v>{"count":1,"iid":24022}</v>
      </c>
    </row>
    <row r="96" spans="1:21" x14ac:dyDescent="0.15">
      <c r="A96" s="14">
        <v>93</v>
      </c>
      <c r="B96" s="14">
        <f>VLOOKUP(I96,角色ID对应!C:D,2,FALSE)</f>
        <v>28</v>
      </c>
      <c r="C96">
        <f t="shared" si="17"/>
        <v>3</v>
      </c>
      <c r="D96" s="14" t="str">
        <f t="shared" si="12"/>
        <v>[{"count":2,"iid":24020},{"count":1,"iid":24031},{"count":1,"iid":24032}]</v>
      </c>
      <c r="E96" s="14">
        <v>1</v>
      </c>
      <c r="F96">
        <v>0</v>
      </c>
      <c r="G96" s="14">
        <v>0</v>
      </c>
      <c r="H96">
        <v>0</v>
      </c>
      <c r="I96" s="14">
        <f t="shared" si="16"/>
        <v>11</v>
      </c>
      <c r="J96" s="15" t="str">
        <f>VLOOKUP(VLOOKUP(I96,角色ID对应!C:F,4,FALSE),AC:AD,2,FALSE)</f>
        <v>通用伙伴伙伴强化材料2</v>
      </c>
      <c r="K96" t="str">
        <f t="shared" si="9"/>
        <v>伙伴强化材料3-1</v>
      </c>
      <c r="L96" s="14" t="str">
        <f t="shared" si="10"/>
        <v>伙伴强化材料3-2</v>
      </c>
      <c r="M96" s="16">
        <f>VLOOKUP(J96,物品对应表!B:C,2,FALSE)</f>
        <v>24020</v>
      </c>
      <c r="N96" s="16">
        <f>VLOOKUP(K96,物品对应表!B:C,2,FALSE)</f>
        <v>24031</v>
      </c>
      <c r="O96" s="16">
        <f>VLOOKUP(L96,物品对应表!B:C,2,FALSE)</f>
        <v>24032</v>
      </c>
      <c r="P96">
        <f t="shared" si="11"/>
        <v>2</v>
      </c>
      <c r="Q96" s="4">
        <v>1</v>
      </c>
      <c r="R96" s="21">
        <v>1</v>
      </c>
      <c r="S96" s="16" t="str">
        <f t="shared" si="13"/>
        <v>{"count":2,"iid":24020}</v>
      </c>
      <c r="T96" s="16" t="str">
        <f t="shared" si="14"/>
        <v>{"count":1,"iid":24031}</v>
      </c>
      <c r="U96" s="16" t="str">
        <f t="shared" si="15"/>
        <v>{"count":1,"iid":24032}</v>
      </c>
    </row>
    <row r="97" spans="1:21" x14ac:dyDescent="0.15">
      <c r="A97" s="14">
        <v>94</v>
      </c>
      <c r="B97" s="14">
        <f>VLOOKUP(I97,角色ID对应!C:D,2,FALSE)</f>
        <v>28</v>
      </c>
      <c r="C97">
        <f t="shared" si="17"/>
        <v>4</v>
      </c>
      <c r="D97" s="14" t="str">
        <f t="shared" si="12"/>
        <v>[{"count":2,"iid":24020},{"count":1,"iid":24041},{"count":1,"iid":24042}]</v>
      </c>
      <c r="E97" s="14">
        <v>1</v>
      </c>
      <c r="F97">
        <v>0</v>
      </c>
      <c r="G97" s="14">
        <v>0</v>
      </c>
      <c r="H97">
        <v>0</v>
      </c>
      <c r="I97" s="14">
        <f t="shared" si="16"/>
        <v>11</v>
      </c>
      <c r="J97" s="15" t="str">
        <f>VLOOKUP(VLOOKUP(I97,角色ID对应!C:F,4,FALSE),AC:AD,2,FALSE)</f>
        <v>通用伙伴伙伴强化材料2</v>
      </c>
      <c r="K97" t="str">
        <f t="shared" si="9"/>
        <v>伙伴强化材料4-1</v>
      </c>
      <c r="L97" s="14" t="str">
        <f t="shared" si="10"/>
        <v>伙伴强化材料4-2</v>
      </c>
      <c r="M97" s="16">
        <f>VLOOKUP(J97,物品对应表!B:C,2,FALSE)</f>
        <v>24020</v>
      </c>
      <c r="N97" s="16">
        <f>VLOOKUP(K97,物品对应表!B:C,2,FALSE)</f>
        <v>24041</v>
      </c>
      <c r="O97" s="16">
        <f>VLOOKUP(L97,物品对应表!B:C,2,FALSE)</f>
        <v>24042</v>
      </c>
      <c r="P97">
        <f t="shared" si="11"/>
        <v>2</v>
      </c>
      <c r="Q97" s="4">
        <v>1</v>
      </c>
      <c r="R97" s="21">
        <v>1</v>
      </c>
      <c r="S97" s="16" t="str">
        <f t="shared" si="13"/>
        <v>{"count":2,"iid":24020}</v>
      </c>
      <c r="T97" s="16" t="str">
        <f t="shared" si="14"/>
        <v>{"count":1,"iid":24041}</v>
      </c>
      <c r="U97" s="16" t="str">
        <f t="shared" si="15"/>
        <v>{"count":1,"iid":24042}</v>
      </c>
    </row>
    <row r="98" spans="1:21" x14ac:dyDescent="0.15">
      <c r="A98" s="14">
        <v>95</v>
      </c>
      <c r="B98" s="14">
        <f>VLOOKUP(I98,角色ID对应!C:D,2,FALSE)</f>
        <v>28</v>
      </c>
      <c r="C98">
        <f t="shared" si="17"/>
        <v>5</v>
      </c>
      <c r="D98" s="14" t="str">
        <f t="shared" si="12"/>
        <v>[{"count":3,"iid":24020},{"count":1,"iid":24051},{"count":1,"iid":24052}]</v>
      </c>
      <c r="E98" s="14">
        <v>1</v>
      </c>
      <c r="F98">
        <v>0</v>
      </c>
      <c r="G98" s="14">
        <v>0</v>
      </c>
      <c r="H98">
        <v>0</v>
      </c>
      <c r="I98" s="14">
        <f t="shared" si="16"/>
        <v>11</v>
      </c>
      <c r="J98" s="15" t="str">
        <f>VLOOKUP(VLOOKUP(I98,角色ID对应!C:F,4,FALSE),AC:AD,2,FALSE)</f>
        <v>通用伙伴伙伴强化材料2</v>
      </c>
      <c r="K98" t="str">
        <f t="shared" si="9"/>
        <v>伙伴强化材料5-1</v>
      </c>
      <c r="L98" s="14" t="str">
        <f t="shared" si="10"/>
        <v>伙伴强化材料5-2</v>
      </c>
      <c r="M98" s="16">
        <f>VLOOKUP(J98,物品对应表!B:C,2,FALSE)</f>
        <v>24020</v>
      </c>
      <c r="N98" s="16">
        <f>VLOOKUP(K98,物品对应表!B:C,2,FALSE)</f>
        <v>24051</v>
      </c>
      <c r="O98" s="16">
        <f>VLOOKUP(L98,物品对应表!B:C,2,FALSE)</f>
        <v>24052</v>
      </c>
      <c r="P98">
        <f t="shared" si="11"/>
        <v>3</v>
      </c>
      <c r="Q98" s="4">
        <v>1</v>
      </c>
      <c r="R98" s="21">
        <v>1</v>
      </c>
      <c r="S98" s="16" t="str">
        <f t="shared" si="13"/>
        <v>{"count":3,"iid":24020}</v>
      </c>
      <c r="T98" s="16" t="str">
        <f t="shared" si="14"/>
        <v>{"count":1,"iid":24051}</v>
      </c>
      <c r="U98" s="16" t="str">
        <f t="shared" si="15"/>
        <v>{"count":1,"iid":24052}</v>
      </c>
    </row>
    <row r="99" spans="1:21" x14ac:dyDescent="0.15">
      <c r="A99" s="14">
        <v>96</v>
      </c>
      <c r="B99" s="14">
        <f>VLOOKUP(I99,角色ID对应!C:D,2,FALSE)</f>
        <v>28</v>
      </c>
      <c r="C99">
        <f t="shared" si="17"/>
        <v>6</v>
      </c>
      <c r="D99" s="14" t="str">
        <f t="shared" si="12"/>
        <v>[{"count":3,"iid":24020},{"count":1,"iid":24061},{"count":1,"iid":24062}]</v>
      </c>
      <c r="E99" s="14">
        <v>1</v>
      </c>
      <c r="F99">
        <v>0</v>
      </c>
      <c r="G99" s="14">
        <v>0</v>
      </c>
      <c r="H99">
        <v>0</v>
      </c>
      <c r="I99" s="14">
        <f t="shared" si="16"/>
        <v>11</v>
      </c>
      <c r="J99" s="15" t="str">
        <f>VLOOKUP(VLOOKUP(I99,角色ID对应!C:F,4,FALSE),AC:AD,2,FALSE)</f>
        <v>通用伙伴伙伴强化材料2</v>
      </c>
      <c r="K99" t="str">
        <f t="shared" si="9"/>
        <v>伙伴强化材料6-1</v>
      </c>
      <c r="L99" s="14" t="str">
        <f t="shared" si="10"/>
        <v>伙伴强化材料6-2</v>
      </c>
      <c r="M99" s="16">
        <f>VLOOKUP(J99,物品对应表!B:C,2,FALSE)</f>
        <v>24020</v>
      </c>
      <c r="N99" s="16">
        <f>VLOOKUP(K99,物品对应表!B:C,2,FALSE)</f>
        <v>24061</v>
      </c>
      <c r="O99" s="16">
        <f>VLOOKUP(L99,物品对应表!B:C,2,FALSE)</f>
        <v>24062</v>
      </c>
      <c r="P99">
        <f t="shared" si="11"/>
        <v>3</v>
      </c>
      <c r="Q99" s="4">
        <v>1</v>
      </c>
      <c r="R99" s="21">
        <v>1</v>
      </c>
      <c r="S99" s="16" t="str">
        <f t="shared" si="13"/>
        <v>{"count":3,"iid":24020}</v>
      </c>
      <c r="T99" s="16" t="str">
        <f t="shared" si="14"/>
        <v>{"count":1,"iid":24061}</v>
      </c>
      <c r="U99" s="16" t="str">
        <f t="shared" si="15"/>
        <v>{"count":1,"iid":24062}</v>
      </c>
    </row>
    <row r="100" spans="1:21" x14ac:dyDescent="0.15">
      <c r="A100" s="14">
        <v>97</v>
      </c>
      <c r="B100" s="14">
        <f>VLOOKUP(I100,角色ID对应!C:D,2,FALSE)</f>
        <v>28</v>
      </c>
      <c r="C100">
        <f t="shared" si="17"/>
        <v>7</v>
      </c>
      <c r="D100" s="14" t="str">
        <f t="shared" si="12"/>
        <v>[{"count":4,"iid":24020},{"count":1,"iid":24071},{"count":1,"iid":24072}]</v>
      </c>
      <c r="E100" s="14">
        <v>1</v>
      </c>
      <c r="F100">
        <v>0</v>
      </c>
      <c r="G100" s="14">
        <v>0</v>
      </c>
      <c r="H100">
        <v>0</v>
      </c>
      <c r="I100" s="14">
        <f t="shared" si="16"/>
        <v>11</v>
      </c>
      <c r="J100" s="15" t="str">
        <f>VLOOKUP(VLOOKUP(I100,角色ID对应!C:F,4,FALSE),AC:AD,2,FALSE)</f>
        <v>通用伙伴伙伴强化材料2</v>
      </c>
      <c r="K100" t="str">
        <f t="shared" si="9"/>
        <v>伙伴强化材料7-1</v>
      </c>
      <c r="L100" s="14" t="str">
        <f t="shared" si="10"/>
        <v>伙伴强化材料7-2</v>
      </c>
      <c r="M100" s="16">
        <f>VLOOKUP(J100,物品对应表!B:C,2,FALSE)</f>
        <v>24020</v>
      </c>
      <c r="N100" s="16">
        <f>VLOOKUP(K100,物品对应表!B:C,2,FALSE)</f>
        <v>24071</v>
      </c>
      <c r="O100" s="16">
        <f>VLOOKUP(L100,物品对应表!B:C,2,FALSE)</f>
        <v>24072</v>
      </c>
      <c r="P100">
        <f t="shared" si="11"/>
        <v>4</v>
      </c>
      <c r="Q100" s="4">
        <v>1</v>
      </c>
      <c r="R100" s="21">
        <v>1</v>
      </c>
      <c r="S100" s="16" t="str">
        <f t="shared" si="13"/>
        <v>{"count":4,"iid":24020}</v>
      </c>
      <c r="T100" s="16" t="str">
        <f t="shared" si="14"/>
        <v>{"count":1,"iid":24071}</v>
      </c>
      <c r="U100" s="16" t="str">
        <f t="shared" si="15"/>
        <v>{"count":1,"iid":24072}</v>
      </c>
    </row>
    <row r="101" spans="1:21" x14ac:dyDescent="0.15">
      <c r="A101" s="14">
        <v>98</v>
      </c>
      <c r="B101" s="14">
        <f>VLOOKUP(I101,角色ID对应!C:D,2,FALSE)</f>
        <v>28</v>
      </c>
      <c r="C101">
        <f t="shared" si="17"/>
        <v>8</v>
      </c>
      <c r="D101" s="14" t="str">
        <f t="shared" si="12"/>
        <v>[{"count":4,"iid":24020},{"count":1,"iid":24081},{"count":1,"iid":24082}]</v>
      </c>
      <c r="E101" s="14">
        <v>1</v>
      </c>
      <c r="F101">
        <v>0</v>
      </c>
      <c r="G101" s="14">
        <v>0</v>
      </c>
      <c r="H101">
        <v>0</v>
      </c>
      <c r="I101" s="14">
        <f t="shared" si="16"/>
        <v>11</v>
      </c>
      <c r="J101" s="15" t="str">
        <f>VLOOKUP(VLOOKUP(I101,角色ID对应!C:F,4,FALSE),AC:AD,2,FALSE)</f>
        <v>通用伙伴伙伴强化材料2</v>
      </c>
      <c r="K101" t="str">
        <f t="shared" si="9"/>
        <v>伙伴强化材料8-1</v>
      </c>
      <c r="L101" s="14" t="str">
        <f t="shared" si="10"/>
        <v>伙伴强化材料8-2</v>
      </c>
      <c r="M101" s="16">
        <f>VLOOKUP(J101,物品对应表!B:C,2,FALSE)</f>
        <v>24020</v>
      </c>
      <c r="N101" s="16">
        <f>VLOOKUP(K101,物品对应表!B:C,2,FALSE)</f>
        <v>24081</v>
      </c>
      <c r="O101" s="16">
        <f>VLOOKUP(L101,物品对应表!B:C,2,FALSE)</f>
        <v>24082</v>
      </c>
      <c r="P101">
        <f t="shared" si="11"/>
        <v>4</v>
      </c>
      <c r="Q101" s="4">
        <v>1</v>
      </c>
      <c r="R101" s="21">
        <v>1</v>
      </c>
      <c r="S101" s="16" t="str">
        <f t="shared" si="13"/>
        <v>{"count":4,"iid":24020}</v>
      </c>
      <c r="T101" s="16" t="str">
        <f t="shared" si="14"/>
        <v>{"count":1,"iid":24081}</v>
      </c>
      <c r="U101" s="16" t="str">
        <f t="shared" si="15"/>
        <v>{"count":1,"iid":24082}</v>
      </c>
    </row>
    <row r="102" spans="1:21" x14ac:dyDescent="0.15">
      <c r="A102" s="14">
        <v>99</v>
      </c>
      <c r="B102" s="14">
        <f>VLOOKUP(I102,角色ID对应!C:D,2,FALSE)</f>
        <v>28</v>
      </c>
      <c r="C102">
        <f t="shared" si="17"/>
        <v>9</v>
      </c>
      <c r="D102" s="14" t="str">
        <f t="shared" si="12"/>
        <v>[{"count":5,"iid":24020},{"count":1,"iid":24091},{"count":1,"iid":24092}]</v>
      </c>
      <c r="E102" s="14">
        <v>1</v>
      </c>
      <c r="F102">
        <v>0</v>
      </c>
      <c r="G102" s="14">
        <v>0</v>
      </c>
      <c r="H102">
        <v>0</v>
      </c>
      <c r="I102" s="14">
        <f t="shared" si="16"/>
        <v>11</v>
      </c>
      <c r="J102" s="15" t="str">
        <f>VLOOKUP(VLOOKUP(I102,角色ID对应!C:F,4,FALSE),AC:AD,2,FALSE)</f>
        <v>通用伙伴伙伴强化材料2</v>
      </c>
      <c r="K102" t="str">
        <f t="shared" si="9"/>
        <v>伙伴强化材料9-1</v>
      </c>
      <c r="L102" s="14" t="str">
        <f t="shared" si="10"/>
        <v>伙伴强化材料9-2</v>
      </c>
      <c r="M102" s="16">
        <f>VLOOKUP(J102,物品对应表!B:C,2,FALSE)</f>
        <v>24020</v>
      </c>
      <c r="N102" s="16">
        <f>VLOOKUP(K102,物品对应表!B:C,2,FALSE)</f>
        <v>24091</v>
      </c>
      <c r="O102" s="16">
        <f>VLOOKUP(L102,物品对应表!B:C,2,FALSE)</f>
        <v>24092</v>
      </c>
      <c r="P102">
        <f t="shared" si="11"/>
        <v>5</v>
      </c>
      <c r="Q102" s="4">
        <v>1</v>
      </c>
      <c r="R102" s="21">
        <v>1</v>
      </c>
      <c r="S102" s="16" t="str">
        <f t="shared" si="13"/>
        <v>{"count":5,"iid":24020}</v>
      </c>
      <c r="T102" s="16" t="str">
        <f t="shared" si="14"/>
        <v>{"count":1,"iid":24091}</v>
      </c>
      <c r="U102" s="16" t="str">
        <f t="shared" si="15"/>
        <v>{"count":1,"iid":24092}</v>
      </c>
    </row>
    <row r="103" spans="1:21" x14ac:dyDescent="0.15">
      <c r="A103" s="14">
        <v>100</v>
      </c>
      <c r="B103" s="14">
        <f>VLOOKUP(I103,角色ID对应!C:D,2,FALSE)</f>
        <v>29</v>
      </c>
      <c r="C103">
        <f t="shared" si="17"/>
        <v>1</v>
      </c>
      <c r="D103" s="14" t="str">
        <f t="shared" si="12"/>
        <v>[{"count":1,"iid":24030},{"count":1,"iid":24011},{"count":1,"iid":24012}]</v>
      </c>
      <c r="E103" s="14">
        <v>1</v>
      </c>
      <c r="F103">
        <v>0</v>
      </c>
      <c r="G103" s="14">
        <v>0</v>
      </c>
      <c r="H103">
        <v>0</v>
      </c>
      <c r="I103" s="14">
        <f t="shared" si="16"/>
        <v>12</v>
      </c>
      <c r="J103" s="15" t="str">
        <f>VLOOKUP(VLOOKUP(I103,角色ID对应!C:F,4,FALSE),AC:AD,2,FALSE)</f>
        <v>通用伙伴伙伴强化材料3</v>
      </c>
      <c r="K103" t="str">
        <f t="shared" si="9"/>
        <v>伙伴强化材料1-1</v>
      </c>
      <c r="L103" s="14" t="str">
        <f t="shared" si="10"/>
        <v>伙伴强化材料1-2</v>
      </c>
      <c r="M103" s="16">
        <f>VLOOKUP(J103,物品对应表!B:C,2,FALSE)</f>
        <v>24030</v>
      </c>
      <c r="N103" s="16">
        <f>VLOOKUP(K103,物品对应表!B:C,2,FALSE)</f>
        <v>24011</v>
      </c>
      <c r="O103" s="16">
        <f>VLOOKUP(L103,物品对应表!B:C,2,FALSE)</f>
        <v>24012</v>
      </c>
      <c r="P103">
        <f t="shared" si="11"/>
        <v>1</v>
      </c>
      <c r="Q103" s="4">
        <v>1</v>
      </c>
      <c r="R103" s="21">
        <v>1</v>
      </c>
      <c r="S103" s="16" t="str">
        <f t="shared" si="13"/>
        <v>{"count":1,"iid":24030}</v>
      </c>
      <c r="T103" s="16" t="str">
        <f t="shared" si="14"/>
        <v>{"count":1,"iid":24011}</v>
      </c>
      <c r="U103" s="16" t="str">
        <f t="shared" si="15"/>
        <v>{"count":1,"iid":24012}</v>
      </c>
    </row>
    <row r="104" spans="1:21" x14ac:dyDescent="0.15">
      <c r="A104" s="14">
        <v>101</v>
      </c>
      <c r="B104" s="14">
        <f>VLOOKUP(I104,角色ID对应!C:D,2,FALSE)</f>
        <v>29</v>
      </c>
      <c r="C104">
        <f t="shared" si="17"/>
        <v>2</v>
      </c>
      <c r="D104" s="14" t="str">
        <f t="shared" si="12"/>
        <v>[{"count":1,"iid":24030},{"count":1,"iid":24021},{"count":1,"iid":24022}]</v>
      </c>
      <c r="E104" s="14">
        <v>1</v>
      </c>
      <c r="F104">
        <v>0</v>
      </c>
      <c r="G104" s="14">
        <v>0</v>
      </c>
      <c r="H104">
        <v>0</v>
      </c>
      <c r="I104" s="14">
        <f t="shared" si="16"/>
        <v>12</v>
      </c>
      <c r="J104" s="15" t="str">
        <f>VLOOKUP(VLOOKUP(I104,角色ID对应!C:F,4,FALSE),AC:AD,2,FALSE)</f>
        <v>通用伙伴伙伴强化材料3</v>
      </c>
      <c r="K104" t="str">
        <f t="shared" si="9"/>
        <v>伙伴强化材料2-1</v>
      </c>
      <c r="L104" s="14" t="str">
        <f t="shared" si="10"/>
        <v>伙伴强化材料2-2</v>
      </c>
      <c r="M104" s="16">
        <f>VLOOKUP(J104,物品对应表!B:C,2,FALSE)</f>
        <v>24030</v>
      </c>
      <c r="N104" s="16">
        <f>VLOOKUP(K104,物品对应表!B:C,2,FALSE)</f>
        <v>24021</v>
      </c>
      <c r="O104" s="16">
        <f>VLOOKUP(L104,物品对应表!B:C,2,FALSE)</f>
        <v>24022</v>
      </c>
      <c r="P104">
        <f t="shared" si="11"/>
        <v>1</v>
      </c>
      <c r="Q104" s="4">
        <v>1</v>
      </c>
      <c r="R104" s="21">
        <v>1</v>
      </c>
      <c r="S104" s="16" t="str">
        <f t="shared" si="13"/>
        <v>{"count":1,"iid":24030}</v>
      </c>
      <c r="T104" s="16" t="str">
        <f t="shared" si="14"/>
        <v>{"count":1,"iid":24021}</v>
      </c>
      <c r="U104" s="16" t="str">
        <f t="shared" si="15"/>
        <v>{"count":1,"iid":24022}</v>
      </c>
    </row>
    <row r="105" spans="1:21" x14ac:dyDescent="0.15">
      <c r="A105" s="14">
        <v>102</v>
      </c>
      <c r="B105" s="14">
        <f>VLOOKUP(I105,角色ID对应!C:D,2,FALSE)</f>
        <v>29</v>
      </c>
      <c r="C105">
        <f t="shared" si="17"/>
        <v>3</v>
      </c>
      <c r="D105" s="14" t="str">
        <f t="shared" si="12"/>
        <v>[{"count":2,"iid":24030},{"count":1,"iid":24031},{"count":1,"iid":24032}]</v>
      </c>
      <c r="E105" s="14">
        <v>1</v>
      </c>
      <c r="F105">
        <v>0</v>
      </c>
      <c r="G105" s="14">
        <v>0</v>
      </c>
      <c r="H105">
        <v>0</v>
      </c>
      <c r="I105" s="14">
        <f t="shared" si="16"/>
        <v>12</v>
      </c>
      <c r="J105" s="15" t="str">
        <f>VLOOKUP(VLOOKUP(I105,角色ID对应!C:F,4,FALSE),AC:AD,2,FALSE)</f>
        <v>通用伙伴伙伴强化材料3</v>
      </c>
      <c r="K105" t="str">
        <f t="shared" si="9"/>
        <v>伙伴强化材料3-1</v>
      </c>
      <c r="L105" s="14" t="str">
        <f t="shared" si="10"/>
        <v>伙伴强化材料3-2</v>
      </c>
      <c r="M105" s="16">
        <f>VLOOKUP(J105,物品对应表!B:C,2,FALSE)</f>
        <v>24030</v>
      </c>
      <c r="N105" s="16">
        <f>VLOOKUP(K105,物品对应表!B:C,2,FALSE)</f>
        <v>24031</v>
      </c>
      <c r="O105" s="16">
        <f>VLOOKUP(L105,物品对应表!B:C,2,FALSE)</f>
        <v>24032</v>
      </c>
      <c r="P105">
        <f t="shared" si="11"/>
        <v>2</v>
      </c>
      <c r="Q105" s="4">
        <v>1</v>
      </c>
      <c r="R105" s="21">
        <v>1</v>
      </c>
      <c r="S105" s="16" t="str">
        <f t="shared" si="13"/>
        <v>{"count":2,"iid":24030}</v>
      </c>
      <c r="T105" s="16" t="str">
        <f t="shared" si="14"/>
        <v>{"count":1,"iid":24031}</v>
      </c>
      <c r="U105" s="16" t="str">
        <f t="shared" si="15"/>
        <v>{"count":1,"iid":24032}</v>
      </c>
    </row>
    <row r="106" spans="1:21" x14ac:dyDescent="0.15">
      <c r="A106" s="14">
        <v>103</v>
      </c>
      <c r="B106" s="14">
        <f>VLOOKUP(I106,角色ID对应!C:D,2,FALSE)</f>
        <v>29</v>
      </c>
      <c r="C106">
        <f t="shared" si="17"/>
        <v>4</v>
      </c>
      <c r="D106" s="14" t="str">
        <f t="shared" si="12"/>
        <v>[{"count":2,"iid":24030},{"count":1,"iid":24041},{"count":1,"iid":24042}]</v>
      </c>
      <c r="E106" s="14">
        <v>1</v>
      </c>
      <c r="F106">
        <v>0</v>
      </c>
      <c r="G106" s="14">
        <v>0</v>
      </c>
      <c r="H106">
        <v>0</v>
      </c>
      <c r="I106" s="14">
        <f t="shared" si="16"/>
        <v>12</v>
      </c>
      <c r="J106" s="15" t="str">
        <f>VLOOKUP(VLOOKUP(I106,角色ID对应!C:F,4,FALSE),AC:AD,2,FALSE)</f>
        <v>通用伙伴伙伴强化材料3</v>
      </c>
      <c r="K106" t="str">
        <f t="shared" si="9"/>
        <v>伙伴强化材料4-1</v>
      </c>
      <c r="L106" s="14" t="str">
        <f t="shared" si="10"/>
        <v>伙伴强化材料4-2</v>
      </c>
      <c r="M106" s="16">
        <f>VLOOKUP(J106,物品对应表!B:C,2,FALSE)</f>
        <v>24030</v>
      </c>
      <c r="N106" s="16">
        <f>VLOOKUP(K106,物品对应表!B:C,2,FALSE)</f>
        <v>24041</v>
      </c>
      <c r="O106" s="16">
        <f>VLOOKUP(L106,物品对应表!B:C,2,FALSE)</f>
        <v>24042</v>
      </c>
      <c r="P106">
        <f t="shared" si="11"/>
        <v>2</v>
      </c>
      <c r="Q106" s="4">
        <v>1</v>
      </c>
      <c r="R106" s="21">
        <v>1</v>
      </c>
      <c r="S106" s="16" t="str">
        <f t="shared" si="13"/>
        <v>{"count":2,"iid":24030}</v>
      </c>
      <c r="T106" s="16" t="str">
        <f t="shared" si="14"/>
        <v>{"count":1,"iid":24041}</v>
      </c>
      <c r="U106" s="16" t="str">
        <f t="shared" si="15"/>
        <v>{"count":1,"iid":24042}</v>
      </c>
    </row>
    <row r="107" spans="1:21" x14ac:dyDescent="0.15">
      <c r="A107" s="14">
        <v>104</v>
      </c>
      <c r="B107" s="14">
        <f>VLOOKUP(I107,角色ID对应!C:D,2,FALSE)</f>
        <v>29</v>
      </c>
      <c r="C107">
        <f t="shared" si="17"/>
        <v>5</v>
      </c>
      <c r="D107" s="14" t="str">
        <f t="shared" si="12"/>
        <v>[{"count":3,"iid":24030},{"count":1,"iid":24051},{"count":1,"iid":24052}]</v>
      </c>
      <c r="E107" s="14">
        <v>1</v>
      </c>
      <c r="F107">
        <v>0</v>
      </c>
      <c r="G107" s="14">
        <v>0</v>
      </c>
      <c r="H107">
        <v>0</v>
      </c>
      <c r="I107" s="14">
        <f t="shared" si="16"/>
        <v>12</v>
      </c>
      <c r="J107" s="15" t="str">
        <f>VLOOKUP(VLOOKUP(I107,角色ID对应!C:F,4,FALSE),AC:AD,2,FALSE)</f>
        <v>通用伙伴伙伴强化材料3</v>
      </c>
      <c r="K107" t="str">
        <f t="shared" si="9"/>
        <v>伙伴强化材料5-1</v>
      </c>
      <c r="L107" s="14" t="str">
        <f t="shared" si="10"/>
        <v>伙伴强化材料5-2</v>
      </c>
      <c r="M107" s="16">
        <f>VLOOKUP(J107,物品对应表!B:C,2,FALSE)</f>
        <v>24030</v>
      </c>
      <c r="N107" s="16">
        <f>VLOOKUP(K107,物品对应表!B:C,2,FALSE)</f>
        <v>24051</v>
      </c>
      <c r="O107" s="16">
        <f>VLOOKUP(L107,物品对应表!B:C,2,FALSE)</f>
        <v>24052</v>
      </c>
      <c r="P107">
        <f t="shared" si="11"/>
        <v>3</v>
      </c>
      <c r="Q107" s="4">
        <v>1</v>
      </c>
      <c r="R107" s="21">
        <v>1</v>
      </c>
      <c r="S107" s="16" t="str">
        <f t="shared" si="13"/>
        <v>{"count":3,"iid":24030}</v>
      </c>
      <c r="T107" s="16" t="str">
        <f t="shared" si="14"/>
        <v>{"count":1,"iid":24051}</v>
      </c>
      <c r="U107" s="16" t="str">
        <f t="shared" si="15"/>
        <v>{"count":1,"iid":24052}</v>
      </c>
    </row>
    <row r="108" spans="1:21" x14ac:dyDescent="0.15">
      <c r="A108" s="14">
        <v>105</v>
      </c>
      <c r="B108" s="14">
        <f>VLOOKUP(I108,角色ID对应!C:D,2,FALSE)</f>
        <v>29</v>
      </c>
      <c r="C108">
        <f t="shared" si="17"/>
        <v>6</v>
      </c>
      <c r="D108" s="14" t="str">
        <f t="shared" si="12"/>
        <v>[{"count":3,"iid":24030},{"count":1,"iid":24061},{"count":1,"iid":24062}]</v>
      </c>
      <c r="E108" s="14">
        <v>1</v>
      </c>
      <c r="F108">
        <v>0</v>
      </c>
      <c r="G108" s="14">
        <v>0</v>
      </c>
      <c r="H108">
        <v>0</v>
      </c>
      <c r="I108" s="14">
        <f t="shared" si="16"/>
        <v>12</v>
      </c>
      <c r="J108" s="15" t="str">
        <f>VLOOKUP(VLOOKUP(I108,角色ID对应!C:F,4,FALSE),AC:AD,2,FALSE)</f>
        <v>通用伙伴伙伴强化材料3</v>
      </c>
      <c r="K108" t="str">
        <f t="shared" si="9"/>
        <v>伙伴强化材料6-1</v>
      </c>
      <c r="L108" s="14" t="str">
        <f t="shared" si="10"/>
        <v>伙伴强化材料6-2</v>
      </c>
      <c r="M108" s="16">
        <f>VLOOKUP(J108,物品对应表!B:C,2,FALSE)</f>
        <v>24030</v>
      </c>
      <c r="N108" s="16">
        <f>VLOOKUP(K108,物品对应表!B:C,2,FALSE)</f>
        <v>24061</v>
      </c>
      <c r="O108" s="16">
        <f>VLOOKUP(L108,物品对应表!B:C,2,FALSE)</f>
        <v>24062</v>
      </c>
      <c r="P108">
        <f t="shared" si="11"/>
        <v>3</v>
      </c>
      <c r="Q108" s="4">
        <v>1</v>
      </c>
      <c r="R108" s="21">
        <v>1</v>
      </c>
      <c r="S108" s="16" t="str">
        <f t="shared" si="13"/>
        <v>{"count":3,"iid":24030}</v>
      </c>
      <c r="T108" s="16" t="str">
        <f t="shared" si="14"/>
        <v>{"count":1,"iid":24061}</v>
      </c>
      <c r="U108" s="16" t="str">
        <f t="shared" si="15"/>
        <v>{"count":1,"iid":24062}</v>
      </c>
    </row>
    <row r="109" spans="1:21" x14ac:dyDescent="0.15">
      <c r="A109" s="14">
        <v>106</v>
      </c>
      <c r="B109" s="14">
        <f>VLOOKUP(I109,角色ID对应!C:D,2,FALSE)</f>
        <v>29</v>
      </c>
      <c r="C109">
        <f t="shared" si="17"/>
        <v>7</v>
      </c>
      <c r="D109" s="14" t="str">
        <f t="shared" si="12"/>
        <v>[{"count":4,"iid":24030},{"count":1,"iid":24071},{"count":1,"iid":24072}]</v>
      </c>
      <c r="E109" s="14">
        <v>1</v>
      </c>
      <c r="F109">
        <v>0</v>
      </c>
      <c r="G109" s="14">
        <v>0</v>
      </c>
      <c r="H109">
        <v>0</v>
      </c>
      <c r="I109" s="14">
        <f t="shared" si="16"/>
        <v>12</v>
      </c>
      <c r="J109" s="15" t="str">
        <f>VLOOKUP(VLOOKUP(I109,角色ID对应!C:F,4,FALSE),AC:AD,2,FALSE)</f>
        <v>通用伙伴伙伴强化材料3</v>
      </c>
      <c r="K109" t="str">
        <f t="shared" si="9"/>
        <v>伙伴强化材料7-1</v>
      </c>
      <c r="L109" s="14" t="str">
        <f t="shared" si="10"/>
        <v>伙伴强化材料7-2</v>
      </c>
      <c r="M109" s="16">
        <f>VLOOKUP(J109,物品对应表!B:C,2,FALSE)</f>
        <v>24030</v>
      </c>
      <c r="N109" s="16">
        <f>VLOOKUP(K109,物品对应表!B:C,2,FALSE)</f>
        <v>24071</v>
      </c>
      <c r="O109" s="16">
        <f>VLOOKUP(L109,物品对应表!B:C,2,FALSE)</f>
        <v>24072</v>
      </c>
      <c r="P109">
        <f t="shared" si="11"/>
        <v>4</v>
      </c>
      <c r="Q109" s="4">
        <v>1</v>
      </c>
      <c r="R109" s="21">
        <v>1</v>
      </c>
      <c r="S109" s="16" t="str">
        <f t="shared" si="13"/>
        <v>{"count":4,"iid":24030}</v>
      </c>
      <c r="T109" s="16" t="str">
        <f t="shared" si="14"/>
        <v>{"count":1,"iid":24071}</v>
      </c>
      <c r="U109" s="16" t="str">
        <f t="shared" si="15"/>
        <v>{"count":1,"iid":24072}</v>
      </c>
    </row>
    <row r="110" spans="1:21" x14ac:dyDescent="0.15">
      <c r="A110" s="14">
        <v>107</v>
      </c>
      <c r="B110" s="14">
        <f>VLOOKUP(I110,角色ID对应!C:D,2,FALSE)</f>
        <v>29</v>
      </c>
      <c r="C110">
        <f t="shared" si="17"/>
        <v>8</v>
      </c>
      <c r="D110" s="14" t="str">
        <f t="shared" si="12"/>
        <v>[{"count":4,"iid":24030},{"count":1,"iid":24081},{"count":1,"iid":24082}]</v>
      </c>
      <c r="E110" s="14">
        <v>1</v>
      </c>
      <c r="F110">
        <v>0</v>
      </c>
      <c r="G110" s="14">
        <v>0</v>
      </c>
      <c r="H110">
        <v>0</v>
      </c>
      <c r="I110" s="14">
        <f t="shared" si="16"/>
        <v>12</v>
      </c>
      <c r="J110" s="15" t="str">
        <f>VLOOKUP(VLOOKUP(I110,角色ID对应!C:F,4,FALSE),AC:AD,2,FALSE)</f>
        <v>通用伙伴伙伴强化材料3</v>
      </c>
      <c r="K110" t="str">
        <f t="shared" si="9"/>
        <v>伙伴强化材料8-1</v>
      </c>
      <c r="L110" s="14" t="str">
        <f t="shared" si="10"/>
        <v>伙伴强化材料8-2</v>
      </c>
      <c r="M110" s="16">
        <f>VLOOKUP(J110,物品对应表!B:C,2,FALSE)</f>
        <v>24030</v>
      </c>
      <c r="N110" s="16">
        <f>VLOOKUP(K110,物品对应表!B:C,2,FALSE)</f>
        <v>24081</v>
      </c>
      <c r="O110" s="16">
        <f>VLOOKUP(L110,物品对应表!B:C,2,FALSE)</f>
        <v>24082</v>
      </c>
      <c r="P110">
        <f t="shared" si="11"/>
        <v>4</v>
      </c>
      <c r="Q110" s="4">
        <v>1</v>
      </c>
      <c r="R110" s="21">
        <v>1</v>
      </c>
      <c r="S110" s="16" t="str">
        <f t="shared" si="13"/>
        <v>{"count":4,"iid":24030}</v>
      </c>
      <c r="T110" s="16" t="str">
        <f t="shared" si="14"/>
        <v>{"count":1,"iid":24081}</v>
      </c>
      <c r="U110" s="16" t="str">
        <f t="shared" si="15"/>
        <v>{"count":1,"iid":24082}</v>
      </c>
    </row>
    <row r="111" spans="1:21" x14ac:dyDescent="0.15">
      <c r="A111" s="14">
        <v>108</v>
      </c>
      <c r="B111" s="14">
        <f>VLOOKUP(I111,角色ID对应!C:D,2,FALSE)</f>
        <v>29</v>
      </c>
      <c r="C111">
        <f t="shared" si="17"/>
        <v>9</v>
      </c>
      <c r="D111" s="14" t="str">
        <f t="shared" si="12"/>
        <v>[{"count":5,"iid":24030},{"count":1,"iid":24091},{"count":1,"iid":24092}]</v>
      </c>
      <c r="E111" s="14">
        <v>1</v>
      </c>
      <c r="F111">
        <v>0</v>
      </c>
      <c r="G111" s="14">
        <v>0</v>
      </c>
      <c r="H111">
        <v>0</v>
      </c>
      <c r="I111" s="14">
        <f t="shared" si="16"/>
        <v>12</v>
      </c>
      <c r="J111" s="15" t="str">
        <f>VLOOKUP(VLOOKUP(I111,角色ID对应!C:F,4,FALSE),AC:AD,2,FALSE)</f>
        <v>通用伙伴伙伴强化材料3</v>
      </c>
      <c r="K111" t="str">
        <f t="shared" si="9"/>
        <v>伙伴强化材料9-1</v>
      </c>
      <c r="L111" s="14" t="str">
        <f t="shared" si="10"/>
        <v>伙伴强化材料9-2</v>
      </c>
      <c r="M111" s="16">
        <f>VLOOKUP(J111,物品对应表!B:C,2,FALSE)</f>
        <v>24030</v>
      </c>
      <c r="N111" s="16">
        <f>VLOOKUP(K111,物品对应表!B:C,2,FALSE)</f>
        <v>24091</v>
      </c>
      <c r="O111" s="16">
        <f>VLOOKUP(L111,物品对应表!B:C,2,FALSE)</f>
        <v>24092</v>
      </c>
      <c r="P111">
        <f t="shared" si="11"/>
        <v>5</v>
      </c>
      <c r="Q111" s="4">
        <v>1</v>
      </c>
      <c r="R111" s="21">
        <v>1</v>
      </c>
      <c r="S111" s="16" t="str">
        <f t="shared" si="13"/>
        <v>{"count":5,"iid":24030}</v>
      </c>
      <c r="T111" s="16" t="str">
        <f t="shared" si="14"/>
        <v>{"count":1,"iid":24091}</v>
      </c>
      <c r="U111" s="16" t="str">
        <f t="shared" si="15"/>
        <v>{"count":1,"iid":24092}</v>
      </c>
    </row>
    <row r="112" spans="1:21" x14ac:dyDescent="0.15">
      <c r="A112" s="14">
        <v>109</v>
      </c>
      <c r="B112" s="14">
        <f>VLOOKUP(I112,角色ID对应!C:D,2,FALSE)</f>
        <v>30</v>
      </c>
      <c r="C112">
        <f t="shared" si="17"/>
        <v>1</v>
      </c>
      <c r="D112" s="14" t="str">
        <f t="shared" si="12"/>
        <v>[{"count":1,"iid":24010},{"count":1,"iid":24011},{"count":1,"iid":24012}]</v>
      </c>
      <c r="E112" s="14">
        <v>1</v>
      </c>
      <c r="F112">
        <v>0</v>
      </c>
      <c r="G112" s="14">
        <v>0</v>
      </c>
      <c r="H112">
        <v>0</v>
      </c>
      <c r="I112" s="14">
        <f t="shared" si="16"/>
        <v>13</v>
      </c>
      <c r="J112" s="15" t="str">
        <f>VLOOKUP(VLOOKUP(I112,角色ID对应!C:F,4,FALSE),AC:AD,2,FALSE)</f>
        <v>通用伙伴伙伴强化材料1</v>
      </c>
      <c r="K112" t="str">
        <f t="shared" si="9"/>
        <v>伙伴强化材料1-1</v>
      </c>
      <c r="L112" s="14" t="str">
        <f t="shared" si="10"/>
        <v>伙伴强化材料1-2</v>
      </c>
      <c r="M112" s="16">
        <f>VLOOKUP(J112,物品对应表!B:C,2,FALSE)</f>
        <v>24010</v>
      </c>
      <c r="N112" s="16">
        <f>VLOOKUP(K112,物品对应表!B:C,2,FALSE)</f>
        <v>24011</v>
      </c>
      <c r="O112" s="16">
        <f>VLOOKUP(L112,物品对应表!B:C,2,FALSE)</f>
        <v>24012</v>
      </c>
      <c r="P112">
        <f t="shared" si="11"/>
        <v>1</v>
      </c>
      <c r="Q112" s="4">
        <v>1</v>
      </c>
      <c r="R112" s="21">
        <v>1</v>
      </c>
      <c r="S112" s="16" t="str">
        <f t="shared" si="13"/>
        <v>{"count":1,"iid":24010}</v>
      </c>
      <c r="T112" s="16" t="str">
        <f t="shared" si="14"/>
        <v>{"count":1,"iid":24011}</v>
      </c>
      <c r="U112" s="16" t="str">
        <f t="shared" si="15"/>
        <v>{"count":1,"iid":24012}</v>
      </c>
    </row>
    <row r="113" spans="1:21" x14ac:dyDescent="0.15">
      <c r="A113" s="14">
        <v>110</v>
      </c>
      <c r="B113" s="14">
        <f>VLOOKUP(I113,角色ID对应!C:D,2,FALSE)</f>
        <v>30</v>
      </c>
      <c r="C113">
        <f t="shared" si="17"/>
        <v>2</v>
      </c>
      <c r="D113" s="14" t="str">
        <f t="shared" si="12"/>
        <v>[{"count":1,"iid":24010},{"count":1,"iid":24021},{"count":1,"iid":24022}]</v>
      </c>
      <c r="E113" s="14">
        <v>1</v>
      </c>
      <c r="F113">
        <v>0</v>
      </c>
      <c r="G113" s="14">
        <v>0</v>
      </c>
      <c r="H113">
        <v>0</v>
      </c>
      <c r="I113" s="14">
        <f t="shared" si="16"/>
        <v>13</v>
      </c>
      <c r="J113" s="15" t="str">
        <f>VLOOKUP(VLOOKUP(I113,角色ID对应!C:F,4,FALSE),AC:AD,2,FALSE)</f>
        <v>通用伙伴伙伴强化材料1</v>
      </c>
      <c r="K113" t="str">
        <f t="shared" si="9"/>
        <v>伙伴强化材料2-1</v>
      </c>
      <c r="L113" s="14" t="str">
        <f t="shared" si="10"/>
        <v>伙伴强化材料2-2</v>
      </c>
      <c r="M113" s="16">
        <f>VLOOKUP(J113,物品对应表!B:C,2,FALSE)</f>
        <v>24010</v>
      </c>
      <c r="N113" s="16">
        <f>VLOOKUP(K113,物品对应表!B:C,2,FALSE)</f>
        <v>24021</v>
      </c>
      <c r="O113" s="16">
        <f>VLOOKUP(L113,物品对应表!B:C,2,FALSE)</f>
        <v>24022</v>
      </c>
      <c r="P113">
        <f t="shared" si="11"/>
        <v>1</v>
      </c>
      <c r="Q113" s="4">
        <v>1</v>
      </c>
      <c r="R113" s="21">
        <v>1</v>
      </c>
      <c r="S113" s="16" t="str">
        <f t="shared" si="13"/>
        <v>{"count":1,"iid":24010}</v>
      </c>
      <c r="T113" s="16" t="str">
        <f t="shared" si="14"/>
        <v>{"count":1,"iid":24021}</v>
      </c>
      <c r="U113" s="16" t="str">
        <f t="shared" si="15"/>
        <v>{"count":1,"iid":24022}</v>
      </c>
    </row>
    <row r="114" spans="1:21" x14ac:dyDescent="0.15">
      <c r="A114" s="14">
        <v>111</v>
      </c>
      <c r="B114" s="14">
        <f>VLOOKUP(I114,角色ID对应!C:D,2,FALSE)</f>
        <v>30</v>
      </c>
      <c r="C114">
        <f t="shared" si="17"/>
        <v>3</v>
      </c>
      <c r="D114" s="14" t="str">
        <f t="shared" si="12"/>
        <v>[{"count":2,"iid":24010},{"count":1,"iid":24031},{"count":1,"iid":24032}]</v>
      </c>
      <c r="E114" s="14">
        <v>1</v>
      </c>
      <c r="F114">
        <v>0</v>
      </c>
      <c r="G114" s="14">
        <v>0</v>
      </c>
      <c r="H114">
        <v>0</v>
      </c>
      <c r="I114" s="14">
        <f t="shared" si="16"/>
        <v>13</v>
      </c>
      <c r="J114" s="15" t="str">
        <f>VLOOKUP(VLOOKUP(I114,角色ID对应!C:F,4,FALSE),AC:AD,2,FALSE)</f>
        <v>通用伙伴伙伴强化材料1</v>
      </c>
      <c r="K114" t="str">
        <f t="shared" si="9"/>
        <v>伙伴强化材料3-1</v>
      </c>
      <c r="L114" s="14" t="str">
        <f t="shared" si="10"/>
        <v>伙伴强化材料3-2</v>
      </c>
      <c r="M114" s="16">
        <f>VLOOKUP(J114,物品对应表!B:C,2,FALSE)</f>
        <v>24010</v>
      </c>
      <c r="N114" s="16">
        <f>VLOOKUP(K114,物品对应表!B:C,2,FALSE)</f>
        <v>24031</v>
      </c>
      <c r="O114" s="16">
        <f>VLOOKUP(L114,物品对应表!B:C,2,FALSE)</f>
        <v>24032</v>
      </c>
      <c r="P114">
        <f t="shared" si="11"/>
        <v>2</v>
      </c>
      <c r="Q114" s="4">
        <v>1</v>
      </c>
      <c r="R114" s="21">
        <v>1</v>
      </c>
      <c r="S114" s="16" t="str">
        <f t="shared" si="13"/>
        <v>{"count":2,"iid":24010}</v>
      </c>
      <c r="T114" s="16" t="str">
        <f t="shared" si="14"/>
        <v>{"count":1,"iid":24031}</v>
      </c>
      <c r="U114" s="16" t="str">
        <f t="shared" si="15"/>
        <v>{"count":1,"iid":24032}</v>
      </c>
    </row>
    <row r="115" spans="1:21" x14ac:dyDescent="0.15">
      <c r="A115" s="14">
        <v>112</v>
      </c>
      <c r="B115" s="14">
        <f>VLOOKUP(I115,角色ID对应!C:D,2,FALSE)</f>
        <v>30</v>
      </c>
      <c r="C115">
        <f t="shared" si="17"/>
        <v>4</v>
      </c>
      <c r="D115" s="14" t="str">
        <f t="shared" si="12"/>
        <v>[{"count":2,"iid":24010},{"count":1,"iid":24041},{"count":1,"iid":24042}]</v>
      </c>
      <c r="E115" s="14">
        <v>1</v>
      </c>
      <c r="F115">
        <v>0</v>
      </c>
      <c r="G115" s="14">
        <v>0</v>
      </c>
      <c r="H115">
        <v>0</v>
      </c>
      <c r="I115" s="14">
        <f t="shared" si="16"/>
        <v>13</v>
      </c>
      <c r="J115" s="15" t="str">
        <f>VLOOKUP(VLOOKUP(I115,角色ID对应!C:F,4,FALSE),AC:AD,2,FALSE)</f>
        <v>通用伙伴伙伴强化材料1</v>
      </c>
      <c r="K115" t="str">
        <f t="shared" si="9"/>
        <v>伙伴强化材料4-1</v>
      </c>
      <c r="L115" s="14" t="str">
        <f t="shared" si="10"/>
        <v>伙伴强化材料4-2</v>
      </c>
      <c r="M115" s="16">
        <f>VLOOKUP(J115,物品对应表!B:C,2,FALSE)</f>
        <v>24010</v>
      </c>
      <c r="N115" s="16">
        <f>VLOOKUP(K115,物品对应表!B:C,2,FALSE)</f>
        <v>24041</v>
      </c>
      <c r="O115" s="16">
        <f>VLOOKUP(L115,物品对应表!B:C,2,FALSE)</f>
        <v>24042</v>
      </c>
      <c r="P115">
        <f t="shared" si="11"/>
        <v>2</v>
      </c>
      <c r="Q115" s="4">
        <v>1</v>
      </c>
      <c r="R115" s="21">
        <v>1</v>
      </c>
      <c r="S115" s="16" t="str">
        <f t="shared" si="13"/>
        <v>{"count":2,"iid":24010}</v>
      </c>
      <c r="T115" s="16" t="str">
        <f t="shared" si="14"/>
        <v>{"count":1,"iid":24041}</v>
      </c>
      <c r="U115" s="16" t="str">
        <f t="shared" si="15"/>
        <v>{"count":1,"iid":24042}</v>
      </c>
    </row>
    <row r="116" spans="1:21" x14ac:dyDescent="0.15">
      <c r="A116" s="14">
        <v>113</v>
      </c>
      <c r="B116" s="14">
        <f>VLOOKUP(I116,角色ID对应!C:D,2,FALSE)</f>
        <v>30</v>
      </c>
      <c r="C116">
        <f t="shared" si="17"/>
        <v>5</v>
      </c>
      <c r="D116" s="14" t="str">
        <f t="shared" si="12"/>
        <v>[{"count":3,"iid":24010},{"count":1,"iid":24051},{"count":1,"iid":24052}]</v>
      </c>
      <c r="E116" s="14">
        <v>1</v>
      </c>
      <c r="F116">
        <v>0</v>
      </c>
      <c r="G116" s="14">
        <v>0</v>
      </c>
      <c r="H116">
        <v>0</v>
      </c>
      <c r="I116" s="14">
        <f t="shared" si="16"/>
        <v>13</v>
      </c>
      <c r="J116" s="15" t="str">
        <f>VLOOKUP(VLOOKUP(I116,角色ID对应!C:F,4,FALSE),AC:AD,2,FALSE)</f>
        <v>通用伙伴伙伴强化材料1</v>
      </c>
      <c r="K116" t="str">
        <f t="shared" si="9"/>
        <v>伙伴强化材料5-1</v>
      </c>
      <c r="L116" s="14" t="str">
        <f t="shared" si="10"/>
        <v>伙伴强化材料5-2</v>
      </c>
      <c r="M116" s="16">
        <f>VLOOKUP(J116,物品对应表!B:C,2,FALSE)</f>
        <v>24010</v>
      </c>
      <c r="N116" s="16">
        <f>VLOOKUP(K116,物品对应表!B:C,2,FALSE)</f>
        <v>24051</v>
      </c>
      <c r="O116" s="16">
        <f>VLOOKUP(L116,物品对应表!B:C,2,FALSE)</f>
        <v>24052</v>
      </c>
      <c r="P116">
        <f t="shared" si="11"/>
        <v>3</v>
      </c>
      <c r="Q116" s="4">
        <v>1</v>
      </c>
      <c r="R116" s="21">
        <v>1</v>
      </c>
      <c r="S116" s="16" t="str">
        <f t="shared" si="13"/>
        <v>{"count":3,"iid":24010}</v>
      </c>
      <c r="T116" s="16" t="str">
        <f t="shared" si="14"/>
        <v>{"count":1,"iid":24051}</v>
      </c>
      <c r="U116" s="16" t="str">
        <f t="shared" si="15"/>
        <v>{"count":1,"iid":24052}</v>
      </c>
    </row>
    <row r="117" spans="1:21" x14ac:dyDescent="0.15">
      <c r="A117" s="14">
        <v>114</v>
      </c>
      <c r="B117" s="14">
        <f>VLOOKUP(I117,角色ID对应!C:D,2,FALSE)</f>
        <v>30</v>
      </c>
      <c r="C117">
        <f t="shared" si="17"/>
        <v>6</v>
      </c>
      <c r="D117" s="14" t="str">
        <f t="shared" si="12"/>
        <v>[{"count":3,"iid":24010},{"count":1,"iid":24061},{"count":1,"iid":24062}]</v>
      </c>
      <c r="E117" s="14">
        <v>1</v>
      </c>
      <c r="F117">
        <v>0</v>
      </c>
      <c r="G117" s="14">
        <v>0</v>
      </c>
      <c r="H117">
        <v>0</v>
      </c>
      <c r="I117" s="14">
        <f t="shared" si="16"/>
        <v>13</v>
      </c>
      <c r="J117" s="15" t="str">
        <f>VLOOKUP(VLOOKUP(I117,角色ID对应!C:F,4,FALSE),AC:AD,2,FALSE)</f>
        <v>通用伙伴伙伴强化材料1</v>
      </c>
      <c r="K117" t="str">
        <f t="shared" si="9"/>
        <v>伙伴强化材料6-1</v>
      </c>
      <c r="L117" s="14" t="str">
        <f t="shared" si="10"/>
        <v>伙伴强化材料6-2</v>
      </c>
      <c r="M117" s="16">
        <f>VLOOKUP(J117,物品对应表!B:C,2,FALSE)</f>
        <v>24010</v>
      </c>
      <c r="N117" s="16">
        <f>VLOOKUP(K117,物品对应表!B:C,2,FALSE)</f>
        <v>24061</v>
      </c>
      <c r="O117" s="16">
        <f>VLOOKUP(L117,物品对应表!B:C,2,FALSE)</f>
        <v>24062</v>
      </c>
      <c r="P117">
        <f t="shared" si="11"/>
        <v>3</v>
      </c>
      <c r="Q117" s="4">
        <v>1</v>
      </c>
      <c r="R117" s="21">
        <v>1</v>
      </c>
      <c r="S117" s="16" t="str">
        <f t="shared" si="13"/>
        <v>{"count":3,"iid":24010}</v>
      </c>
      <c r="T117" s="16" t="str">
        <f t="shared" si="14"/>
        <v>{"count":1,"iid":24061}</v>
      </c>
      <c r="U117" s="16" t="str">
        <f t="shared" si="15"/>
        <v>{"count":1,"iid":24062}</v>
      </c>
    </row>
    <row r="118" spans="1:21" x14ac:dyDescent="0.15">
      <c r="A118" s="14">
        <v>115</v>
      </c>
      <c r="B118" s="14">
        <f>VLOOKUP(I118,角色ID对应!C:D,2,FALSE)</f>
        <v>30</v>
      </c>
      <c r="C118">
        <f t="shared" si="17"/>
        <v>7</v>
      </c>
      <c r="D118" s="14" t="str">
        <f t="shared" si="12"/>
        <v>[{"count":4,"iid":24010},{"count":1,"iid":24071},{"count":1,"iid":24072}]</v>
      </c>
      <c r="E118" s="14">
        <v>1</v>
      </c>
      <c r="F118">
        <v>0</v>
      </c>
      <c r="G118" s="14">
        <v>0</v>
      </c>
      <c r="H118">
        <v>0</v>
      </c>
      <c r="I118" s="14">
        <f t="shared" si="16"/>
        <v>13</v>
      </c>
      <c r="J118" s="15" t="str">
        <f>VLOOKUP(VLOOKUP(I118,角色ID对应!C:F,4,FALSE),AC:AD,2,FALSE)</f>
        <v>通用伙伴伙伴强化材料1</v>
      </c>
      <c r="K118" t="str">
        <f t="shared" si="9"/>
        <v>伙伴强化材料7-1</v>
      </c>
      <c r="L118" s="14" t="str">
        <f t="shared" si="10"/>
        <v>伙伴强化材料7-2</v>
      </c>
      <c r="M118" s="16">
        <f>VLOOKUP(J118,物品对应表!B:C,2,FALSE)</f>
        <v>24010</v>
      </c>
      <c r="N118" s="16">
        <f>VLOOKUP(K118,物品对应表!B:C,2,FALSE)</f>
        <v>24071</v>
      </c>
      <c r="O118" s="16">
        <f>VLOOKUP(L118,物品对应表!B:C,2,FALSE)</f>
        <v>24072</v>
      </c>
      <c r="P118">
        <f t="shared" si="11"/>
        <v>4</v>
      </c>
      <c r="Q118" s="4">
        <v>1</v>
      </c>
      <c r="R118" s="21">
        <v>1</v>
      </c>
      <c r="S118" s="16" t="str">
        <f t="shared" si="13"/>
        <v>{"count":4,"iid":24010}</v>
      </c>
      <c r="T118" s="16" t="str">
        <f t="shared" si="14"/>
        <v>{"count":1,"iid":24071}</v>
      </c>
      <c r="U118" s="16" t="str">
        <f t="shared" si="15"/>
        <v>{"count":1,"iid":24072}</v>
      </c>
    </row>
    <row r="119" spans="1:21" x14ac:dyDescent="0.15">
      <c r="A119" s="14">
        <v>116</v>
      </c>
      <c r="B119" s="14">
        <f>VLOOKUP(I119,角色ID对应!C:D,2,FALSE)</f>
        <v>30</v>
      </c>
      <c r="C119">
        <f t="shared" si="17"/>
        <v>8</v>
      </c>
      <c r="D119" s="14" t="str">
        <f t="shared" si="12"/>
        <v>[{"count":4,"iid":24010},{"count":1,"iid":24081},{"count":1,"iid":24082}]</v>
      </c>
      <c r="E119" s="14">
        <v>1</v>
      </c>
      <c r="F119">
        <v>0</v>
      </c>
      <c r="G119" s="14">
        <v>0</v>
      </c>
      <c r="H119">
        <v>0</v>
      </c>
      <c r="I119" s="14">
        <f t="shared" si="16"/>
        <v>13</v>
      </c>
      <c r="J119" s="15" t="str">
        <f>VLOOKUP(VLOOKUP(I119,角色ID对应!C:F,4,FALSE),AC:AD,2,FALSE)</f>
        <v>通用伙伴伙伴强化材料1</v>
      </c>
      <c r="K119" t="str">
        <f t="shared" si="9"/>
        <v>伙伴强化材料8-1</v>
      </c>
      <c r="L119" s="14" t="str">
        <f t="shared" si="10"/>
        <v>伙伴强化材料8-2</v>
      </c>
      <c r="M119" s="16">
        <f>VLOOKUP(J119,物品对应表!B:C,2,FALSE)</f>
        <v>24010</v>
      </c>
      <c r="N119" s="16">
        <f>VLOOKUP(K119,物品对应表!B:C,2,FALSE)</f>
        <v>24081</v>
      </c>
      <c r="O119" s="16">
        <f>VLOOKUP(L119,物品对应表!B:C,2,FALSE)</f>
        <v>24082</v>
      </c>
      <c r="P119">
        <f t="shared" si="11"/>
        <v>4</v>
      </c>
      <c r="Q119" s="4">
        <v>1</v>
      </c>
      <c r="R119" s="21">
        <v>1</v>
      </c>
      <c r="S119" s="16" t="str">
        <f t="shared" si="13"/>
        <v>{"count":4,"iid":24010}</v>
      </c>
      <c r="T119" s="16" t="str">
        <f t="shared" si="14"/>
        <v>{"count":1,"iid":24081}</v>
      </c>
      <c r="U119" s="16" t="str">
        <f t="shared" si="15"/>
        <v>{"count":1,"iid":24082}</v>
      </c>
    </row>
    <row r="120" spans="1:21" x14ac:dyDescent="0.15">
      <c r="A120" s="14">
        <v>117</v>
      </c>
      <c r="B120" s="14">
        <f>VLOOKUP(I120,角色ID对应!C:D,2,FALSE)</f>
        <v>30</v>
      </c>
      <c r="C120">
        <f t="shared" si="17"/>
        <v>9</v>
      </c>
      <c r="D120" s="14" t="str">
        <f t="shared" si="12"/>
        <v>[{"count":5,"iid":24010},{"count":1,"iid":24091},{"count":1,"iid":24092}]</v>
      </c>
      <c r="E120" s="14">
        <v>1</v>
      </c>
      <c r="F120">
        <v>0</v>
      </c>
      <c r="G120" s="14">
        <v>0</v>
      </c>
      <c r="H120">
        <v>0</v>
      </c>
      <c r="I120" s="14">
        <f t="shared" si="16"/>
        <v>13</v>
      </c>
      <c r="J120" s="15" t="str">
        <f>VLOOKUP(VLOOKUP(I120,角色ID对应!C:F,4,FALSE),AC:AD,2,FALSE)</f>
        <v>通用伙伴伙伴强化材料1</v>
      </c>
      <c r="K120" t="str">
        <f t="shared" si="9"/>
        <v>伙伴强化材料9-1</v>
      </c>
      <c r="L120" s="14" t="str">
        <f t="shared" si="10"/>
        <v>伙伴强化材料9-2</v>
      </c>
      <c r="M120" s="16">
        <f>VLOOKUP(J120,物品对应表!B:C,2,FALSE)</f>
        <v>24010</v>
      </c>
      <c r="N120" s="16">
        <f>VLOOKUP(K120,物品对应表!B:C,2,FALSE)</f>
        <v>24091</v>
      </c>
      <c r="O120" s="16">
        <f>VLOOKUP(L120,物品对应表!B:C,2,FALSE)</f>
        <v>24092</v>
      </c>
      <c r="P120">
        <f t="shared" si="11"/>
        <v>5</v>
      </c>
      <c r="Q120" s="4">
        <v>1</v>
      </c>
      <c r="R120" s="21">
        <v>1</v>
      </c>
      <c r="S120" s="16" t="str">
        <f t="shared" si="13"/>
        <v>{"count":5,"iid":24010}</v>
      </c>
      <c r="T120" s="16" t="str">
        <f t="shared" si="14"/>
        <v>{"count":1,"iid":24091}</v>
      </c>
      <c r="U120" s="16" t="str">
        <f t="shared" si="15"/>
        <v>{"count":1,"iid":24092}</v>
      </c>
    </row>
    <row r="121" spans="1:21" x14ac:dyDescent="0.15">
      <c r="A121" s="14">
        <v>118</v>
      </c>
      <c r="B121" s="14">
        <f>VLOOKUP(I121,角色ID对应!C:D,2,FALSE)</f>
        <v>31</v>
      </c>
      <c r="C121">
        <f t="shared" si="17"/>
        <v>1</v>
      </c>
      <c r="D121" s="14" t="str">
        <f t="shared" si="12"/>
        <v>[{"count":1,"iid":24030},{"count":1,"iid":24011},{"count":1,"iid":24012}]</v>
      </c>
      <c r="E121" s="14">
        <v>1</v>
      </c>
      <c r="F121">
        <v>0</v>
      </c>
      <c r="G121" s="14">
        <v>0</v>
      </c>
      <c r="H121">
        <v>0</v>
      </c>
      <c r="I121" s="14">
        <f t="shared" si="16"/>
        <v>14</v>
      </c>
      <c r="J121" s="15" t="str">
        <f>VLOOKUP(VLOOKUP(I121,角色ID对应!C:F,4,FALSE),AC:AD,2,FALSE)</f>
        <v>通用伙伴伙伴强化材料3</v>
      </c>
      <c r="K121" t="str">
        <f t="shared" si="9"/>
        <v>伙伴强化材料1-1</v>
      </c>
      <c r="L121" s="14" t="str">
        <f t="shared" si="10"/>
        <v>伙伴强化材料1-2</v>
      </c>
      <c r="M121" s="16">
        <f>VLOOKUP(J121,物品对应表!B:C,2,FALSE)</f>
        <v>24030</v>
      </c>
      <c r="N121" s="16">
        <f>VLOOKUP(K121,物品对应表!B:C,2,FALSE)</f>
        <v>24011</v>
      </c>
      <c r="O121" s="16">
        <f>VLOOKUP(L121,物品对应表!B:C,2,FALSE)</f>
        <v>24012</v>
      </c>
      <c r="P121">
        <f t="shared" si="11"/>
        <v>1</v>
      </c>
      <c r="Q121" s="4">
        <v>1</v>
      </c>
      <c r="R121" s="21">
        <v>1</v>
      </c>
      <c r="S121" s="16" t="str">
        <f t="shared" si="13"/>
        <v>{"count":1,"iid":24030}</v>
      </c>
      <c r="T121" s="16" t="str">
        <f t="shared" si="14"/>
        <v>{"count":1,"iid":24011}</v>
      </c>
      <c r="U121" s="16" t="str">
        <f t="shared" si="15"/>
        <v>{"count":1,"iid":24012}</v>
      </c>
    </row>
    <row r="122" spans="1:21" x14ac:dyDescent="0.15">
      <c r="A122" s="14">
        <v>119</v>
      </c>
      <c r="B122" s="14">
        <f>VLOOKUP(I122,角色ID对应!C:D,2,FALSE)</f>
        <v>31</v>
      </c>
      <c r="C122">
        <f t="shared" si="17"/>
        <v>2</v>
      </c>
      <c r="D122" s="14" t="str">
        <f t="shared" si="12"/>
        <v>[{"count":1,"iid":24030},{"count":1,"iid":24021},{"count":1,"iid":24022}]</v>
      </c>
      <c r="E122" s="14">
        <v>1</v>
      </c>
      <c r="F122">
        <v>0</v>
      </c>
      <c r="G122" s="14">
        <v>0</v>
      </c>
      <c r="H122">
        <v>0</v>
      </c>
      <c r="I122" s="14">
        <f t="shared" si="16"/>
        <v>14</v>
      </c>
      <c r="J122" s="15" t="str">
        <f>VLOOKUP(VLOOKUP(I122,角色ID对应!C:F,4,FALSE),AC:AD,2,FALSE)</f>
        <v>通用伙伴伙伴强化材料3</v>
      </c>
      <c r="K122" t="str">
        <f t="shared" si="9"/>
        <v>伙伴强化材料2-1</v>
      </c>
      <c r="L122" s="14" t="str">
        <f t="shared" si="10"/>
        <v>伙伴强化材料2-2</v>
      </c>
      <c r="M122" s="16">
        <f>VLOOKUP(J122,物品对应表!B:C,2,FALSE)</f>
        <v>24030</v>
      </c>
      <c r="N122" s="16">
        <f>VLOOKUP(K122,物品对应表!B:C,2,FALSE)</f>
        <v>24021</v>
      </c>
      <c r="O122" s="16">
        <f>VLOOKUP(L122,物品对应表!B:C,2,FALSE)</f>
        <v>24022</v>
      </c>
      <c r="P122">
        <f t="shared" si="11"/>
        <v>1</v>
      </c>
      <c r="Q122" s="4">
        <v>1</v>
      </c>
      <c r="R122" s="21">
        <v>1</v>
      </c>
      <c r="S122" s="16" t="str">
        <f t="shared" si="13"/>
        <v>{"count":1,"iid":24030}</v>
      </c>
      <c r="T122" s="16" t="str">
        <f t="shared" si="14"/>
        <v>{"count":1,"iid":24021}</v>
      </c>
      <c r="U122" s="16" t="str">
        <f t="shared" si="15"/>
        <v>{"count":1,"iid":24022}</v>
      </c>
    </row>
    <row r="123" spans="1:21" x14ac:dyDescent="0.15">
      <c r="A123" s="14">
        <v>120</v>
      </c>
      <c r="B123" s="14">
        <f>VLOOKUP(I123,角色ID对应!C:D,2,FALSE)</f>
        <v>31</v>
      </c>
      <c r="C123">
        <f t="shared" si="17"/>
        <v>3</v>
      </c>
      <c r="D123" s="14" t="str">
        <f t="shared" si="12"/>
        <v>[{"count":2,"iid":24030},{"count":1,"iid":24031},{"count":1,"iid":24032}]</v>
      </c>
      <c r="E123" s="14">
        <v>1</v>
      </c>
      <c r="F123">
        <v>0</v>
      </c>
      <c r="G123" s="14">
        <v>0</v>
      </c>
      <c r="H123">
        <v>0</v>
      </c>
      <c r="I123" s="14">
        <f t="shared" si="16"/>
        <v>14</v>
      </c>
      <c r="J123" s="15" t="str">
        <f>VLOOKUP(VLOOKUP(I123,角色ID对应!C:F,4,FALSE),AC:AD,2,FALSE)</f>
        <v>通用伙伴伙伴强化材料3</v>
      </c>
      <c r="K123" t="str">
        <f t="shared" si="9"/>
        <v>伙伴强化材料3-1</v>
      </c>
      <c r="L123" s="14" t="str">
        <f t="shared" si="10"/>
        <v>伙伴强化材料3-2</v>
      </c>
      <c r="M123" s="16">
        <f>VLOOKUP(J123,物品对应表!B:C,2,FALSE)</f>
        <v>24030</v>
      </c>
      <c r="N123" s="16">
        <f>VLOOKUP(K123,物品对应表!B:C,2,FALSE)</f>
        <v>24031</v>
      </c>
      <c r="O123" s="16">
        <f>VLOOKUP(L123,物品对应表!B:C,2,FALSE)</f>
        <v>24032</v>
      </c>
      <c r="P123">
        <f t="shared" si="11"/>
        <v>2</v>
      </c>
      <c r="Q123" s="4">
        <v>1</v>
      </c>
      <c r="R123" s="21">
        <v>1</v>
      </c>
      <c r="S123" s="16" t="str">
        <f t="shared" si="13"/>
        <v>{"count":2,"iid":24030}</v>
      </c>
      <c r="T123" s="16" t="str">
        <f t="shared" si="14"/>
        <v>{"count":1,"iid":24031}</v>
      </c>
      <c r="U123" s="16" t="str">
        <f t="shared" si="15"/>
        <v>{"count":1,"iid":24032}</v>
      </c>
    </row>
    <row r="124" spans="1:21" x14ac:dyDescent="0.15">
      <c r="A124" s="14">
        <v>121</v>
      </c>
      <c r="B124" s="14">
        <f>VLOOKUP(I124,角色ID对应!C:D,2,FALSE)</f>
        <v>31</v>
      </c>
      <c r="C124">
        <f t="shared" si="17"/>
        <v>4</v>
      </c>
      <c r="D124" s="14" t="str">
        <f t="shared" si="12"/>
        <v>[{"count":2,"iid":24030},{"count":1,"iid":24041},{"count":1,"iid":24042}]</v>
      </c>
      <c r="E124" s="14">
        <v>1</v>
      </c>
      <c r="F124">
        <v>0</v>
      </c>
      <c r="G124" s="14">
        <v>0</v>
      </c>
      <c r="H124">
        <v>0</v>
      </c>
      <c r="I124" s="14">
        <f t="shared" si="16"/>
        <v>14</v>
      </c>
      <c r="J124" s="15" t="str">
        <f>VLOOKUP(VLOOKUP(I124,角色ID对应!C:F,4,FALSE),AC:AD,2,FALSE)</f>
        <v>通用伙伴伙伴强化材料3</v>
      </c>
      <c r="K124" t="str">
        <f t="shared" si="9"/>
        <v>伙伴强化材料4-1</v>
      </c>
      <c r="L124" s="14" t="str">
        <f t="shared" si="10"/>
        <v>伙伴强化材料4-2</v>
      </c>
      <c r="M124" s="16">
        <f>VLOOKUP(J124,物品对应表!B:C,2,FALSE)</f>
        <v>24030</v>
      </c>
      <c r="N124" s="16">
        <f>VLOOKUP(K124,物品对应表!B:C,2,FALSE)</f>
        <v>24041</v>
      </c>
      <c r="O124" s="16">
        <f>VLOOKUP(L124,物品对应表!B:C,2,FALSE)</f>
        <v>24042</v>
      </c>
      <c r="P124">
        <f t="shared" si="11"/>
        <v>2</v>
      </c>
      <c r="Q124" s="4">
        <v>1</v>
      </c>
      <c r="R124" s="21">
        <v>1</v>
      </c>
      <c r="S124" s="16" t="str">
        <f t="shared" si="13"/>
        <v>{"count":2,"iid":24030}</v>
      </c>
      <c r="T124" s="16" t="str">
        <f t="shared" si="14"/>
        <v>{"count":1,"iid":24041}</v>
      </c>
      <c r="U124" s="16" t="str">
        <f t="shared" si="15"/>
        <v>{"count":1,"iid":24042}</v>
      </c>
    </row>
    <row r="125" spans="1:21" x14ac:dyDescent="0.15">
      <c r="A125" s="14">
        <v>122</v>
      </c>
      <c r="B125" s="14">
        <f>VLOOKUP(I125,角色ID对应!C:D,2,FALSE)</f>
        <v>31</v>
      </c>
      <c r="C125">
        <f t="shared" si="17"/>
        <v>5</v>
      </c>
      <c r="D125" s="14" t="str">
        <f t="shared" si="12"/>
        <v>[{"count":3,"iid":24030},{"count":1,"iid":24051},{"count":1,"iid":24052}]</v>
      </c>
      <c r="E125" s="14">
        <v>1</v>
      </c>
      <c r="F125">
        <v>0</v>
      </c>
      <c r="G125" s="14">
        <v>0</v>
      </c>
      <c r="H125">
        <v>0</v>
      </c>
      <c r="I125" s="14">
        <f t="shared" si="16"/>
        <v>14</v>
      </c>
      <c r="J125" s="15" t="str">
        <f>VLOOKUP(VLOOKUP(I125,角色ID对应!C:F,4,FALSE),AC:AD,2,FALSE)</f>
        <v>通用伙伴伙伴强化材料3</v>
      </c>
      <c r="K125" t="str">
        <f t="shared" si="9"/>
        <v>伙伴强化材料5-1</v>
      </c>
      <c r="L125" s="14" t="str">
        <f t="shared" si="10"/>
        <v>伙伴强化材料5-2</v>
      </c>
      <c r="M125" s="16">
        <f>VLOOKUP(J125,物品对应表!B:C,2,FALSE)</f>
        <v>24030</v>
      </c>
      <c r="N125" s="16">
        <f>VLOOKUP(K125,物品对应表!B:C,2,FALSE)</f>
        <v>24051</v>
      </c>
      <c r="O125" s="16">
        <f>VLOOKUP(L125,物品对应表!B:C,2,FALSE)</f>
        <v>24052</v>
      </c>
      <c r="P125">
        <f t="shared" si="11"/>
        <v>3</v>
      </c>
      <c r="Q125" s="4">
        <v>1</v>
      </c>
      <c r="R125" s="21">
        <v>1</v>
      </c>
      <c r="S125" s="16" t="str">
        <f t="shared" si="13"/>
        <v>{"count":3,"iid":24030}</v>
      </c>
      <c r="T125" s="16" t="str">
        <f t="shared" si="14"/>
        <v>{"count":1,"iid":24051}</v>
      </c>
      <c r="U125" s="16" t="str">
        <f t="shared" si="15"/>
        <v>{"count":1,"iid":24052}</v>
      </c>
    </row>
    <row r="126" spans="1:21" x14ac:dyDescent="0.15">
      <c r="A126" s="14">
        <v>123</v>
      </c>
      <c r="B126" s="14">
        <f>VLOOKUP(I126,角色ID对应!C:D,2,FALSE)</f>
        <v>31</v>
      </c>
      <c r="C126">
        <f t="shared" si="17"/>
        <v>6</v>
      </c>
      <c r="D126" s="14" t="str">
        <f t="shared" si="12"/>
        <v>[{"count":3,"iid":24030},{"count":1,"iid":24061},{"count":1,"iid":24062}]</v>
      </c>
      <c r="E126" s="14">
        <v>1</v>
      </c>
      <c r="F126">
        <v>0</v>
      </c>
      <c r="G126" s="14">
        <v>0</v>
      </c>
      <c r="H126">
        <v>0</v>
      </c>
      <c r="I126" s="14">
        <f t="shared" si="16"/>
        <v>14</v>
      </c>
      <c r="J126" s="15" t="str">
        <f>VLOOKUP(VLOOKUP(I126,角色ID对应!C:F,4,FALSE),AC:AD,2,FALSE)</f>
        <v>通用伙伴伙伴强化材料3</v>
      </c>
      <c r="K126" t="str">
        <f t="shared" si="9"/>
        <v>伙伴强化材料6-1</v>
      </c>
      <c r="L126" s="14" t="str">
        <f t="shared" si="10"/>
        <v>伙伴强化材料6-2</v>
      </c>
      <c r="M126" s="16">
        <f>VLOOKUP(J126,物品对应表!B:C,2,FALSE)</f>
        <v>24030</v>
      </c>
      <c r="N126" s="16">
        <f>VLOOKUP(K126,物品对应表!B:C,2,FALSE)</f>
        <v>24061</v>
      </c>
      <c r="O126" s="16">
        <f>VLOOKUP(L126,物品对应表!B:C,2,FALSE)</f>
        <v>24062</v>
      </c>
      <c r="P126">
        <f t="shared" si="11"/>
        <v>3</v>
      </c>
      <c r="Q126" s="4">
        <v>1</v>
      </c>
      <c r="R126" s="21">
        <v>1</v>
      </c>
      <c r="S126" s="16" t="str">
        <f t="shared" si="13"/>
        <v>{"count":3,"iid":24030}</v>
      </c>
      <c r="T126" s="16" t="str">
        <f t="shared" si="14"/>
        <v>{"count":1,"iid":24061}</v>
      </c>
      <c r="U126" s="16" t="str">
        <f t="shared" si="15"/>
        <v>{"count":1,"iid":24062}</v>
      </c>
    </row>
    <row r="127" spans="1:21" x14ac:dyDescent="0.15">
      <c r="A127" s="14">
        <v>124</v>
      </c>
      <c r="B127" s="14">
        <f>VLOOKUP(I127,角色ID对应!C:D,2,FALSE)</f>
        <v>31</v>
      </c>
      <c r="C127">
        <f t="shared" si="17"/>
        <v>7</v>
      </c>
      <c r="D127" s="14" t="str">
        <f t="shared" si="12"/>
        <v>[{"count":4,"iid":24030},{"count":1,"iid":24071},{"count":1,"iid":24072}]</v>
      </c>
      <c r="E127" s="14">
        <v>1</v>
      </c>
      <c r="F127">
        <v>0</v>
      </c>
      <c r="G127" s="14">
        <v>0</v>
      </c>
      <c r="H127">
        <v>0</v>
      </c>
      <c r="I127" s="14">
        <f t="shared" si="16"/>
        <v>14</v>
      </c>
      <c r="J127" s="15" t="str">
        <f>VLOOKUP(VLOOKUP(I127,角色ID对应!C:F,4,FALSE),AC:AD,2,FALSE)</f>
        <v>通用伙伴伙伴强化材料3</v>
      </c>
      <c r="K127" t="str">
        <f t="shared" si="9"/>
        <v>伙伴强化材料7-1</v>
      </c>
      <c r="L127" s="14" t="str">
        <f t="shared" si="10"/>
        <v>伙伴强化材料7-2</v>
      </c>
      <c r="M127" s="16">
        <f>VLOOKUP(J127,物品对应表!B:C,2,FALSE)</f>
        <v>24030</v>
      </c>
      <c r="N127" s="16">
        <f>VLOOKUP(K127,物品对应表!B:C,2,FALSE)</f>
        <v>24071</v>
      </c>
      <c r="O127" s="16">
        <f>VLOOKUP(L127,物品对应表!B:C,2,FALSE)</f>
        <v>24072</v>
      </c>
      <c r="P127">
        <f t="shared" si="11"/>
        <v>4</v>
      </c>
      <c r="Q127" s="4">
        <v>1</v>
      </c>
      <c r="R127" s="21">
        <v>1</v>
      </c>
      <c r="S127" s="16" t="str">
        <f t="shared" si="13"/>
        <v>{"count":4,"iid":24030}</v>
      </c>
      <c r="T127" s="16" t="str">
        <f t="shared" si="14"/>
        <v>{"count":1,"iid":24071}</v>
      </c>
      <c r="U127" s="16" t="str">
        <f t="shared" si="15"/>
        <v>{"count":1,"iid":24072}</v>
      </c>
    </row>
    <row r="128" spans="1:21" x14ac:dyDescent="0.15">
      <c r="A128" s="14">
        <v>125</v>
      </c>
      <c r="B128" s="14">
        <f>VLOOKUP(I128,角色ID对应!C:D,2,FALSE)</f>
        <v>31</v>
      </c>
      <c r="C128">
        <f t="shared" si="17"/>
        <v>8</v>
      </c>
      <c r="D128" s="14" t="str">
        <f t="shared" si="12"/>
        <v>[{"count":4,"iid":24030},{"count":1,"iid":24081},{"count":1,"iid":24082}]</v>
      </c>
      <c r="E128" s="14">
        <v>1</v>
      </c>
      <c r="F128">
        <v>0</v>
      </c>
      <c r="G128" s="14">
        <v>0</v>
      </c>
      <c r="H128">
        <v>0</v>
      </c>
      <c r="I128" s="14">
        <f t="shared" si="16"/>
        <v>14</v>
      </c>
      <c r="J128" s="15" t="str">
        <f>VLOOKUP(VLOOKUP(I128,角色ID对应!C:F,4,FALSE),AC:AD,2,FALSE)</f>
        <v>通用伙伴伙伴强化材料3</v>
      </c>
      <c r="K128" t="str">
        <f t="shared" si="9"/>
        <v>伙伴强化材料8-1</v>
      </c>
      <c r="L128" s="14" t="str">
        <f t="shared" si="10"/>
        <v>伙伴强化材料8-2</v>
      </c>
      <c r="M128" s="16">
        <f>VLOOKUP(J128,物品对应表!B:C,2,FALSE)</f>
        <v>24030</v>
      </c>
      <c r="N128" s="16">
        <f>VLOOKUP(K128,物品对应表!B:C,2,FALSE)</f>
        <v>24081</v>
      </c>
      <c r="O128" s="16">
        <f>VLOOKUP(L128,物品对应表!B:C,2,FALSE)</f>
        <v>24082</v>
      </c>
      <c r="P128">
        <f t="shared" si="11"/>
        <v>4</v>
      </c>
      <c r="Q128" s="4">
        <v>1</v>
      </c>
      <c r="R128" s="21">
        <v>1</v>
      </c>
      <c r="S128" s="16" t="str">
        <f t="shared" si="13"/>
        <v>{"count":4,"iid":24030}</v>
      </c>
      <c r="T128" s="16" t="str">
        <f t="shared" si="14"/>
        <v>{"count":1,"iid":24081}</v>
      </c>
      <c r="U128" s="16" t="str">
        <f t="shared" si="15"/>
        <v>{"count":1,"iid":24082}</v>
      </c>
    </row>
    <row r="129" spans="1:21" x14ac:dyDescent="0.15">
      <c r="A129" s="14">
        <v>126</v>
      </c>
      <c r="B129" s="14">
        <f>VLOOKUP(I129,角色ID对应!C:D,2,FALSE)</f>
        <v>31</v>
      </c>
      <c r="C129">
        <f t="shared" si="17"/>
        <v>9</v>
      </c>
      <c r="D129" s="14" t="str">
        <f t="shared" si="12"/>
        <v>[{"count":5,"iid":24030},{"count":1,"iid":24091},{"count":1,"iid":24092}]</v>
      </c>
      <c r="E129" s="14">
        <v>1</v>
      </c>
      <c r="F129">
        <v>0</v>
      </c>
      <c r="G129" s="14">
        <v>0</v>
      </c>
      <c r="H129">
        <v>0</v>
      </c>
      <c r="I129" s="14">
        <f t="shared" si="16"/>
        <v>14</v>
      </c>
      <c r="J129" s="15" t="str">
        <f>VLOOKUP(VLOOKUP(I129,角色ID对应!C:F,4,FALSE),AC:AD,2,FALSE)</f>
        <v>通用伙伴伙伴强化材料3</v>
      </c>
      <c r="K129" t="str">
        <f t="shared" si="9"/>
        <v>伙伴强化材料9-1</v>
      </c>
      <c r="L129" s="14" t="str">
        <f t="shared" si="10"/>
        <v>伙伴强化材料9-2</v>
      </c>
      <c r="M129" s="16">
        <f>VLOOKUP(J129,物品对应表!B:C,2,FALSE)</f>
        <v>24030</v>
      </c>
      <c r="N129" s="16">
        <f>VLOOKUP(K129,物品对应表!B:C,2,FALSE)</f>
        <v>24091</v>
      </c>
      <c r="O129" s="16">
        <f>VLOOKUP(L129,物品对应表!B:C,2,FALSE)</f>
        <v>24092</v>
      </c>
      <c r="P129">
        <f t="shared" si="11"/>
        <v>5</v>
      </c>
      <c r="Q129" s="4">
        <v>1</v>
      </c>
      <c r="R129" s="21">
        <v>1</v>
      </c>
      <c r="S129" s="16" t="str">
        <f t="shared" si="13"/>
        <v>{"count":5,"iid":24030}</v>
      </c>
      <c r="T129" s="16" t="str">
        <f t="shared" si="14"/>
        <v>{"count":1,"iid":24091}</v>
      </c>
      <c r="U129" s="16" t="str">
        <f t="shared" si="15"/>
        <v>{"count":1,"iid":24092}</v>
      </c>
    </row>
    <row r="130" spans="1:21" x14ac:dyDescent="0.15">
      <c r="A130" s="14">
        <v>127</v>
      </c>
      <c r="B130" s="14">
        <f>VLOOKUP(I130,角色ID对应!C:D,2,FALSE)</f>
        <v>32</v>
      </c>
      <c r="C130">
        <f t="shared" si="17"/>
        <v>1</v>
      </c>
      <c r="D130" s="14" t="str">
        <f t="shared" si="12"/>
        <v>[{"count":1,"iid":24040},{"count":1,"iid":24011},{"count":1,"iid":24012}]</v>
      </c>
      <c r="E130" s="14">
        <v>1</v>
      </c>
      <c r="F130">
        <v>0</v>
      </c>
      <c r="G130" s="14">
        <v>0</v>
      </c>
      <c r="H130">
        <v>0</v>
      </c>
      <c r="I130" s="14">
        <f t="shared" si="16"/>
        <v>15</v>
      </c>
      <c r="J130" s="15" t="str">
        <f>VLOOKUP(VLOOKUP(I130,角色ID对应!C:F,4,FALSE),AC:AD,2,FALSE)</f>
        <v>通用伙伴伙伴强化材料4</v>
      </c>
      <c r="K130" t="str">
        <f t="shared" si="9"/>
        <v>伙伴强化材料1-1</v>
      </c>
      <c r="L130" s="14" t="str">
        <f t="shared" si="10"/>
        <v>伙伴强化材料1-2</v>
      </c>
      <c r="M130" s="16">
        <f>VLOOKUP(J130,物品对应表!B:C,2,FALSE)</f>
        <v>24040</v>
      </c>
      <c r="N130" s="16">
        <f>VLOOKUP(K130,物品对应表!B:C,2,FALSE)</f>
        <v>24011</v>
      </c>
      <c r="O130" s="16">
        <f>VLOOKUP(L130,物品对应表!B:C,2,FALSE)</f>
        <v>24012</v>
      </c>
      <c r="P130">
        <f t="shared" si="11"/>
        <v>1</v>
      </c>
      <c r="Q130" s="4">
        <v>1</v>
      </c>
      <c r="R130" s="21">
        <v>1</v>
      </c>
      <c r="S130" s="16" t="str">
        <f t="shared" si="13"/>
        <v>{"count":1,"iid":24040}</v>
      </c>
      <c r="T130" s="16" t="str">
        <f t="shared" si="14"/>
        <v>{"count":1,"iid":24011}</v>
      </c>
      <c r="U130" s="16" t="str">
        <f t="shared" si="15"/>
        <v>{"count":1,"iid":24012}</v>
      </c>
    </row>
    <row r="131" spans="1:21" x14ac:dyDescent="0.15">
      <c r="A131" s="14">
        <v>128</v>
      </c>
      <c r="B131" s="14">
        <f>VLOOKUP(I131,角色ID对应!C:D,2,FALSE)</f>
        <v>32</v>
      </c>
      <c r="C131">
        <f t="shared" si="17"/>
        <v>2</v>
      </c>
      <c r="D131" s="14" t="str">
        <f t="shared" si="12"/>
        <v>[{"count":1,"iid":24040},{"count":1,"iid":24021},{"count":1,"iid":24022}]</v>
      </c>
      <c r="E131" s="14">
        <v>1</v>
      </c>
      <c r="F131">
        <v>0</v>
      </c>
      <c r="G131" s="14">
        <v>0</v>
      </c>
      <c r="H131">
        <v>0</v>
      </c>
      <c r="I131" s="14">
        <f t="shared" si="16"/>
        <v>15</v>
      </c>
      <c r="J131" s="15" t="str">
        <f>VLOOKUP(VLOOKUP(I131,角色ID对应!C:F,4,FALSE),AC:AD,2,FALSE)</f>
        <v>通用伙伴伙伴强化材料4</v>
      </c>
      <c r="K131" t="str">
        <f t="shared" si="9"/>
        <v>伙伴强化材料2-1</v>
      </c>
      <c r="L131" s="14" t="str">
        <f t="shared" si="10"/>
        <v>伙伴强化材料2-2</v>
      </c>
      <c r="M131" s="16">
        <f>VLOOKUP(J131,物品对应表!B:C,2,FALSE)</f>
        <v>24040</v>
      </c>
      <c r="N131" s="16">
        <f>VLOOKUP(K131,物品对应表!B:C,2,FALSE)</f>
        <v>24021</v>
      </c>
      <c r="O131" s="16">
        <f>VLOOKUP(L131,物品对应表!B:C,2,FALSE)</f>
        <v>24022</v>
      </c>
      <c r="P131">
        <f t="shared" si="11"/>
        <v>1</v>
      </c>
      <c r="Q131" s="4">
        <v>1</v>
      </c>
      <c r="R131" s="21">
        <v>1</v>
      </c>
      <c r="S131" s="16" t="str">
        <f t="shared" si="13"/>
        <v>{"count":1,"iid":24040}</v>
      </c>
      <c r="T131" s="16" t="str">
        <f t="shared" si="14"/>
        <v>{"count":1,"iid":24021}</v>
      </c>
      <c r="U131" s="16" t="str">
        <f t="shared" si="15"/>
        <v>{"count":1,"iid":24022}</v>
      </c>
    </row>
    <row r="132" spans="1:21" x14ac:dyDescent="0.15">
      <c r="A132" s="14">
        <v>129</v>
      </c>
      <c r="B132" s="14">
        <f>VLOOKUP(I132,角色ID对应!C:D,2,FALSE)</f>
        <v>32</v>
      </c>
      <c r="C132">
        <f t="shared" si="17"/>
        <v>3</v>
      </c>
      <c r="D132" s="14" t="str">
        <f t="shared" si="12"/>
        <v>[{"count":2,"iid":24040},{"count":1,"iid":24031},{"count":1,"iid":24032}]</v>
      </c>
      <c r="E132" s="14">
        <v>1</v>
      </c>
      <c r="F132">
        <v>0</v>
      </c>
      <c r="G132" s="14">
        <v>0</v>
      </c>
      <c r="H132">
        <v>0</v>
      </c>
      <c r="I132" s="14">
        <f t="shared" si="16"/>
        <v>15</v>
      </c>
      <c r="J132" s="15" t="str">
        <f>VLOOKUP(VLOOKUP(I132,角色ID对应!C:F,4,FALSE),AC:AD,2,FALSE)</f>
        <v>通用伙伴伙伴强化材料4</v>
      </c>
      <c r="K132" t="str">
        <f t="shared" ref="K132:K195" si="18">VLOOKUP(C132,X:AA,3,FALSE)</f>
        <v>伙伴强化材料3-1</v>
      </c>
      <c r="L132" s="14" t="str">
        <f t="shared" ref="L132:L195" si="19">VLOOKUP(C132,X:AA,4,FALSE)</f>
        <v>伙伴强化材料3-2</v>
      </c>
      <c r="M132" s="16">
        <f>VLOOKUP(J132,物品对应表!B:C,2,FALSE)</f>
        <v>24040</v>
      </c>
      <c r="N132" s="16">
        <f>VLOOKUP(K132,物品对应表!B:C,2,FALSE)</f>
        <v>24031</v>
      </c>
      <c r="O132" s="16">
        <f>VLOOKUP(L132,物品对应表!B:C,2,FALSE)</f>
        <v>24032</v>
      </c>
      <c r="P132">
        <f t="shared" ref="P132:P195" si="20">VLOOKUP(C132,X:Y,2,FALSE)</f>
        <v>2</v>
      </c>
      <c r="Q132" s="4">
        <v>1</v>
      </c>
      <c r="R132" s="21">
        <v>1</v>
      </c>
      <c r="S132" s="16" t="str">
        <f t="shared" si="13"/>
        <v>{"count":2,"iid":24040}</v>
      </c>
      <c r="T132" s="16" t="str">
        <f t="shared" si="14"/>
        <v>{"count":1,"iid":24031}</v>
      </c>
      <c r="U132" s="16" t="str">
        <f t="shared" si="15"/>
        <v>{"count":1,"iid":24032}</v>
      </c>
    </row>
    <row r="133" spans="1:21" x14ac:dyDescent="0.15">
      <c r="A133" s="14">
        <v>130</v>
      </c>
      <c r="B133" s="14">
        <f>VLOOKUP(I133,角色ID对应!C:D,2,FALSE)</f>
        <v>32</v>
      </c>
      <c r="C133">
        <f t="shared" si="17"/>
        <v>4</v>
      </c>
      <c r="D133" s="14" t="str">
        <f t="shared" ref="D133:D196" si="21">"["&amp;S133&amp;","&amp;T133&amp;","&amp;U133&amp;"]"</f>
        <v>[{"count":2,"iid":24040},{"count":1,"iid":24041},{"count":1,"iid":24042}]</v>
      </c>
      <c r="E133" s="14">
        <v>1</v>
      </c>
      <c r="F133">
        <v>0</v>
      </c>
      <c r="G133" s="14">
        <v>0</v>
      </c>
      <c r="H133">
        <v>0</v>
      </c>
      <c r="I133" s="14">
        <f t="shared" si="16"/>
        <v>15</v>
      </c>
      <c r="J133" s="15" t="str">
        <f>VLOOKUP(VLOOKUP(I133,角色ID对应!C:F,4,FALSE),AC:AD,2,FALSE)</f>
        <v>通用伙伴伙伴强化材料4</v>
      </c>
      <c r="K133" t="str">
        <f t="shared" si="18"/>
        <v>伙伴强化材料4-1</v>
      </c>
      <c r="L133" s="14" t="str">
        <f t="shared" si="19"/>
        <v>伙伴强化材料4-2</v>
      </c>
      <c r="M133" s="16">
        <f>VLOOKUP(J133,物品对应表!B:C,2,FALSE)</f>
        <v>24040</v>
      </c>
      <c r="N133" s="16">
        <f>VLOOKUP(K133,物品对应表!B:C,2,FALSE)</f>
        <v>24041</v>
      </c>
      <c r="O133" s="16">
        <f>VLOOKUP(L133,物品对应表!B:C,2,FALSE)</f>
        <v>24042</v>
      </c>
      <c r="P133">
        <f t="shared" si="20"/>
        <v>2</v>
      </c>
      <c r="Q133" s="4">
        <v>1</v>
      </c>
      <c r="R133" s="21">
        <v>1</v>
      </c>
      <c r="S133" s="16" t="str">
        <f t="shared" ref="S133:S196" si="22">"{"&amp;P$2&amp;P133&amp;","&amp;M$2&amp;M133&amp;"}"</f>
        <v>{"count":2,"iid":24040}</v>
      </c>
      <c r="T133" s="16" t="str">
        <f t="shared" ref="T133:T196" si="23">"{"&amp;Q$2&amp;Q133&amp;","&amp;N$2&amp;N133&amp;"}"</f>
        <v>{"count":1,"iid":24041}</v>
      </c>
      <c r="U133" s="16" t="str">
        <f t="shared" ref="U133:U196" si="24">"{"&amp;R$2&amp;R133&amp;","&amp;O$2&amp;O133&amp;"}"</f>
        <v>{"count":1,"iid":24042}</v>
      </c>
    </row>
    <row r="134" spans="1:21" x14ac:dyDescent="0.15">
      <c r="A134" s="14">
        <v>131</v>
      </c>
      <c r="B134" s="14">
        <f>VLOOKUP(I134,角色ID对应!C:D,2,FALSE)</f>
        <v>32</v>
      </c>
      <c r="C134">
        <f t="shared" si="17"/>
        <v>5</v>
      </c>
      <c r="D134" s="14" t="str">
        <f t="shared" si="21"/>
        <v>[{"count":3,"iid":24040},{"count":1,"iid":24051},{"count":1,"iid":24052}]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97" si="25">IF(C134=1,I133+1,I133)</f>
        <v>15</v>
      </c>
      <c r="J134" s="15" t="str">
        <f>VLOOKUP(VLOOKUP(I134,角色ID对应!C:F,4,FALSE),AC:AD,2,FALSE)</f>
        <v>通用伙伴伙伴强化材料4</v>
      </c>
      <c r="K134" t="str">
        <f t="shared" si="18"/>
        <v>伙伴强化材料5-1</v>
      </c>
      <c r="L134" s="14" t="str">
        <f t="shared" si="19"/>
        <v>伙伴强化材料5-2</v>
      </c>
      <c r="M134" s="16">
        <f>VLOOKUP(J134,物品对应表!B:C,2,FALSE)</f>
        <v>24040</v>
      </c>
      <c r="N134" s="16">
        <f>VLOOKUP(K134,物品对应表!B:C,2,FALSE)</f>
        <v>24051</v>
      </c>
      <c r="O134" s="16">
        <f>VLOOKUP(L134,物品对应表!B:C,2,FALSE)</f>
        <v>24052</v>
      </c>
      <c r="P134">
        <f t="shared" si="20"/>
        <v>3</v>
      </c>
      <c r="Q134" s="4">
        <v>1</v>
      </c>
      <c r="R134" s="21">
        <v>1</v>
      </c>
      <c r="S134" s="16" t="str">
        <f t="shared" si="22"/>
        <v>{"count":3,"iid":24040}</v>
      </c>
      <c r="T134" s="16" t="str">
        <f t="shared" si="23"/>
        <v>{"count":1,"iid":24051}</v>
      </c>
      <c r="U134" s="16" t="str">
        <f t="shared" si="24"/>
        <v>{"count":1,"iid":24052}</v>
      </c>
    </row>
    <row r="135" spans="1:21" x14ac:dyDescent="0.15">
      <c r="A135" s="14">
        <v>132</v>
      </c>
      <c r="B135" s="14">
        <f>VLOOKUP(I135,角色ID对应!C:D,2,FALSE)</f>
        <v>32</v>
      </c>
      <c r="C135">
        <f t="shared" si="17"/>
        <v>6</v>
      </c>
      <c r="D135" s="14" t="str">
        <f t="shared" si="21"/>
        <v>[{"count":3,"iid":24040},{"count":1,"iid":24061},{"count":1,"iid":24062}]</v>
      </c>
      <c r="E135" s="14">
        <v>1</v>
      </c>
      <c r="F135">
        <v>0</v>
      </c>
      <c r="G135" s="14">
        <v>0</v>
      </c>
      <c r="H135">
        <v>0</v>
      </c>
      <c r="I135" s="14">
        <f t="shared" si="25"/>
        <v>15</v>
      </c>
      <c r="J135" s="15" t="str">
        <f>VLOOKUP(VLOOKUP(I135,角色ID对应!C:F,4,FALSE),AC:AD,2,FALSE)</f>
        <v>通用伙伴伙伴强化材料4</v>
      </c>
      <c r="K135" t="str">
        <f t="shared" si="18"/>
        <v>伙伴强化材料6-1</v>
      </c>
      <c r="L135" s="14" t="str">
        <f t="shared" si="19"/>
        <v>伙伴强化材料6-2</v>
      </c>
      <c r="M135" s="16">
        <f>VLOOKUP(J135,物品对应表!B:C,2,FALSE)</f>
        <v>24040</v>
      </c>
      <c r="N135" s="16">
        <f>VLOOKUP(K135,物品对应表!B:C,2,FALSE)</f>
        <v>24061</v>
      </c>
      <c r="O135" s="16">
        <f>VLOOKUP(L135,物品对应表!B:C,2,FALSE)</f>
        <v>24062</v>
      </c>
      <c r="P135">
        <f t="shared" si="20"/>
        <v>3</v>
      </c>
      <c r="Q135" s="4">
        <v>1</v>
      </c>
      <c r="R135" s="21">
        <v>1</v>
      </c>
      <c r="S135" s="16" t="str">
        <f t="shared" si="22"/>
        <v>{"count":3,"iid":24040}</v>
      </c>
      <c r="T135" s="16" t="str">
        <f t="shared" si="23"/>
        <v>{"count":1,"iid":24061}</v>
      </c>
      <c r="U135" s="16" t="str">
        <f t="shared" si="24"/>
        <v>{"count":1,"iid":24062}</v>
      </c>
    </row>
    <row r="136" spans="1:21" x14ac:dyDescent="0.15">
      <c r="A136" s="14">
        <v>133</v>
      </c>
      <c r="B136" s="14">
        <f>VLOOKUP(I136,角色ID对应!C:D,2,FALSE)</f>
        <v>32</v>
      </c>
      <c r="C136">
        <f t="shared" si="17"/>
        <v>7</v>
      </c>
      <c r="D136" s="14" t="str">
        <f t="shared" si="21"/>
        <v>[{"count":4,"iid":24040},{"count":1,"iid":24071},{"count":1,"iid":24072}]</v>
      </c>
      <c r="E136" s="14">
        <v>1</v>
      </c>
      <c r="F136">
        <v>0</v>
      </c>
      <c r="G136" s="14">
        <v>0</v>
      </c>
      <c r="H136">
        <v>0</v>
      </c>
      <c r="I136" s="14">
        <f t="shared" si="25"/>
        <v>15</v>
      </c>
      <c r="J136" s="15" t="str">
        <f>VLOOKUP(VLOOKUP(I136,角色ID对应!C:F,4,FALSE),AC:AD,2,FALSE)</f>
        <v>通用伙伴伙伴强化材料4</v>
      </c>
      <c r="K136" t="str">
        <f t="shared" si="18"/>
        <v>伙伴强化材料7-1</v>
      </c>
      <c r="L136" s="14" t="str">
        <f t="shared" si="19"/>
        <v>伙伴强化材料7-2</v>
      </c>
      <c r="M136" s="16">
        <f>VLOOKUP(J136,物品对应表!B:C,2,FALSE)</f>
        <v>24040</v>
      </c>
      <c r="N136" s="16">
        <f>VLOOKUP(K136,物品对应表!B:C,2,FALSE)</f>
        <v>24071</v>
      </c>
      <c r="O136" s="16">
        <f>VLOOKUP(L136,物品对应表!B:C,2,FALSE)</f>
        <v>24072</v>
      </c>
      <c r="P136">
        <f t="shared" si="20"/>
        <v>4</v>
      </c>
      <c r="Q136" s="4">
        <v>1</v>
      </c>
      <c r="R136" s="21">
        <v>1</v>
      </c>
      <c r="S136" s="16" t="str">
        <f t="shared" si="22"/>
        <v>{"count":4,"iid":24040}</v>
      </c>
      <c r="T136" s="16" t="str">
        <f t="shared" si="23"/>
        <v>{"count":1,"iid":24071}</v>
      </c>
      <c r="U136" s="16" t="str">
        <f t="shared" si="24"/>
        <v>{"count":1,"iid":24072}</v>
      </c>
    </row>
    <row r="137" spans="1:21" x14ac:dyDescent="0.15">
      <c r="A137" s="14">
        <v>134</v>
      </c>
      <c r="B137" s="14">
        <f>VLOOKUP(I137,角色ID对应!C:D,2,FALSE)</f>
        <v>32</v>
      </c>
      <c r="C137">
        <f t="shared" si="17"/>
        <v>8</v>
      </c>
      <c r="D137" s="14" t="str">
        <f t="shared" si="21"/>
        <v>[{"count":4,"iid":24040},{"count":1,"iid":24081},{"count":1,"iid":24082}]</v>
      </c>
      <c r="E137" s="14">
        <v>1</v>
      </c>
      <c r="F137">
        <v>0</v>
      </c>
      <c r="G137" s="14">
        <v>0</v>
      </c>
      <c r="H137">
        <v>0</v>
      </c>
      <c r="I137" s="14">
        <f t="shared" si="25"/>
        <v>15</v>
      </c>
      <c r="J137" s="15" t="str">
        <f>VLOOKUP(VLOOKUP(I137,角色ID对应!C:F,4,FALSE),AC:AD,2,FALSE)</f>
        <v>通用伙伴伙伴强化材料4</v>
      </c>
      <c r="K137" t="str">
        <f t="shared" si="18"/>
        <v>伙伴强化材料8-1</v>
      </c>
      <c r="L137" s="14" t="str">
        <f t="shared" si="19"/>
        <v>伙伴强化材料8-2</v>
      </c>
      <c r="M137" s="16">
        <f>VLOOKUP(J137,物品对应表!B:C,2,FALSE)</f>
        <v>24040</v>
      </c>
      <c r="N137" s="16">
        <f>VLOOKUP(K137,物品对应表!B:C,2,FALSE)</f>
        <v>24081</v>
      </c>
      <c r="O137" s="16">
        <f>VLOOKUP(L137,物品对应表!B:C,2,FALSE)</f>
        <v>24082</v>
      </c>
      <c r="P137">
        <f t="shared" si="20"/>
        <v>4</v>
      </c>
      <c r="Q137" s="4">
        <v>1</v>
      </c>
      <c r="R137" s="21">
        <v>1</v>
      </c>
      <c r="S137" s="16" t="str">
        <f t="shared" si="22"/>
        <v>{"count":4,"iid":24040}</v>
      </c>
      <c r="T137" s="16" t="str">
        <f t="shared" si="23"/>
        <v>{"count":1,"iid":24081}</v>
      </c>
      <c r="U137" s="16" t="str">
        <f t="shared" si="24"/>
        <v>{"count":1,"iid":24082}</v>
      </c>
    </row>
    <row r="138" spans="1:21" x14ac:dyDescent="0.15">
      <c r="A138" s="14">
        <v>135</v>
      </c>
      <c r="B138" s="14">
        <f>VLOOKUP(I138,角色ID对应!C:D,2,FALSE)</f>
        <v>32</v>
      </c>
      <c r="C138">
        <f t="shared" si="17"/>
        <v>9</v>
      </c>
      <c r="D138" s="14" t="str">
        <f t="shared" si="21"/>
        <v>[{"count":5,"iid":24040},{"count":1,"iid":24091},{"count":1,"iid":24092}]</v>
      </c>
      <c r="E138" s="14">
        <v>1</v>
      </c>
      <c r="F138">
        <v>0</v>
      </c>
      <c r="G138" s="14">
        <v>0</v>
      </c>
      <c r="H138">
        <v>0</v>
      </c>
      <c r="I138" s="14">
        <f t="shared" si="25"/>
        <v>15</v>
      </c>
      <c r="J138" s="15" t="str">
        <f>VLOOKUP(VLOOKUP(I138,角色ID对应!C:F,4,FALSE),AC:AD,2,FALSE)</f>
        <v>通用伙伴伙伴强化材料4</v>
      </c>
      <c r="K138" t="str">
        <f t="shared" si="18"/>
        <v>伙伴强化材料9-1</v>
      </c>
      <c r="L138" s="14" t="str">
        <f t="shared" si="19"/>
        <v>伙伴强化材料9-2</v>
      </c>
      <c r="M138" s="16">
        <f>VLOOKUP(J138,物品对应表!B:C,2,FALSE)</f>
        <v>24040</v>
      </c>
      <c r="N138" s="16">
        <f>VLOOKUP(K138,物品对应表!B:C,2,FALSE)</f>
        <v>24091</v>
      </c>
      <c r="O138" s="16">
        <f>VLOOKUP(L138,物品对应表!B:C,2,FALSE)</f>
        <v>24092</v>
      </c>
      <c r="P138">
        <f t="shared" si="20"/>
        <v>5</v>
      </c>
      <c r="Q138" s="4">
        <v>1</v>
      </c>
      <c r="R138" s="21">
        <v>1</v>
      </c>
      <c r="S138" s="16" t="str">
        <f t="shared" si="22"/>
        <v>{"count":5,"iid":24040}</v>
      </c>
      <c r="T138" s="16" t="str">
        <f t="shared" si="23"/>
        <v>{"count":1,"iid":24091}</v>
      </c>
      <c r="U138" s="16" t="str">
        <f t="shared" si="24"/>
        <v>{"count":1,"iid":24092}</v>
      </c>
    </row>
    <row r="139" spans="1:21" x14ac:dyDescent="0.15">
      <c r="A139" s="14">
        <v>136</v>
      </c>
      <c r="B139" s="14">
        <f>VLOOKUP(I139,角色ID对应!C:D,2,FALSE)</f>
        <v>33</v>
      </c>
      <c r="C139">
        <f t="shared" si="17"/>
        <v>1</v>
      </c>
      <c r="D139" s="14" t="str">
        <f t="shared" si="21"/>
        <v>[{"count":1,"iid":24010},{"count":1,"iid":24011},{"count":1,"iid":24012}]</v>
      </c>
      <c r="E139" s="14">
        <v>1</v>
      </c>
      <c r="F139">
        <v>0</v>
      </c>
      <c r="G139" s="14">
        <v>0</v>
      </c>
      <c r="H139">
        <v>0</v>
      </c>
      <c r="I139" s="14">
        <f t="shared" si="25"/>
        <v>16</v>
      </c>
      <c r="J139" s="15" t="str">
        <f>VLOOKUP(VLOOKUP(I139,角色ID对应!C:F,4,FALSE),AC:AD,2,FALSE)</f>
        <v>通用伙伴伙伴强化材料1</v>
      </c>
      <c r="K139" t="str">
        <f t="shared" si="18"/>
        <v>伙伴强化材料1-1</v>
      </c>
      <c r="L139" s="14" t="str">
        <f t="shared" si="19"/>
        <v>伙伴强化材料1-2</v>
      </c>
      <c r="M139" s="16">
        <f>VLOOKUP(J139,物品对应表!B:C,2,FALSE)</f>
        <v>24010</v>
      </c>
      <c r="N139" s="16">
        <f>VLOOKUP(K139,物品对应表!B:C,2,FALSE)</f>
        <v>24011</v>
      </c>
      <c r="O139" s="16">
        <f>VLOOKUP(L139,物品对应表!B:C,2,FALSE)</f>
        <v>24012</v>
      </c>
      <c r="P139">
        <f t="shared" si="20"/>
        <v>1</v>
      </c>
      <c r="Q139" s="4">
        <v>1</v>
      </c>
      <c r="R139" s="21">
        <v>1</v>
      </c>
      <c r="S139" s="16" t="str">
        <f t="shared" si="22"/>
        <v>{"count":1,"iid":24010}</v>
      </c>
      <c r="T139" s="16" t="str">
        <f t="shared" si="23"/>
        <v>{"count":1,"iid":24011}</v>
      </c>
      <c r="U139" s="16" t="str">
        <f t="shared" si="24"/>
        <v>{"count":1,"iid":24012}</v>
      </c>
    </row>
    <row r="140" spans="1:21" x14ac:dyDescent="0.15">
      <c r="A140" s="14">
        <v>137</v>
      </c>
      <c r="B140" s="14">
        <f>VLOOKUP(I140,角色ID对应!C:D,2,FALSE)</f>
        <v>33</v>
      </c>
      <c r="C140">
        <f t="shared" si="17"/>
        <v>2</v>
      </c>
      <c r="D140" s="14" t="str">
        <f t="shared" si="21"/>
        <v>[{"count":1,"iid":24010},{"count":1,"iid":24021},{"count":1,"iid":24022}]</v>
      </c>
      <c r="E140" s="14">
        <v>1</v>
      </c>
      <c r="F140">
        <v>0</v>
      </c>
      <c r="G140" s="14">
        <v>0</v>
      </c>
      <c r="H140">
        <v>0</v>
      </c>
      <c r="I140" s="14">
        <f t="shared" si="25"/>
        <v>16</v>
      </c>
      <c r="J140" s="15" t="str">
        <f>VLOOKUP(VLOOKUP(I140,角色ID对应!C:F,4,FALSE),AC:AD,2,FALSE)</f>
        <v>通用伙伴伙伴强化材料1</v>
      </c>
      <c r="K140" t="str">
        <f t="shared" si="18"/>
        <v>伙伴强化材料2-1</v>
      </c>
      <c r="L140" s="14" t="str">
        <f t="shared" si="19"/>
        <v>伙伴强化材料2-2</v>
      </c>
      <c r="M140" s="16">
        <f>VLOOKUP(J140,物品对应表!B:C,2,FALSE)</f>
        <v>24010</v>
      </c>
      <c r="N140" s="16">
        <f>VLOOKUP(K140,物品对应表!B:C,2,FALSE)</f>
        <v>24021</v>
      </c>
      <c r="O140" s="16">
        <f>VLOOKUP(L140,物品对应表!B:C,2,FALSE)</f>
        <v>24022</v>
      </c>
      <c r="P140">
        <f t="shared" si="20"/>
        <v>1</v>
      </c>
      <c r="Q140" s="4">
        <v>1</v>
      </c>
      <c r="R140" s="21">
        <v>1</v>
      </c>
      <c r="S140" s="16" t="str">
        <f t="shared" si="22"/>
        <v>{"count":1,"iid":24010}</v>
      </c>
      <c r="T140" s="16" t="str">
        <f t="shared" si="23"/>
        <v>{"count":1,"iid":24021}</v>
      </c>
      <c r="U140" s="16" t="str">
        <f t="shared" si="24"/>
        <v>{"count":1,"iid":24022}</v>
      </c>
    </row>
    <row r="141" spans="1:21" x14ac:dyDescent="0.15">
      <c r="A141" s="14">
        <v>138</v>
      </c>
      <c r="B141" s="14">
        <f>VLOOKUP(I141,角色ID对应!C:D,2,FALSE)</f>
        <v>33</v>
      </c>
      <c r="C141">
        <f t="shared" si="17"/>
        <v>3</v>
      </c>
      <c r="D141" s="14" t="str">
        <f t="shared" si="21"/>
        <v>[{"count":2,"iid":24010},{"count":1,"iid":24031},{"count":1,"iid":24032}]</v>
      </c>
      <c r="E141" s="14">
        <v>1</v>
      </c>
      <c r="F141">
        <v>0</v>
      </c>
      <c r="G141" s="14">
        <v>0</v>
      </c>
      <c r="H141">
        <v>0</v>
      </c>
      <c r="I141" s="14">
        <f t="shared" si="25"/>
        <v>16</v>
      </c>
      <c r="J141" s="15" t="str">
        <f>VLOOKUP(VLOOKUP(I141,角色ID对应!C:F,4,FALSE),AC:AD,2,FALSE)</f>
        <v>通用伙伴伙伴强化材料1</v>
      </c>
      <c r="K141" t="str">
        <f t="shared" si="18"/>
        <v>伙伴强化材料3-1</v>
      </c>
      <c r="L141" s="14" t="str">
        <f t="shared" si="19"/>
        <v>伙伴强化材料3-2</v>
      </c>
      <c r="M141" s="16">
        <f>VLOOKUP(J141,物品对应表!B:C,2,FALSE)</f>
        <v>24010</v>
      </c>
      <c r="N141" s="16">
        <f>VLOOKUP(K141,物品对应表!B:C,2,FALSE)</f>
        <v>24031</v>
      </c>
      <c r="O141" s="16">
        <f>VLOOKUP(L141,物品对应表!B:C,2,FALSE)</f>
        <v>24032</v>
      </c>
      <c r="P141">
        <f t="shared" si="20"/>
        <v>2</v>
      </c>
      <c r="Q141" s="4">
        <v>1</v>
      </c>
      <c r="R141" s="21">
        <v>1</v>
      </c>
      <c r="S141" s="16" t="str">
        <f t="shared" si="22"/>
        <v>{"count":2,"iid":24010}</v>
      </c>
      <c r="T141" s="16" t="str">
        <f t="shared" si="23"/>
        <v>{"count":1,"iid":24031}</v>
      </c>
      <c r="U141" s="16" t="str">
        <f t="shared" si="24"/>
        <v>{"count":1,"iid":24032}</v>
      </c>
    </row>
    <row r="142" spans="1:21" x14ac:dyDescent="0.15">
      <c r="A142" s="14">
        <v>139</v>
      </c>
      <c r="B142" s="14">
        <f>VLOOKUP(I142,角色ID对应!C:D,2,FALSE)</f>
        <v>33</v>
      </c>
      <c r="C142">
        <f t="shared" ref="C142:C205" si="26">C133</f>
        <v>4</v>
      </c>
      <c r="D142" s="14" t="str">
        <f t="shared" si="21"/>
        <v>[{"count":2,"iid":24010},{"count":1,"iid":24041},{"count":1,"iid":24042}]</v>
      </c>
      <c r="E142" s="14">
        <v>1</v>
      </c>
      <c r="F142">
        <v>0</v>
      </c>
      <c r="G142" s="14">
        <v>0</v>
      </c>
      <c r="H142">
        <v>0</v>
      </c>
      <c r="I142" s="14">
        <f t="shared" si="25"/>
        <v>16</v>
      </c>
      <c r="J142" s="15" t="str">
        <f>VLOOKUP(VLOOKUP(I142,角色ID对应!C:F,4,FALSE),AC:AD,2,FALSE)</f>
        <v>通用伙伴伙伴强化材料1</v>
      </c>
      <c r="K142" t="str">
        <f t="shared" si="18"/>
        <v>伙伴强化材料4-1</v>
      </c>
      <c r="L142" s="14" t="str">
        <f t="shared" si="19"/>
        <v>伙伴强化材料4-2</v>
      </c>
      <c r="M142" s="16">
        <f>VLOOKUP(J142,物品对应表!B:C,2,FALSE)</f>
        <v>24010</v>
      </c>
      <c r="N142" s="16">
        <f>VLOOKUP(K142,物品对应表!B:C,2,FALSE)</f>
        <v>24041</v>
      </c>
      <c r="O142" s="16">
        <f>VLOOKUP(L142,物品对应表!B:C,2,FALSE)</f>
        <v>24042</v>
      </c>
      <c r="P142">
        <f t="shared" si="20"/>
        <v>2</v>
      </c>
      <c r="Q142" s="4">
        <v>1</v>
      </c>
      <c r="R142" s="21">
        <v>1</v>
      </c>
      <c r="S142" s="16" t="str">
        <f t="shared" si="22"/>
        <v>{"count":2,"iid":24010}</v>
      </c>
      <c r="T142" s="16" t="str">
        <f t="shared" si="23"/>
        <v>{"count":1,"iid":24041}</v>
      </c>
      <c r="U142" s="16" t="str">
        <f t="shared" si="24"/>
        <v>{"count":1,"iid":24042}</v>
      </c>
    </row>
    <row r="143" spans="1:21" x14ac:dyDescent="0.15">
      <c r="A143" s="14">
        <v>140</v>
      </c>
      <c r="B143" s="14">
        <f>VLOOKUP(I143,角色ID对应!C:D,2,FALSE)</f>
        <v>33</v>
      </c>
      <c r="C143">
        <f t="shared" si="26"/>
        <v>5</v>
      </c>
      <c r="D143" s="14" t="str">
        <f t="shared" si="21"/>
        <v>[{"count":3,"iid":24010},{"count":1,"iid":24051},{"count":1,"iid":24052}]</v>
      </c>
      <c r="E143" s="14">
        <v>1</v>
      </c>
      <c r="F143">
        <v>0</v>
      </c>
      <c r="G143" s="14">
        <v>0</v>
      </c>
      <c r="H143">
        <v>0</v>
      </c>
      <c r="I143" s="14">
        <f t="shared" si="25"/>
        <v>16</v>
      </c>
      <c r="J143" s="15" t="str">
        <f>VLOOKUP(VLOOKUP(I143,角色ID对应!C:F,4,FALSE),AC:AD,2,FALSE)</f>
        <v>通用伙伴伙伴强化材料1</v>
      </c>
      <c r="K143" t="str">
        <f t="shared" si="18"/>
        <v>伙伴强化材料5-1</v>
      </c>
      <c r="L143" s="14" t="str">
        <f t="shared" si="19"/>
        <v>伙伴强化材料5-2</v>
      </c>
      <c r="M143" s="16">
        <f>VLOOKUP(J143,物品对应表!B:C,2,FALSE)</f>
        <v>24010</v>
      </c>
      <c r="N143" s="16">
        <f>VLOOKUP(K143,物品对应表!B:C,2,FALSE)</f>
        <v>24051</v>
      </c>
      <c r="O143" s="16">
        <f>VLOOKUP(L143,物品对应表!B:C,2,FALSE)</f>
        <v>24052</v>
      </c>
      <c r="P143">
        <f t="shared" si="20"/>
        <v>3</v>
      </c>
      <c r="Q143" s="4">
        <v>1</v>
      </c>
      <c r="R143" s="21">
        <v>1</v>
      </c>
      <c r="S143" s="16" t="str">
        <f t="shared" si="22"/>
        <v>{"count":3,"iid":24010}</v>
      </c>
      <c r="T143" s="16" t="str">
        <f t="shared" si="23"/>
        <v>{"count":1,"iid":24051}</v>
      </c>
      <c r="U143" s="16" t="str">
        <f t="shared" si="24"/>
        <v>{"count":1,"iid":24052}</v>
      </c>
    </row>
    <row r="144" spans="1:21" x14ac:dyDescent="0.15">
      <c r="A144" s="14">
        <v>141</v>
      </c>
      <c r="B144" s="14">
        <f>VLOOKUP(I144,角色ID对应!C:D,2,FALSE)</f>
        <v>33</v>
      </c>
      <c r="C144">
        <f t="shared" si="26"/>
        <v>6</v>
      </c>
      <c r="D144" s="14" t="str">
        <f t="shared" si="21"/>
        <v>[{"count":3,"iid":24010},{"count":1,"iid":24061},{"count":1,"iid":24062}]</v>
      </c>
      <c r="E144" s="14">
        <v>1</v>
      </c>
      <c r="F144">
        <v>0</v>
      </c>
      <c r="G144" s="14">
        <v>0</v>
      </c>
      <c r="H144">
        <v>0</v>
      </c>
      <c r="I144" s="14">
        <f t="shared" si="25"/>
        <v>16</v>
      </c>
      <c r="J144" s="15" t="str">
        <f>VLOOKUP(VLOOKUP(I144,角色ID对应!C:F,4,FALSE),AC:AD,2,FALSE)</f>
        <v>通用伙伴伙伴强化材料1</v>
      </c>
      <c r="K144" t="str">
        <f t="shared" si="18"/>
        <v>伙伴强化材料6-1</v>
      </c>
      <c r="L144" s="14" t="str">
        <f t="shared" si="19"/>
        <v>伙伴强化材料6-2</v>
      </c>
      <c r="M144" s="16">
        <f>VLOOKUP(J144,物品对应表!B:C,2,FALSE)</f>
        <v>24010</v>
      </c>
      <c r="N144" s="16">
        <f>VLOOKUP(K144,物品对应表!B:C,2,FALSE)</f>
        <v>24061</v>
      </c>
      <c r="O144" s="16">
        <f>VLOOKUP(L144,物品对应表!B:C,2,FALSE)</f>
        <v>24062</v>
      </c>
      <c r="P144">
        <f t="shared" si="20"/>
        <v>3</v>
      </c>
      <c r="Q144" s="4">
        <v>1</v>
      </c>
      <c r="R144" s="21">
        <v>1</v>
      </c>
      <c r="S144" s="16" t="str">
        <f t="shared" si="22"/>
        <v>{"count":3,"iid":24010}</v>
      </c>
      <c r="T144" s="16" t="str">
        <f t="shared" si="23"/>
        <v>{"count":1,"iid":24061}</v>
      </c>
      <c r="U144" s="16" t="str">
        <f t="shared" si="24"/>
        <v>{"count":1,"iid":24062}</v>
      </c>
    </row>
    <row r="145" spans="1:21" x14ac:dyDescent="0.15">
      <c r="A145" s="14">
        <v>142</v>
      </c>
      <c r="B145" s="14">
        <f>VLOOKUP(I145,角色ID对应!C:D,2,FALSE)</f>
        <v>33</v>
      </c>
      <c r="C145">
        <f t="shared" si="26"/>
        <v>7</v>
      </c>
      <c r="D145" s="14" t="str">
        <f t="shared" si="21"/>
        <v>[{"count":4,"iid":24010},{"count":1,"iid":24071},{"count":1,"iid":24072}]</v>
      </c>
      <c r="E145" s="14">
        <v>1</v>
      </c>
      <c r="F145">
        <v>0</v>
      </c>
      <c r="G145" s="14">
        <v>0</v>
      </c>
      <c r="H145">
        <v>0</v>
      </c>
      <c r="I145" s="14">
        <f t="shared" si="25"/>
        <v>16</v>
      </c>
      <c r="J145" s="15" t="str">
        <f>VLOOKUP(VLOOKUP(I145,角色ID对应!C:F,4,FALSE),AC:AD,2,FALSE)</f>
        <v>通用伙伴伙伴强化材料1</v>
      </c>
      <c r="K145" t="str">
        <f t="shared" si="18"/>
        <v>伙伴强化材料7-1</v>
      </c>
      <c r="L145" s="14" t="str">
        <f t="shared" si="19"/>
        <v>伙伴强化材料7-2</v>
      </c>
      <c r="M145" s="16">
        <f>VLOOKUP(J145,物品对应表!B:C,2,FALSE)</f>
        <v>24010</v>
      </c>
      <c r="N145" s="16">
        <f>VLOOKUP(K145,物品对应表!B:C,2,FALSE)</f>
        <v>24071</v>
      </c>
      <c r="O145" s="16">
        <f>VLOOKUP(L145,物品对应表!B:C,2,FALSE)</f>
        <v>24072</v>
      </c>
      <c r="P145">
        <f t="shared" si="20"/>
        <v>4</v>
      </c>
      <c r="Q145" s="4">
        <v>1</v>
      </c>
      <c r="R145" s="21">
        <v>1</v>
      </c>
      <c r="S145" s="16" t="str">
        <f t="shared" si="22"/>
        <v>{"count":4,"iid":24010}</v>
      </c>
      <c r="T145" s="16" t="str">
        <f t="shared" si="23"/>
        <v>{"count":1,"iid":24071}</v>
      </c>
      <c r="U145" s="16" t="str">
        <f t="shared" si="24"/>
        <v>{"count":1,"iid":24072}</v>
      </c>
    </row>
    <row r="146" spans="1:21" x14ac:dyDescent="0.15">
      <c r="A146" s="14">
        <v>143</v>
      </c>
      <c r="B146" s="14">
        <f>VLOOKUP(I146,角色ID对应!C:D,2,FALSE)</f>
        <v>33</v>
      </c>
      <c r="C146">
        <f t="shared" si="26"/>
        <v>8</v>
      </c>
      <c r="D146" s="14" t="str">
        <f t="shared" si="21"/>
        <v>[{"count":4,"iid":24010},{"count":1,"iid":24081},{"count":1,"iid":24082}]</v>
      </c>
      <c r="E146" s="14">
        <v>1</v>
      </c>
      <c r="F146">
        <v>0</v>
      </c>
      <c r="G146" s="14">
        <v>0</v>
      </c>
      <c r="H146">
        <v>0</v>
      </c>
      <c r="I146" s="14">
        <f t="shared" si="25"/>
        <v>16</v>
      </c>
      <c r="J146" s="15" t="str">
        <f>VLOOKUP(VLOOKUP(I146,角色ID对应!C:F,4,FALSE),AC:AD,2,FALSE)</f>
        <v>通用伙伴伙伴强化材料1</v>
      </c>
      <c r="K146" t="str">
        <f t="shared" si="18"/>
        <v>伙伴强化材料8-1</v>
      </c>
      <c r="L146" s="14" t="str">
        <f t="shared" si="19"/>
        <v>伙伴强化材料8-2</v>
      </c>
      <c r="M146" s="16">
        <f>VLOOKUP(J146,物品对应表!B:C,2,FALSE)</f>
        <v>24010</v>
      </c>
      <c r="N146" s="16">
        <f>VLOOKUP(K146,物品对应表!B:C,2,FALSE)</f>
        <v>24081</v>
      </c>
      <c r="O146" s="16">
        <f>VLOOKUP(L146,物品对应表!B:C,2,FALSE)</f>
        <v>24082</v>
      </c>
      <c r="P146">
        <f t="shared" si="20"/>
        <v>4</v>
      </c>
      <c r="Q146" s="4">
        <v>1</v>
      </c>
      <c r="R146" s="21">
        <v>1</v>
      </c>
      <c r="S146" s="16" t="str">
        <f t="shared" si="22"/>
        <v>{"count":4,"iid":24010}</v>
      </c>
      <c r="T146" s="16" t="str">
        <f t="shared" si="23"/>
        <v>{"count":1,"iid":24081}</v>
      </c>
      <c r="U146" s="16" t="str">
        <f t="shared" si="24"/>
        <v>{"count":1,"iid":24082}</v>
      </c>
    </row>
    <row r="147" spans="1:21" x14ac:dyDescent="0.15">
      <c r="A147" s="14">
        <v>144</v>
      </c>
      <c r="B147" s="14">
        <f>VLOOKUP(I147,角色ID对应!C:D,2,FALSE)</f>
        <v>33</v>
      </c>
      <c r="C147">
        <f t="shared" si="26"/>
        <v>9</v>
      </c>
      <c r="D147" s="14" t="str">
        <f t="shared" si="21"/>
        <v>[{"count":5,"iid":24010},{"count":1,"iid":24091},{"count":1,"iid":24092}]</v>
      </c>
      <c r="E147" s="14">
        <v>1</v>
      </c>
      <c r="F147">
        <v>0</v>
      </c>
      <c r="G147" s="14">
        <v>0</v>
      </c>
      <c r="H147">
        <v>0</v>
      </c>
      <c r="I147" s="14">
        <f t="shared" si="25"/>
        <v>16</v>
      </c>
      <c r="J147" s="15" t="str">
        <f>VLOOKUP(VLOOKUP(I147,角色ID对应!C:F,4,FALSE),AC:AD,2,FALSE)</f>
        <v>通用伙伴伙伴强化材料1</v>
      </c>
      <c r="K147" t="str">
        <f t="shared" si="18"/>
        <v>伙伴强化材料9-1</v>
      </c>
      <c r="L147" s="14" t="str">
        <f t="shared" si="19"/>
        <v>伙伴强化材料9-2</v>
      </c>
      <c r="M147" s="16">
        <f>VLOOKUP(J147,物品对应表!B:C,2,FALSE)</f>
        <v>24010</v>
      </c>
      <c r="N147" s="16">
        <f>VLOOKUP(K147,物品对应表!B:C,2,FALSE)</f>
        <v>24091</v>
      </c>
      <c r="O147" s="16">
        <f>VLOOKUP(L147,物品对应表!B:C,2,FALSE)</f>
        <v>24092</v>
      </c>
      <c r="P147">
        <f t="shared" si="20"/>
        <v>5</v>
      </c>
      <c r="Q147" s="4">
        <v>1</v>
      </c>
      <c r="R147" s="21">
        <v>1</v>
      </c>
      <c r="S147" s="16" t="str">
        <f t="shared" si="22"/>
        <v>{"count":5,"iid":24010}</v>
      </c>
      <c r="T147" s="16" t="str">
        <f t="shared" si="23"/>
        <v>{"count":1,"iid":24091}</v>
      </c>
      <c r="U147" s="16" t="str">
        <f t="shared" si="24"/>
        <v>{"count":1,"iid":24092}</v>
      </c>
    </row>
    <row r="148" spans="1:21" x14ac:dyDescent="0.15">
      <c r="A148" s="14">
        <v>145</v>
      </c>
      <c r="B148" s="14">
        <f>VLOOKUP(I148,角色ID对应!C:D,2,FALSE)</f>
        <v>34</v>
      </c>
      <c r="C148">
        <f t="shared" si="26"/>
        <v>1</v>
      </c>
      <c r="D148" s="14" t="str">
        <f t="shared" si="21"/>
        <v>[{"count":1,"iid":24020},{"count":1,"iid":24011},{"count":1,"iid":24012}]</v>
      </c>
      <c r="E148" s="14">
        <v>1</v>
      </c>
      <c r="F148">
        <v>0</v>
      </c>
      <c r="G148" s="14">
        <v>0</v>
      </c>
      <c r="H148">
        <v>0</v>
      </c>
      <c r="I148" s="14">
        <f t="shared" si="25"/>
        <v>17</v>
      </c>
      <c r="J148" s="15" t="str">
        <f>VLOOKUP(VLOOKUP(I148,角色ID对应!C:F,4,FALSE),AC:AD,2,FALSE)</f>
        <v>通用伙伴伙伴强化材料2</v>
      </c>
      <c r="K148" t="str">
        <f t="shared" si="18"/>
        <v>伙伴强化材料1-1</v>
      </c>
      <c r="L148" s="14" t="str">
        <f t="shared" si="19"/>
        <v>伙伴强化材料1-2</v>
      </c>
      <c r="M148" s="16">
        <f>VLOOKUP(J148,物品对应表!B:C,2,FALSE)</f>
        <v>24020</v>
      </c>
      <c r="N148" s="16">
        <f>VLOOKUP(K148,物品对应表!B:C,2,FALSE)</f>
        <v>24011</v>
      </c>
      <c r="O148" s="16">
        <f>VLOOKUP(L148,物品对应表!B:C,2,FALSE)</f>
        <v>24012</v>
      </c>
      <c r="P148">
        <f t="shared" si="20"/>
        <v>1</v>
      </c>
      <c r="Q148" s="4">
        <v>1</v>
      </c>
      <c r="R148" s="21">
        <v>1</v>
      </c>
      <c r="S148" s="16" t="str">
        <f t="shared" si="22"/>
        <v>{"count":1,"iid":24020}</v>
      </c>
      <c r="T148" s="16" t="str">
        <f t="shared" si="23"/>
        <v>{"count":1,"iid":24011}</v>
      </c>
      <c r="U148" s="16" t="str">
        <f t="shared" si="24"/>
        <v>{"count":1,"iid":24012}</v>
      </c>
    </row>
    <row r="149" spans="1:21" x14ac:dyDescent="0.15">
      <c r="A149" s="14">
        <v>146</v>
      </c>
      <c r="B149" s="14">
        <f>VLOOKUP(I149,角色ID对应!C:D,2,FALSE)</f>
        <v>34</v>
      </c>
      <c r="C149">
        <f t="shared" si="26"/>
        <v>2</v>
      </c>
      <c r="D149" s="14" t="str">
        <f t="shared" si="21"/>
        <v>[{"count":1,"iid":24020},{"count":1,"iid":24021},{"count":1,"iid":24022}]</v>
      </c>
      <c r="E149" s="14">
        <v>1</v>
      </c>
      <c r="F149">
        <v>0</v>
      </c>
      <c r="G149" s="14">
        <v>0</v>
      </c>
      <c r="H149">
        <v>0</v>
      </c>
      <c r="I149" s="14">
        <f t="shared" si="25"/>
        <v>17</v>
      </c>
      <c r="J149" s="15" t="str">
        <f>VLOOKUP(VLOOKUP(I149,角色ID对应!C:F,4,FALSE),AC:AD,2,FALSE)</f>
        <v>通用伙伴伙伴强化材料2</v>
      </c>
      <c r="K149" t="str">
        <f t="shared" si="18"/>
        <v>伙伴强化材料2-1</v>
      </c>
      <c r="L149" s="14" t="str">
        <f t="shared" si="19"/>
        <v>伙伴强化材料2-2</v>
      </c>
      <c r="M149" s="16">
        <f>VLOOKUP(J149,物品对应表!B:C,2,FALSE)</f>
        <v>24020</v>
      </c>
      <c r="N149" s="16">
        <f>VLOOKUP(K149,物品对应表!B:C,2,FALSE)</f>
        <v>24021</v>
      </c>
      <c r="O149" s="16">
        <f>VLOOKUP(L149,物品对应表!B:C,2,FALSE)</f>
        <v>24022</v>
      </c>
      <c r="P149">
        <f t="shared" si="20"/>
        <v>1</v>
      </c>
      <c r="Q149" s="4">
        <v>1</v>
      </c>
      <c r="R149" s="21">
        <v>1</v>
      </c>
      <c r="S149" s="16" t="str">
        <f t="shared" si="22"/>
        <v>{"count":1,"iid":24020}</v>
      </c>
      <c r="T149" s="16" t="str">
        <f t="shared" si="23"/>
        <v>{"count":1,"iid":24021}</v>
      </c>
      <c r="U149" s="16" t="str">
        <f t="shared" si="24"/>
        <v>{"count":1,"iid":24022}</v>
      </c>
    </row>
    <row r="150" spans="1:21" x14ac:dyDescent="0.15">
      <c r="A150" s="14">
        <v>147</v>
      </c>
      <c r="B150" s="14">
        <f>VLOOKUP(I150,角色ID对应!C:D,2,FALSE)</f>
        <v>34</v>
      </c>
      <c r="C150">
        <f t="shared" si="26"/>
        <v>3</v>
      </c>
      <c r="D150" s="14" t="str">
        <f t="shared" si="21"/>
        <v>[{"count":2,"iid":24020},{"count":1,"iid":24031},{"count":1,"iid":24032}]</v>
      </c>
      <c r="E150" s="14">
        <v>1</v>
      </c>
      <c r="F150">
        <v>0</v>
      </c>
      <c r="G150" s="14">
        <v>0</v>
      </c>
      <c r="H150">
        <v>0</v>
      </c>
      <c r="I150" s="14">
        <f t="shared" si="25"/>
        <v>17</v>
      </c>
      <c r="J150" s="15" t="str">
        <f>VLOOKUP(VLOOKUP(I150,角色ID对应!C:F,4,FALSE),AC:AD,2,FALSE)</f>
        <v>通用伙伴伙伴强化材料2</v>
      </c>
      <c r="K150" t="str">
        <f t="shared" si="18"/>
        <v>伙伴强化材料3-1</v>
      </c>
      <c r="L150" s="14" t="str">
        <f t="shared" si="19"/>
        <v>伙伴强化材料3-2</v>
      </c>
      <c r="M150" s="16">
        <f>VLOOKUP(J150,物品对应表!B:C,2,FALSE)</f>
        <v>24020</v>
      </c>
      <c r="N150" s="16">
        <f>VLOOKUP(K150,物品对应表!B:C,2,FALSE)</f>
        <v>24031</v>
      </c>
      <c r="O150" s="16">
        <f>VLOOKUP(L150,物品对应表!B:C,2,FALSE)</f>
        <v>24032</v>
      </c>
      <c r="P150">
        <f t="shared" si="20"/>
        <v>2</v>
      </c>
      <c r="Q150" s="4">
        <v>1</v>
      </c>
      <c r="R150" s="21">
        <v>1</v>
      </c>
      <c r="S150" s="16" t="str">
        <f t="shared" si="22"/>
        <v>{"count":2,"iid":24020}</v>
      </c>
      <c r="T150" s="16" t="str">
        <f t="shared" si="23"/>
        <v>{"count":1,"iid":24031}</v>
      </c>
      <c r="U150" s="16" t="str">
        <f t="shared" si="24"/>
        <v>{"count":1,"iid":24032}</v>
      </c>
    </row>
    <row r="151" spans="1:21" x14ac:dyDescent="0.15">
      <c r="A151" s="14">
        <v>148</v>
      </c>
      <c r="B151" s="14">
        <f>VLOOKUP(I151,角色ID对应!C:D,2,FALSE)</f>
        <v>34</v>
      </c>
      <c r="C151">
        <f t="shared" si="26"/>
        <v>4</v>
      </c>
      <c r="D151" s="14" t="str">
        <f t="shared" si="21"/>
        <v>[{"count":2,"iid":24020},{"count":1,"iid":24041},{"count":1,"iid":24042}]</v>
      </c>
      <c r="E151" s="14">
        <v>1</v>
      </c>
      <c r="F151">
        <v>0</v>
      </c>
      <c r="G151" s="14">
        <v>0</v>
      </c>
      <c r="H151">
        <v>0</v>
      </c>
      <c r="I151" s="14">
        <f t="shared" si="25"/>
        <v>17</v>
      </c>
      <c r="J151" s="15" t="str">
        <f>VLOOKUP(VLOOKUP(I151,角色ID对应!C:F,4,FALSE),AC:AD,2,FALSE)</f>
        <v>通用伙伴伙伴强化材料2</v>
      </c>
      <c r="K151" t="str">
        <f t="shared" si="18"/>
        <v>伙伴强化材料4-1</v>
      </c>
      <c r="L151" s="14" t="str">
        <f t="shared" si="19"/>
        <v>伙伴强化材料4-2</v>
      </c>
      <c r="M151" s="16">
        <f>VLOOKUP(J151,物品对应表!B:C,2,FALSE)</f>
        <v>24020</v>
      </c>
      <c r="N151" s="16">
        <f>VLOOKUP(K151,物品对应表!B:C,2,FALSE)</f>
        <v>24041</v>
      </c>
      <c r="O151" s="16">
        <f>VLOOKUP(L151,物品对应表!B:C,2,FALSE)</f>
        <v>24042</v>
      </c>
      <c r="P151">
        <f t="shared" si="20"/>
        <v>2</v>
      </c>
      <c r="Q151" s="4">
        <v>1</v>
      </c>
      <c r="R151" s="21">
        <v>1</v>
      </c>
      <c r="S151" s="16" t="str">
        <f t="shared" si="22"/>
        <v>{"count":2,"iid":24020}</v>
      </c>
      <c r="T151" s="16" t="str">
        <f t="shared" si="23"/>
        <v>{"count":1,"iid":24041}</v>
      </c>
      <c r="U151" s="16" t="str">
        <f t="shared" si="24"/>
        <v>{"count":1,"iid":24042}</v>
      </c>
    </row>
    <row r="152" spans="1:21" x14ac:dyDescent="0.15">
      <c r="A152" s="14">
        <v>149</v>
      </c>
      <c r="B152" s="14">
        <f>VLOOKUP(I152,角色ID对应!C:D,2,FALSE)</f>
        <v>34</v>
      </c>
      <c r="C152">
        <f t="shared" si="26"/>
        <v>5</v>
      </c>
      <c r="D152" s="14" t="str">
        <f t="shared" si="21"/>
        <v>[{"count":3,"iid":24020},{"count":1,"iid":24051},{"count":1,"iid":24052}]</v>
      </c>
      <c r="E152" s="14">
        <v>1</v>
      </c>
      <c r="F152">
        <v>0</v>
      </c>
      <c r="G152" s="14">
        <v>0</v>
      </c>
      <c r="H152">
        <v>0</v>
      </c>
      <c r="I152" s="14">
        <f t="shared" si="25"/>
        <v>17</v>
      </c>
      <c r="J152" s="15" t="str">
        <f>VLOOKUP(VLOOKUP(I152,角色ID对应!C:F,4,FALSE),AC:AD,2,FALSE)</f>
        <v>通用伙伴伙伴强化材料2</v>
      </c>
      <c r="K152" t="str">
        <f t="shared" si="18"/>
        <v>伙伴强化材料5-1</v>
      </c>
      <c r="L152" s="14" t="str">
        <f t="shared" si="19"/>
        <v>伙伴强化材料5-2</v>
      </c>
      <c r="M152" s="16">
        <f>VLOOKUP(J152,物品对应表!B:C,2,FALSE)</f>
        <v>24020</v>
      </c>
      <c r="N152" s="16">
        <f>VLOOKUP(K152,物品对应表!B:C,2,FALSE)</f>
        <v>24051</v>
      </c>
      <c r="O152" s="16">
        <f>VLOOKUP(L152,物品对应表!B:C,2,FALSE)</f>
        <v>24052</v>
      </c>
      <c r="P152">
        <f t="shared" si="20"/>
        <v>3</v>
      </c>
      <c r="Q152" s="4">
        <v>1</v>
      </c>
      <c r="R152" s="21">
        <v>1</v>
      </c>
      <c r="S152" s="16" t="str">
        <f t="shared" si="22"/>
        <v>{"count":3,"iid":24020}</v>
      </c>
      <c r="T152" s="16" t="str">
        <f t="shared" si="23"/>
        <v>{"count":1,"iid":24051}</v>
      </c>
      <c r="U152" s="16" t="str">
        <f t="shared" si="24"/>
        <v>{"count":1,"iid":24052}</v>
      </c>
    </row>
    <row r="153" spans="1:21" x14ac:dyDescent="0.15">
      <c r="A153" s="14">
        <v>150</v>
      </c>
      <c r="B153" s="14">
        <f>VLOOKUP(I153,角色ID对应!C:D,2,FALSE)</f>
        <v>34</v>
      </c>
      <c r="C153">
        <f t="shared" si="26"/>
        <v>6</v>
      </c>
      <c r="D153" s="14" t="str">
        <f t="shared" si="21"/>
        <v>[{"count":3,"iid":24020},{"count":1,"iid":24061},{"count":1,"iid":24062}]</v>
      </c>
      <c r="E153" s="14">
        <v>1</v>
      </c>
      <c r="F153">
        <v>0</v>
      </c>
      <c r="G153" s="14">
        <v>0</v>
      </c>
      <c r="H153">
        <v>0</v>
      </c>
      <c r="I153" s="14">
        <f t="shared" si="25"/>
        <v>17</v>
      </c>
      <c r="J153" s="15" t="str">
        <f>VLOOKUP(VLOOKUP(I153,角色ID对应!C:F,4,FALSE),AC:AD,2,FALSE)</f>
        <v>通用伙伴伙伴强化材料2</v>
      </c>
      <c r="K153" t="str">
        <f t="shared" si="18"/>
        <v>伙伴强化材料6-1</v>
      </c>
      <c r="L153" s="14" t="str">
        <f t="shared" si="19"/>
        <v>伙伴强化材料6-2</v>
      </c>
      <c r="M153" s="16">
        <f>VLOOKUP(J153,物品对应表!B:C,2,FALSE)</f>
        <v>24020</v>
      </c>
      <c r="N153" s="16">
        <f>VLOOKUP(K153,物品对应表!B:C,2,FALSE)</f>
        <v>24061</v>
      </c>
      <c r="O153" s="16">
        <f>VLOOKUP(L153,物品对应表!B:C,2,FALSE)</f>
        <v>24062</v>
      </c>
      <c r="P153">
        <f t="shared" si="20"/>
        <v>3</v>
      </c>
      <c r="Q153" s="4">
        <v>1</v>
      </c>
      <c r="R153" s="21">
        <v>1</v>
      </c>
      <c r="S153" s="16" t="str">
        <f t="shared" si="22"/>
        <v>{"count":3,"iid":24020}</v>
      </c>
      <c r="T153" s="16" t="str">
        <f t="shared" si="23"/>
        <v>{"count":1,"iid":24061}</v>
      </c>
      <c r="U153" s="16" t="str">
        <f t="shared" si="24"/>
        <v>{"count":1,"iid":24062}</v>
      </c>
    </row>
    <row r="154" spans="1:21" x14ac:dyDescent="0.15">
      <c r="A154" s="14">
        <v>151</v>
      </c>
      <c r="B154" s="14">
        <f>VLOOKUP(I154,角色ID对应!C:D,2,FALSE)</f>
        <v>34</v>
      </c>
      <c r="C154">
        <f t="shared" si="26"/>
        <v>7</v>
      </c>
      <c r="D154" s="14" t="str">
        <f t="shared" si="21"/>
        <v>[{"count":4,"iid":24020},{"count":1,"iid":24071},{"count":1,"iid":24072}]</v>
      </c>
      <c r="E154" s="14">
        <v>1</v>
      </c>
      <c r="F154">
        <v>0</v>
      </c>
      <c r="G154" s="14">
        <v>0</v>
      </c>
      <c r="H154">
        <v>0</v>
      </c>
      <c r="I154" s="14">
        <f t="shared" si="25"/>
        <v>17</v>
      </c>
      <c r="J154" s="15" t="str">
        <f>VLOOKUP(VLOOKUP(I154,角色ID对应!C:F,4,FALSE),AC:AD,2,FALSE)</f>
        <v>通用伙伴伙伴强化材料2</v>
      </c>
      <c r="K154" t="str">
        <f t="shared" si="18"/>
        <v>伙伴强化材料7-1</v>
      </c>
      <c r="L154" s="14" t="str">
        <f t="shared" si="19"/>
        <v>伙伴强化材料7-2</v>
      </c>
      <c r="M154" s="16">
        <f>VLOOKUP(J154,物品对应表!B:C,2,FALSE)</f>
        <v>24020</v>
      </c>
      <c r="N154" s="16">
        <f>VLOOKUP(K154,物品对应表!B:C,2,FALSE)</f>
        <v>24071</v>
      </c>
      <c r="O154" s="16">
        <f>VLOOKUP(L154,物品对应表!B:C,2,FALSE)</f>
        <v>24072</v>
      </c>
      <c r="P154">
        <f t="shared" si="20"/>
        <v>4</v>
      </c>
      <c r="Q154" s="4">
        <v>1</v>
      </c>
      <c r="R154" s="21">
        <v>1</v>
      </c>
      <c r="S154" s="16" t="str">
        <f t="shared" si="22"/>
        <v>{"count":4,"iid":24020}</v>
      </c>
      <c r="T154" s="16" t="str">
        <f t="shared" si="23"/>
        <v>{"count":1,"iid":24071}</v>
      </c>
      <c r="U154" s="16" t="str">
        <f t="shared" si="24"/>
        <v>{"count":1,"iid":24072}</v>
      </c>
    </row>
    <row r="155" spans="1:21" x14ac:dyDescent="0.15">
      <c r="A155" s="14">
        <v>152</v>
      </c>
      <c r="B155" s="14">
        <f>VLOOKUP(I155,角色ID对应!C:D,2,FALSE)</f>
        <v>34</v>
      </c>
      <c r="C155">
        <f t="shared" si="26"/>
        <v>8</v>
      </c>
      <c r="D155" s="14" t="str">
        <f t="shared" si="21"/>
        <v>[{"count":4,"iid":24020},{"count":1,"iid":24081},{"count":1,"iid":24082}]</v>
      </c>
      <c r="E155" s="14">
        <v>1</v>
      </c>
      <c r="F155">
        <v>0</v>
      </c>
      <c r="G155" s="14">
        <v>0</v>
      </c>
      <c r="H155">
        <v>0</v>
      </c>
      <c r="I155" s="14">
        <f t="shared" si="25"/>
        <v>17</v>
      </c>
      <c r="J155" s="15" t="str">
        <f>VLOOKUP(VLOOKUP(I155,角色ID对应!C:F,4,FALSE),AC:AD,2,FALSE)</f>
        <v>通用伙伴伙伴强化材料2</v>
      </c>
      <c r="K155" t="str">
        <f t="shared" si="18"/>
        <v>伙伴强化材料8-1</v>
      </c>
      <c r="L155" s="14" t="str">
        <f t="shared" si="19"/>
        <v>伙伴强化材料8-2</v>
      </c>
      <c r="M155" s="16">
        <f>VLOOKUP(J155,物品对应表!B:C,2,FALSE)</f>
        <v>24020</v>
      </c>
      <c r="N155" s="16">
        <f>VLOOKUP(K155,物品对应表!B:C,2,FALSE)</f>
        <v>24081</v>
      </c>
      <c r="O155" s="16">
        <f>VLOOKUP(L155,物品对应表!B:C,2,FALSE)</f>
        <v>24082</v>
      </c>
      <c r="P155">
        <f t="shared" si="20"/>
        <v>4</v>
      </c>
      <c r="Q155" s="4">
        <v>1</v>
      </c>
      <c r="R155" s="21">
        <v>1</v>
      </c>
      <c r="S155" s="16" t="str">
        <f t="shared" si="22"/>
        <v>{"count":4,"iid":24020}</v>
      </c>
      <c r="T155" s="16" t="str">
        <f t="shared" si="23"/>
        <v>{"count":1,"iid":24081}</v>
      </c>
      <c r="U155" s="16" t="str">
        <f t="shared" si="24"/>
        <v>{"count":1,"iid":24082}</v>
      </c>
    </row>
    <row r="156" spans="1:21" x14ac:dyDescent="0.15">
      <c r="A156" s="14">
        <v>153</v>
      </c>
      <c r="B156" s="14">
        <f>VLOOKUP(I156,角色ID对应!C:D,2,FALSE)</f>
        <v>34</v>
      </c>
      <c r="C156">
        <f t="shared" si="26"/>
        <v>9</v>
      </c>
      <c r="D156" s="14" t="str">
        <f t="shared" si="21"/>
        <v>[{"count":5,"iid":24020},{"count":1,"iid":24091},{"count":1,"iid":24092}]</v>
      </c>
      <c r="E156" s="14">
        <v>1</v>
      </c>
      <c r="F156">
        <v>0</v>
      </c>
      <c r="G156" s="14">
        <v>0</v>
      </c>
      <c r="H156">
        <v>0</v>
      </c>
      <c r="I156" s="14">
        <f t="shared" si="25"/>
        <v>17</v>
      </c>
      <c r="J156" s="15" t="str">
        <f>VLOOKUP(VLOOKUP(I156,角色ID对应!C:F,4,FALSE),AC:AD,2,FALSE)</f>
        <v>通用伙伴伙伴强化材料2</v>
      </c>
      <c r="K156" t="str">
        <f t="shared" si="18"/>
        <v>伙伴强化材料9-1</v>
      </c>
      <c r="L156" s="14" t="str">
        <f t="shared" si="19"/>
        <v>伙伴强化材料9-2</v>
      </c>
      <c r="M156" s="16">
        <f>VLOOKUP(J156,物品对应表!B:C,2,FALSE)</f>
        <v>24020</v>
      </c>
      <c r="N156" s="16">
        <f>VLOOKUP(K156,物品对应表!B:C,2,FALSE)</f>
        <v>24091</v>
      </c>
      <c r="O156" s="16">
        <f>VLOOKUP(L156,物品对应表!B:C,2,FALSE)</f>
        <v>24092</v>
      </c>
      <c r="P156">
        <f t="shared" si="20"/>
        <v>5</v>
      </c>
      <c r="Q156" s="4">
        <v>1</v>
      </c>
      <c r="R156" s="21">
        <v>1</v>
      </c>
      <c r="S156" s="16" t="str">
        <f t="shared" si="22"/>
        <v>{"count":5,"iid":24020}</v>
      </c>
      <c r="T156" s="16" t="str">
        <f t="shared" si="23"/>
        <v>{"count":1,"iid":24091}</v>
      </c>
      <c r="U156" s="16" t="str">
        <f t="shared" si="24"/>
        <v>{"count":1,"iid":24092}</v>
      </c>
    </row>
    <row r="157" spans="1:21" x14ac:dyDescent="0.15">
      <c r="A157" s="14">
        <v>154</v>
      </c>
      <c r="B157" s="14">
        <f>VLOOKUP(I157,角色ID对应!C:D,2,FALSE)</f>
        <v>35</v>
      </c>
      <c r="C157">
        <f t="shared" si="26"/>
        <v>1</v>
      </c>
      <c r="D157" s="14" t="str">
        <f t="shared" si="21"/>
        <v>[{"count":1,"iid":24040},{"count":1,"iid":24011},{"count":1,"iid":24012}]</v>
      </c>
      <c r="E157" s="14">
        <v>1</v>
      </c>
      <c r="F157">
        <v>0</v>
      </c>
      <c r="G157" s="14">
        <v>0</v>
      </c>
      <c r="H157">
        <v>0</v>
      </c>
      <c r="I157" s="14">
        <f t="shared" si="25"/>
        <v>18</v>
      </c>
      <c r="J157" s="15" t="str">
        <f>VLOOKUP(VLOOKUP(I157,角色ID对应!C:F,4,FALSE),AC:AD,2,FALSE)</f>
        <v>通用伙伴伙伴强化材料4</v>
      </c>
      <c r="K157" t="str">
        <f t="shared" si="18"/>
        <v>伙伴强化材料1-1</v>
      </c>
      <c r="L157" s="14" t="str">
        <f t="shared" si="19"/>
        <v>伙伴强化材料1-2</v>
      </c>
      <c r="M157" s="16">
        <f>VLOOKUP(J157,物品对应表!B:C,2,FALSE)</f>
        <v>24040</v>
      </c>
      <c r="N157" s="16">
        <f>VLOOKUP(K157,物品对应表!B:C,2,FALSE)</f>
        <v>24011</v>
      </c>
      <c r="O157" s="16">
        <f>VLOOKUP(L157,物品对应表!B:C,2,FALSE)</f>
        <v>24012</v>
      </c>
      <c r="P157">
        <f t="shared" si="20"/>
        <v>1</v>
      </c>
      <c r="Q157" s="4">
        <v>1</v>
      </c>
      <c r="R157" s="21">
        <v>1</v>
      </c>
      <c r="S157" s="16" t="str">
        <f t="shared" si="22"/>
        <v>{"count":1,"iid":24040}</v>
      </c>
      <c r="T157" s="16" t="str">
        <f t="shared" si="23"/>
        <v>{"count":1,"iid":24011}</v>
      </c>
      <c r="U157" s="16" t="str">
        <f t="shared" si="24"/>
        <v>{"count":1,"iid":24012}</v>
      </c>
    </row>
    <row r="158" spans="1:21" x14ac:dyDescent="0.15">
      <c r="A158" s="14">
        <v>155</v>
      </c>
      <c r="B158" s="14">
        <f>VLOOKUP(I158,角色ID对应!C:D,2,FALSE)</f>
        <v>35</v>
      </c>
      <c r="C158">
        <f t="shared" si="26"/>
        <v>2</v>
      </c>
      <c r="D158" s="14" t="str">
        <f t="shared" si="21"/>
        <v>[{"count":1,"iid":24040},{"count":1,"iid":24021},{"count":1,"iid":24022}]</v>
      </c>
      <c r="E158" s="14">
        <v>1</v>
      </c>
      <c r="F158">
        <v>0</v>
      </c>
      <c r="G158" s="14">
        <v>0</v>
      </c>
      <c r="H158">
        <v>0</v>
      </c>
      <c r="I158" s="14">
        <f t="shared" si="25"/>
        <v>18</v>
      </c>
      <c r="J158" s="15" t="str">
        <f>VLOOKUP(VLOOKUP(I158,角色ID对应!C:F,4,FALSE),AC:AD,2,FALSE)</f>
        <v>通用伙伴伙伴强化材料4</v>
      </c>
      <c r="K158" t="str">
        <f t="shared" si="18"/>
        <v>伙伴强化材料2-1</v>
      </c>
      <c r="L158" s="14" t="str">
        <f t="shared" si="19"/>
        <v>伙伴强化材料2-2</v>
      </c>
      <c r="M158" s="16">
        <f>VLOOKUP(J158,物品对应表!B:C,2,FALSE)</f>
        <v>24040</v>
      </c>
      <c r="N158" s="16">
        <f>VLOOKUP(K158,物品对应表!B:C,2,FALSE)</f>
        <v>24021</v>
      </c>
      <c r="O158" s="16">
        <f>VLOOKUP(L158,物品对应表!B:C,2,FALSE)</f>
        <v>24022</v>
      </c>
      <c r="P158">
        <f t="shared" si="20"/>
        <v>1</v>
      </c>
      <c r="Q158" s="4">
        <v>1</v>
      </c>
      <c r="R158" s="21">
        <v>1</v>
      </c>
      <c r="S158" s="16" t="str">
        <f t="shared" si="22"/>
        <v>{"count":1,"iid":24040}</v>
      </c>
      <c r="T158" s="16" t="str">
        <f t="shared" si="23"/>
        <v>{"count":1,"iid":24021}</v>
      </c>
      <c r="U158" s="16" t="str">
        <f t="shared" si="24"/>
        <v>{"count":1,"iid":24022}</v>
      </c>
    </row>
    <row r="159" spans="1:21" x14ac:dyDescent="0.15">
      <c r="A159" s="14">
        <v>156</v>
      </c>
      <c r="B159" s="14">
        <f>VLOOKUP(I159,角色ID对应!C:D,2,FALSE)</f>
        <v>35</v>
      </c>
      <c r="C159">
        <f t="shared" si="26"/>
        <v>3</v>
      </c>
      <c r="D159" s="14" t="str">
        <f t="shared" si="21"/>
        <v>[{"count":2,"iid":24040},{"count":1,"iid":24031},{"count":1,"iid":24032}]</v>
      </c>
      <c r="E159" s="14">
        <v>1</v>
      </c>
      <c r="F159">
        <v>0</v>
      </c>
      <c r="G159" s="14">
        <v>0</v>
      </c>
      <c r="H159">
        <v>0</v>
      </c>
      <c r="I159" s="14">
        <f t="shared" si="25"/>
        <v>18</v>
      </c>
      <c r="J159" s="15" t="str">
        <f>VLOOKUP(VLOOKUP(I159,角色ID对应!C:F,4,FALSE),AC:AD,2,FALSE)</f>
        <v>通用伙伴伙伴强化材料4</v>
      </c>
      <c r="K159" t="str">
        <f t="shared" si="18"/>
        <v>伙伴强化材料3-1</v>
      </c>
      <c r="L159" s="14" t="str">
        <f t="shared" si="19"/>
        <v>伙伴强化材料3-2</v>
      </c>
      <c r="M159" s="16">
        <f>VLOOKUP(J159,物品对应表!B:C,2,FALSE)</f>
        <v>24040</v>
      </c>
      <c r="N159" s="16">
        <f>VLOOKUP(K159,物品对应表!B:C,2,FALSE)</f>
        <v>24031</v>
      </c>
      <c r="O159" s="16">
        <f>VLOOKUP(L159,物品对应表!B:C,2,FALSE)</f>
        <v>24032</v>
      </c>
      <c r="P159">
        <f t="shared" si="20"/>
        <v>2</v>
      </c>
      <c r="Q159" s="4">
        <v>1</v>
      </c>
      <c r="R159" s="21">
        <v>1</v>
      </c>
      <c r="S159" s="16" t="str">
        <f t="shared" si="22"/>
        <v>{"count":2,"iid":24040}</v>
      </c>
      <c r="T159" s="16" t="str">
        <f t="shared" si="23"/>
        <v>{"count":1,"iid":24031}</v>
      </c>
      <c r="U159" s="16" t="str">
        <f t="shared" si="24"/>
        <v>{"count":1,"iid":24032}</v>
      </c>
    </row>
    <row r="160" spans="1:21" x14ac:dyDescent="0.15">
      <c r="A160" s="14">
        <v>157</v>
      </c>
      <c r="B160" s="14">
        <f>VLOOKUP(I160,角色ID对应!C:D,2,FALSE)</f>
        <v>35</v>
      </c>
      <c r="C160">
        <f t="shared" si="26"/>
        <v>4</v>
      </c>
      <c r="D160" s="14" t="str">
        <f t="shared" si="21"/>
        <v>[{"count":2,"iid":24040},{"count":1,"iid":24041},{"count":1,"iid":24042}]</v>
      </c>
      <c r="E160" s="14">
        <v>1</v>
      </c>
      <c r="F160">
        <v>0</v>
      </c>
      <c r="G160" s="14">
        <v>0</v>
      </c>
      <c r="H160">
        <v>0</v>
      </c>
      <c r="I160" s="14">
        <f t="shared" si="25"/>
        <v>18</v>
      </c>
      <c r="J160" s="15" t="str">
        <f>VLOOKUP(VLOOKUP(I160,角色ID对应!C:F,4,FALSE),AC:AD,2,FALSE)</f>
        <v>通用伙伴伙伴强化材料4</v>
      </c>
      <c r="K160" t="str">
        <f t="shared" si="18"/>
        <v>伙伴强化材料4-1</v>
      </c>
      <c r="L160" s="14" t="str">
        <f t="shared" si="19"/>
        <v>伙伴强化材料4-2</v>
      </c>
      <c r="M160" s="16">
        <f>VLOOKUP(J160,物品对应表!B:C,2,FALSE)</f>
        <v>24040</v>
      </c>
      <c r="N160" s="16">
        <f>VLOOKUP(K160,物品对应表!B:C,2,FALSE)</f>
        <v>24041</v>
      </c>
      <c r="O160" s="16">
        <f>VLOOKUP(L160,物品对应表!B:C,2,FALSE)</f>
        <v>24042</v>
      </c>
      <c r="P160">
        <f t="shared" si="20"/>
        <v>2</v>
      </c>
      <c r="Q160" s="4">
        <v>1</v>
      </c>
      <c r="R160" s="21">
        <v>1</v>
      </c>
      <c r="S160" s="16" t="str">
        <f t="shared" si="22"/>
        <v>{"count":2,"iid":24040}</v>
      </c>
      <c r="T160" s="16" t="str">
        <f t="shared" si="23"/>
        <v>{"count":1,"iid":24041}</v>
      </c>
      <c r="U160" s="16" t="str">
        <f t="shared" si="24"/>
        <v>{"count":1,"iid":24042}</v>
      </c>
    </row>
    <row r="161" spans="1:21" x14ac:dyDescent="0.15">
      <c r="A161" s="14">
        <v>158</v>
      </c>
      <c r="B161" s="14">
        <f>VLOOKUP(I161,角色ID对应!C:D,2,FALSE)</f>
        <v>35</v>
      </c>
      <c r="C161">
        <f t="shared" si="26"/>
        <v>5</v>
      </c>
      <c r="D161" s="14" t="str">
        <f t="shared" si="21"/>
        <v>[{"count":3,"iid":24040},{"count":1,"iid":24051},{"count":1,"iid":24052}]</v>
      </c>
      <c r="E161" s="14">
        <v>1</v>
      </c>
      <c r="F161">
        <v>0</v>
      </c>
      <c r="G161" s="14">
        <v>0</v>
      </c>
      <c r="H161">
        <v>0</v>
      </c>
      <c r="I161" s="14">
        <f t="shared" si="25"/>
        <v>18</v>
      </c>
      <c r="J161" s="15" t="str">
        <f>VLOOKUP(VLOOKUP(I161,角色ID对应!C:F,4,FALSE),AC:AD,2,FALSE)</f>
        <v>通用伙伴伙伴强化材料4</v>
      </c>
      <c r="K161" t="str">
        <f t="shared" si="18"/>
        <v>伙伴强化材料5-1</v>
      </c>
      <c r="L161" s="14" t="str">
        <f t="shared" si="19"/>
        <v>伙伴强化材料5-2</v>
      </c>
      <c r="M161" s="16">
        <f>VLOOKUP(J161,物品对应表!B:C,2,FALSE)</f>
        <v>24040</v>
      </c>
      <c r="N161" s="16">
        <f>VLOOKUP(K161,物品对应表!B:C,2,FALSE)</f>
        <v>24051</v>
      </c>
      <c r="O161" s="16">
        <f>VLOOKUP(L161,物品对应表!B:C,2,FALSE)</f>
        <v>24052</v>
      </c>
      <c r="P161">
        <f t="shared" si="20"/>
        <v>3</v>
      </c>
      <c r="Q161" s="4">
        <v>1</v>
      </c>
      <c r="R161" s="21">
        <v>1</v>
      </c>
      <c r="S161" s="16" t="str">
        <f t="shared" si="22"/>
        <v>{"count":3,"iid":24040}</v>
      </c>
      <c r="T161" s="16" t="str">
        <f t="shared" si="23"/>
        <v>{"count":1,"iid":24051}</v>
      </c>
      <c r="U161" s="16" t="str">
        <f t="shared" si="24"/>
        <v>{"count":1,"iid":24052}</v>
      </c>
    </row>
    <row r="162" spans="1:21" x14ac:dyDescent="0.15">
      <c r="A162" s="14">
        <v>159</v>
      </c>
      <c r="B162" s="14">
        <f>VLOOKUP(I162,角色ID对应!C:D,2,FALSE)</f>
        <v>35</v>
      </c>
      <c r="C162">
        <f t="shared" si="26"/>
        <v>6</v>
      </c>
      <c r="D162" s="14" t="str">
        <f t="shared" si="21"/>
        <v>[{"count":3,"iid":24040},{"count":1,"iid":24061},{"count":1,"iid":24062}]</v>
      </c>
      <c r="E162" s="14">
        <v>1</v>
      </c>
      <c r="F162">
        <v>0</v>
      </c>
      <c r="G162" s="14">
        <v>0</v>
      </c>
      <c r="H162">
        <v>0</v>
      </c>
      <c r="I162" s="14">
        <f t="shared" si="25"/>
        <v>18</v>
      </c>
      <c r="J162" s="15" t="str">
        <f>VLOOKUP(VLOOKUP(I162,角色ID对应!C:F,4,FALSE),AC:AD,2,FALSE)</f>
        <v>通用伙伴伙伴强化材料4</v>
      </c>
      <c r="K162" t="str">
        <f t="shared" si="18"/>
        <v>伙伴强化材料6-1</v>
      </c>
      <c r="L162" s="14" t="str">
        <f t="shared" si="19"/>
        <v>伙伴强化材料6-2</v>
      </c>
      <c r="M162" s="16">
        <f>VLOOKUP(J162,物品对应表!B:C,2,FALSE)</f>
        <v>24040</v>
      </c>
      <c r="N162" s="16">
        <f>VLOOKUP(K162,物品对应表!B:C,2,FALSE)</f>
        <v>24061</v>
      </c>
      <c r="O162" s="16">
        <f>VLOOKUP(L162,物品对应表!B:C,2,FALSE)</f>
        <v>24062</v>
      </c>
      <c r="P162">
        <f t="shared" si="20"/>
        <v>3</v>
      </c>
      <c r="Q162" s="4">
        <v>1</v>
      </c>
      <c r="R162" s="21">
        <v>1</v>
      </c>
      <c r="S162" s="16" t="str">
        <f t="shared" si="22"/>
        <v>{"count":3,"iid":24040}</v>
      </c>
      <c r="T162" s="16" t="str">
        <f t="shared" si="23"/>
        <v>{"count":1,"iid":24061}</v>
      </c>
      <c r="U162" s="16" t="str">
        <f t="shared" si="24"/>
        <v>{"count":1,"iid":24062}</v>
      </c>
    </row>
    <row r="163" spans="1:21" x14ac:dyDescent="0.15">
      <c r="A163" s="14">
        <v>160</v>
      </c>
      <c r="B163" s="14">
        <f>VLOOKUP(I163,角色ID对应!C:D,2,FALSE)</f>
        <v>35</v>
      </c>
      <c r="C163">
        <f t="shared" si="26"/>
        <v>7</v>
      </c>
      <c r="D163" s="14" t="str">
        <f t="shared" si="21"/>
        <v>[{"count":4,"iid":24040},{"count":1,"iid":24071},{"count":1,"iid":24072}]</v>
      </c>
      <c r="E163" s="14">
        <v>1</v>
      </c>
      <c r="F163">
        <v>0</v>
      </c>
      <c r="G163" s="14">
        <v>0</v>
      </c>
      <c r="H163">
        <v>0</v>
      </c>
      <c r="I163" s="14">
        <f t="shared" si="25"/>
        <v>18</v>
      </c>
      <c r="J163" s="15" t="str">
        <f>VLOOKUP(VLOOKUP(I163,角色ID对应!C:F,4,FALSE),AC:AD,2,FALSE)</f>
        <v>通用伙伴伙伴强化材料4</v>
      </c>
      <c r="K163" t="str">
        <f t="shared" si="18"/>
        <v>伙伴强化材料7-1</v>
      </c>
      <c r="L163" s="14" t="str">
        <f t="shared" si="19"/>
        <v>伙伴强化材料7-2</v>
      </c>
      <c r="M163" s="16">
        <f>VLOOKUP(J163,物品对应表!B:C,2,FALSE)</f>
        <v>24040</v>
      </c>
      <c r="N163" s="16">
        <f>VLOOKUP(K163,物品对应表!B:C,2,FALSE)</f>
        <v>24071</v>
      </c>
      <c r="O163" s="16">
        <f>VLOOKUP(L163,物品对应表!B:C,2,FALSE)</f>
        <v>24072</v>
      </c>
      <c r="P163">
        <f t="shared" si="20"/>
        <v>4</v>
      </c>
      <c r="Q163" s="4">
        <v>1</v>
      </c>
      <c r="R163" s="21">
        <v>1</v>
      </c>
      <c r="S163" s="16" t="str">
        <f t="shared" si="22"/>
        <v>{"count":4,"iid":24040}</v>
      </c>
      <c r="T163" s="16" t="str">
        <f t="shared" si="23"/>
        <v>{"count":1,"iid":24071}</v>
      </c>
      <c r="U163" s="16" t="str">
        <f t="shared" si="24"/>
        <v>{"count":1,"iid":24072}</v>
      </c>
    </row>
    <row r="164" spans="1:21" x14ac:dyDescent="0.15">
      <c r="A164" s="14">
        <v>161</v>
      </c>
      <c r="B164" s="14">
        <f>VLOOKUP(I164,角色ID对应!C:D,2,FALSE)</f>
        <v>35</v>
      </c>
      <c r="C164">
        <f t="shared" si="26"/>
        <v>8</v>
      </c>
      <c r="D164" s="14" t="str">
        <f t="shared" si="21"/>
        <v>[{"count":4,"iid":24040},{"count":1,"iid":24081},{"count":1,"iid":24082}]</v>
      </c>
      <c r="E164" s="14">
        <v>1</v>
      </c>
      <c r="F164">
        <v>0</v>
      </c>
      <c r="G164" s="14">
        <v>0</v>
      </c>
      <c r="H164">
        <v>0</v>
      </c>
      <c r="I164" s="14">
        <f t="shared" si="25"/>
        <v>18</v>
      </c>
      <c r="J164" s="15" t="str">
        <f>VLOOKUP(VLOOKUP(I164,角色ID对应!C:F,4,FALSE),AC:AD,2,FALSE)</f>
        <v>通用伙伴伙伴强化材料4</v>
      </c>
      <c r="K164" t="str">
        <f t="shared" si="18"/>
        <v>伙伴强化材料8-1</v>
      </c>
      <c r="L164" s="14" t="str">
        <f t="shared" si="19"/>
        <v>伙伴强化材料8-2</v>
      </c>
      <c r="M164" s="16">
        <f>VLOOKUP(J164,物品对应表!B:C,2,FALSE)</f>
        <v>24040</v>
      </c>
      <c r="N164" s="16">
        <f>VLOOKUP(K164,物品对应表!B:C,2,FALSE)</f>
        <v>24081</v>
      </c>
      <c r="O164" s="16">
        <f>VLOOKUP(L164,物品对应表!B:C,2,FALSE)</f>
        <v>24082</v>
      </c>
      <c r="P164">
        <f t="shared" si="20"/>
        <v>4</v>
      </c>
      <c r="Q164" s="4">
        <v>1</v>
      </c>
      <c r="R164" s="21">
        <v>1</v>
      </c>
      <c r="S164" s="16" t="str">
        <f t="shared" si="22"/>
        <v>{"count":4,"iid":24040}</v>
      </c>
      <c r="T164" s="16" t="str">
        <f t="shared" si="23"/>
        <v>{"count":1,"iid":24081}</v>
      </c>
      <c r="U164" s="16" t="str">
        <f t="shared" si="24"/>
        <v>{"count":1,"iid":24082}</v>
      </c>
    </row>
    <row r="165" spans="1:21" x14ac:dyDescent="0.15">
      <c r="A165" s="14">
        <v>162</v>
      </c>
      <c r="B165" s="14">
        <f>VLOOKUP(I165,角色ID对应!C:D,2,FALSE)</f>
        <v>35</v>
      </c>
      <c r="C165">
        <f t="shared" si="26"/>
        <v>9</v>
      </c>
      <c r="D165" s="14" t="str">
        <f t="shared" si="21"/>
        <v>[{"count":5,"iid":24040},{"count":1,"iid":24091},{"count":1,"iid":24092}]</v>
      </c>
      <c r="E165" s="14">
        <v>1</v>
      </c>
      <c r="F165">
        <v>0</v>
      </c>
      <c r="G165" s="14">
        <v>0</v>
      </c>
      <c r="H165">
        <v>0</v>
      </c>
      <c r="I165" s="14">
        <f t="shared" si="25"/>
        <v>18</v>
      </c>
      <c r="J165" s="15" t="str">
        <f>VLOOKUP(VLOOKUP(I165,角色ID对应!C:F,4,FALSE),AC:AD,2,FALSE)</f>
        <v>通用伙伴伙伴强化材料4</v>
      </c>
      <c r="K165" t="str">
        <f t="shared" si="18"/>
        <v>伙伴强化材料9-1</v>
      </c>
      <c r="L165" s="14" t="str">
        <f t="shared" si="19"/>
        <v>伙伴强化材料9-2</v>
      </c>
      <c r="M165" s="16">
        <f>VLOOKUP(J165,物品对应表!B:C,2,FALSE)</f>
        <v>24040</v>
      </c>
      <c r="N165" s="16">
        <f>VLOOKUP(K165,物品对应表!B:C,2,FALSE)</f>
        <v>24091</v>
      </c>
      <c r="O165" s="16">
        <f>VLOOKUP(L165,物品对应表!B:C,2,FALSE)</f>
        <v>24092</v>
      </c>
      <c r="P165">
        <f t="shared" si="20"/>
        <v>5</v>
      </c>
      <c r="Q165" s="4">
        <v>1</v>
      </c>
      <c r="R165" s="21">
        <v>1</v>
      </c>
      <c r="S165" s="16" t="str">
        <f t="shared" si="22"/>
        <v>{"count":5,"iid":24040}</v>
      </c>
      <c r="T165" s="16" t="str">
        <f t="shared" si="23"/>
        <v>{"count":1,"iid":24091}</v>
      </c>
      <c r="U165" s="16" t="str">
        <f t="shared" si="24"/>
        <v>{"count":1,"iid":24092}</v>
      </c>
    </row>
    <row r="166" spans="1:21" x14ac:dyDescent="0.15">
      <c r="A166" s="14">
        <v>163</v>
      </c>
      <c r="B166" s="14">
        <f>VLOOKUP(I166,角色ID对应!C:D,2,FALSE)</f>
        <v>36</v>
      </c>
      <c r="C166">
        <f t="shared" si="26"/>
        <v>1</v>
      </c>
      <c r="D166" s="14" t="str">
        <f t="shared" si="21"/>
        <v>[{"count":1,"iid":24020},{"count":1,"iid":24011},{"count":1,"iid":24012}]</v>
      </c>
      <c r="E166" s="14">
        <v>1</v>
      </c>
      <c r="F166">
        <v>0</v>
      </c>
      <c r="G166" s="14">
        <v>0</v>
      </c>
      <c r="H166">
        <v>0</v>
      </c>
      <c r="I166" s="14">
        <f t="shared" si="25"/>
        <v>19</v>
      </c>
      <c r="J166" s="15" t="str">
        <f>VLOOKUP(VLOOKUP(I166,角色ID对应!C:F,4,FALSE),AC:AD,2,FALSE)</f>
        <v>通用伙伴伙伴强化材料2</v>
      </c>
      <c r="K166" t="str">
        <f t="shared" si="18"/>
        <v>伙伴强化材料1-1</v>
      </c>
      <c r="L166" s="14" t="str">
        <f t="shared" si="19"/>
        <v>伙伴强化材料1-2</v>
      </c>
      <c r="M166" s="16">
        <f>VLOOKUP(J166,物品对应表!B:C,2,FALSE)</f>
        <v>24020</v>
      </c>
      <c r="N166" s="16">
        <f>VLOOKUP(K166,物品对应表!B:C,2,FALSE)</f>
        <v>24011</v>
      </c>
      <c r="O166" s="16">
        <f>VLOOKUP(L166,物品对应表!B:C,2,FALSE)</f>
        <v>24012</v>
      </c>
      <c r="P166">
        <f t="shared" si="20"/>
        <v>1</v>
      </c>
      <c r="Q166" s="4">
        <v>1</v>
      </c>
      <c r="R166" s="21">
        <v>1</v>
      </c>
      <c r="S166" s="16" t="str">
        <f t="shared" si="22"/>
        <v>{"count":1,"iid":24020}</v>
      </c>
      <c r="T166" s="16" t="str">
        <f t="shared" si="23"/>
        <v>{"count":1,"iid":24011}</v>
      </c>
      <c r="U166" s="16" t="str">
        <f t="shared" si="24"/>
        <v>{"count":1,"iid":24012}</v>
      </c>
    </row>
    <row r="167" spans="1:21" x14ac:dyDescent="0.15">
      <c r="A167" s="14">
        <v>164</v>
      </c>
      <c r="B167" s="14">
        <f>VLOOKUP(I167,角色ID对应!C:D,2,FALSE)</f>
        <v>36</v>
      </c>
      <c r="C167">
        <f t="shared" si="26"/>
        <v>2</v>
      </c>
      <c r="D167" s="14" t="str">
        <f t="shared" si="21"/>
        <v>[{"count":1,"iid":24020},{"count":1,"iid":24021},{"count":1,"iid":24022}]</v>
      </c>
      <c r="E167" s="14">
        <v>1</v>
      </c>
      <c r="F167">
        <v>0</v>
      </c>
      <c r="G167" s="14">
        <v>0</v>
      </c>
      <c r="H167">
        <v>0</v>
      </c>
      <c r="I167" s="14">
        <f t="shared" si="25"/>
        <v>19</v>
      </c>
      <c r="J167" s="15" t="str">
        <f>VLOOKUP(VLOOKUP(I167,角色ID对应!C:F,4,FALSE),AC:AD,2,FALSE)</f>
        <v>通用伙伴伙伴强化材料2</v>
      </c>
      <c r="K167" t="str">
        <f t="shared" si="18"/>
        <v>伙伴强化材料2-1</v>
      </c>
      <c r="L167" s="14" t="str">
        <f t="shared" si="19"/>
        <v>伙伴强化材料2-2</v>
      </c>
      <c r="M167" s="16">
        <f>VLOOKUP(J167,物品对应表!B:C,2,FALSE)</f>
        <v>24020</v>
      </c>
      <c r="N167" s="16">
        <f>VLOOKUP(K167,物品对应表!B:C,2,FALSE)</f>
        <v>24021</v>
      </c>
      <c r="O167" s="16">
        <f>VLOOKUP(L167,物品对应表!B:C,2,FALSE)</f>
        <v>24022</v>
      </c>
      <c r="P167">
        <f t="shared" si="20"/>
        <v>1</v>
      </c>
      <c r="Q167" s="4">
        <v>1</v>
      </c>
      <c r="R167" s="21">
        <v>1</v>
      </c>
      <c r="S167" s="16" t="str">
        <f t="shared" si="22"/>
        <v>{"count":1,"iid":24020}</v>
      </c>
      <c r="T167" s="16" t="str">
        <f t="shared" si="23"/>
        <v>{"count":1,"iid":24021}</v>
      </c>
      <c r="U167" s="16" t="str">
        <f t="shared" si="24"/>
        <v>{"count":1,"iid":24022}</v>
      </c>
    </row>
    <row r="168" spans="1:21" x14ac:dyDescent="0.15">
      <c r="A168" s="14">
        <v>165</v>
      </c>
      <c r="B168" s="14">
        <f>VLOOKUP(I168,角色ID对应!C:D,2,FALSE)</f>
        <v>36</v>
      </c>
      <c r="C168">
        <f t="shared" si="26"/>
        <v>3</v>
      </c>
      <c r="D168" s="14" t="str">
        <f t="shared" si="21"/>
        <v>[{"count":2,"iid":24020},{"count":1,"iid":24031},{"count":1,"iid":24032}]</v>
      </c>
      <c r="E168" s="14">
        <v>1</v>
      </c>
      <c r="F168">
        <v>0</v>
      </c>
      <c r="G168" s="14">
        <v>0</v>
      </c>
      <c r="H168">
        <v>0</v>
      </c>
      <c r="I168" s="14">
        <f t="shared" si="25"/>
        <v>19</v>
      </c>
      <c r="J168" s="15" t="str">
        <f>VLOOKUP(VLOOKUP(I168,角色ID对应!C:F,4,FALSE),AC:AD,2,FALSE)</f>
        <v>通用伙伴伙伴强化材料2</v>
      </c>
      <c r="K168" t="str">
        <f t="shared" si="18"/>
        <v>伙伴强化材料3-1</v>
      </c>
      <c r="L168" s="14" t="str">
        <f t="shared" si="19"/>
        <v>伙伴强化材料3-2</v>
      </c>
      <c r="M168" s="16">
        <f>VLOOKUP(J168,物品对应表!B:C,2,FALSE)</f>
        <v>24020</v>
      </c>
      <c r="N168" s="16">
        <f>VLOOKUP(K168,物品对应表!B:C,2,FALSE)</f>
        <v>24031</v>
      </c>
      <c r="O168" s="16">
        <f>VLOOKUP(L168,物品对应表!B:C,2,FALSE)</f>
        <v>24032</v>
      </c>
      <c r="P168">
        <f t="shared" si="20"/>
        <v>2</v>
      </c>
      <c r="Q168" s="4">
        <v>1</v>
      </c>
      <c r="R168" s="21">
        <v>1</v>
      </c>
      <c r="S168" s="16" t="str">
        <f t="shared" si="22"/>
        <v>{"count":2,"iid":24020}</v>
      </c>
      <c r="T168" s="16" t="str">
        <f t="shared" si="23"/>
        <v>{"count":1,"iid":24031}</v>
      </c>
      <c r="U168" s="16" t="str">
        <f t="shared" si="24"/>
        <v>{"count":1,"iid":24032}</v>
      </c>
    </row>
    <row r="169" spans="1:21" x14ac:dyDescent="0.15">
      <c r="A169" s="14">
        <v>166</v>
      </c>
      <c r="B169" s="14">
        <f>VLOOKUP(I169,角色ID对应!C:D,2,FALSE)</f>
        <v>36</v>
      </c>
      <c r="C169">
        <f t="shared" si="26"/>
        <v>4</v>
      </c>
      <c r="D169" s="14" t="str">
        <f t="shared" si="21"/>
        <v>[{"count":2,"iid":24020},{"count":1,"iid":24041},{"count":1,"iid":24042}]</v>
      </c>
      <c r="E169" s="14">
        <v>1</v>
      </c>
      <c r="F169">
        <v>0</v>
      </c>
      <c r="G169" s="14">
        <v>0</v>
      </c>
      <c r="H169">
        <v>0</v>
      </c>
      <c r="I169" s="14">
        <f t="shared" si="25"/>
        <v>19</v>
      </c>
      <c r="J169" s="15" t="str">
        <f>VLOOKUP(VLOOKUP(I169,角色ID对应!C:F,4,FALSE),AC:AD,2,FALSE)</f>
        <v>通用伙伴伙伴强化材料2</v>
      </c>
      <c r="K169" t="str">
        <f t="shared" si="18"/>
        <v>伙伴强化材料4-1</v>
      </c>
      <c r="L169" s="14" t="str">
        <f t="shared" si="19"/>
        <v>伙伴强化材料4-2</v>
      </c>
      <c r="M169" s="16">
        <f>VLOOKUP(J169,物品对应表!B:C,2,FALSE)</f>
        <v>24020</v>
      </c>
      <c r="N169" s="16">
        <f>VLOOKUP(K169,物品对应表!B:C,2,FALSE)</f>
        <v>24041</v>
      </c>
      <c r="O169" s="16">
        <f>VLOOKUP(L169,物品对应表!B:C,2,FALSE)</f>
        <v>24042</v>
      </c>
      <c r="P169">
        <f t="shared" si="20"/>
        <v>2</v>
      </c>
      <c r="Q169" s="4">
        <v>1</v>
      </c>
      <c r="R169" s="21">
        <v>1</v>
      </c>
      <c r="S169" s="16" t="str">
        <f t="shared" si="22"/>
        <v>{"count":2,"iid":24020}</v>
      </c>
      <c r="T169" s="16" t="str">
        <f t="shared" si="23"/>
        <v>{"count":1,"iid":24041}</v>
      </c>
      <c r="U169" s="16" t="str">
        <f t="shared" si="24"/>
        <v>{"count":1,"iid":24042}</v>
      </c>
    </row>
    <row r="170" spans="1:21" x14ac:dyDescent="0.15">
      <c r="A170" s="14">
        <v>167</v>
      </c>
      <c r="B170" s="14">
        <f>VLOOKUP(I170,角色ID对应!C:D,2,FALSE)</f>
        <v>36</v>
      </c>
      <c r="C170">
        <f t="shared" si="26"/>
        <v>5</v>
      </c>
      <c r="D170" s="14" t="str">
        <f t="shared" si="21"/>
        <v>[{"count":3,"iid":24020},{"count":1,"iid":24051},{"count":1,"iid":24052}]</v>
      </c>
      <c r="E170" s="14">
        <v>1</v>
      </c>
      <c r="F170">
        <v>0</v>
      </c>
      <c r="G170" s="14">
        <v>0</v>
      </c>
      <c r="H170">
        <v>0</v>
      </c>
      <c r="I170" s="14">
        <f t="shared" si="25"/>
        <v>19</v>
      </c>
      <c r="J170" s="15" t="str">
        <f>VLOOKUP(VLOOKUP(I170,角色ID对应!C:F,4,FALSE),AC:AD,2,FALSE)</f>
        <v>通用伙伴伙伴强化材料2</v>
      </c>
      <c r="K170" t="str">
        <f t="shared" si="18"/>
        <v>伙伴强化材料5-1</v>
      </c>
      <c r="L170" s="14" t="str">
        <f t="shared" si="19"/>
        <v>伙伴强化材料5-2</v>
      </c>
      <c r="M170" s="16">
        <f>VLOOKUP(J170,物品对应表!B:C,2,FALSE)</f>
        <v>24020</v>
      </c>
      <c r="N170" s="16">
        <f>VLOOKUP(K170,物品对应表!B:C,2,FALSE)</f>
        <v>24051</v>
      </c>
      <c r="O170" s="16">
        <f>VLOOKUP(L170,物品对应表!B:C,2,FALSE)</f>
        <v>24052</v>
      </c>
      <c r="P170">
        <f t="shared" si="20"/>
        <v>3</v>
      </c>
      <c r="Q170" s="4">
        <v>1</v>
      </c>
      <c r="R170" s="21">
        <v>1</v>
      </c>
      <c r="S170" s="16" t="str">
        <f t="shared" si="22"/>
        <v>{"count":3,"iid":24020}</v>
      </c>
      <c r="T170" s="16" t="str">
        <f t="shared" si="23"/>
        <v>{"count":1,"iid":24051}</v>
      </c>
      <c r="U170" s="16" t="str">
        <f t="shared" si="24"/>
        <v>{"count":1,"iid":24052}</v>
      </c>
    </row>
    <row r="171" spans="1:21" x14ac:dyDescent="0.15">
      <c r="A171" s="14">
        <v>168</v>
      </c>
      <c r="B171" s="14">
        <f>VLOOKUP(I171,角色ID对应!C:D,2,FALSE)</f>
        <v>36</v>
      </c>
      <c r="C171">
        <f t="shared" si="26"/>
        <v>6</v>
      </c>
      <c r="D171" s="14" t="str">
        <f t="shared" si="21"/>
        <v>[{"count":3,"iid":24020},{"count":1,"iid":24061},{"count":1,"iid":24062}]</v>
      </c>
      <c r="E171" s="14">
        <v>1</v>
      </c>
      <c r="F171">
        <v>0</v>
      </c>
      <c r="G171" s="14">
        <v>0</v>
      </c>
      <c r="H171">
        <v>0</v>
      </c>
      <c r="I171" s="14">
        <f t="shared" si="25"/>
        <v>19</v>
      </c>
      <c r="J171" s="15" t="str">
        <f>VLOOKUP(VLOOKUP(I171,角色ID对应!C:F,4,FALSE),AC:AD,2,FALSE)</f>
        <v>通用伙伴伙伴强化材料2</v>
      </c>
      <c r="K171" t="str">
        <f t="shared" si="18"/>
        <v>伙伴强化材料6-1</v>
      </c>
      <c r="L171" s="14" t="str">
        <f t="shared" si="19"/>
        <v>伙伴强化材料6-2</v>
      </c>
      <c r="M171" s="16">
        <f>VLOOKUP(J171,物品对应表!B:C,2,FALSE)</f>
        <v>24020</v>
      </c>
      <c r="N171" s="16">
        <f>VLOOKUP(K171,物品对应表!B:C,2,FALSE)</f>
        <v>24061</v>
      </c>
      <c r="O171" s="16">
        <f>VLOOKUP(L171,物品对应表!B:C,2,FALSE)</f>
        <v>24062</v>
      </c>
      <c r="P171">
        <f t="shared" si="20"/>
        <v>3</v>
      </c>
      <c r="Q171" s="4">
        <v>1</v>
      </c>
      <c r="R171" s="21">
        <v>1</v>
      </c>
      <c r="S171" s="16" t="str">
        <f t="shared" si="22"/>
        <v>{"count":3,"iid":24020}</v>
      </c>
      <c r="T171" s="16" t="str">
        <f t="shared" si="23"/>
        <v>{"count":1,"iid":24061}</v>
      </c>
      <c r="U171" s="16" t="str">
        <f t="shared" si="24"/>
        <v>{"count":1,"iid":24062}</v>
      </c>
    </row>
    <row r="172" spans="1:21" x14ac:dyDescent="0.15">
      <c r="A172" s="14">
        <v>169</v>
      </c>
      <c r="B172" s="14">
        <f>VLOOKUP(I172,角色ID对应!C:D,2,FALSE)</f>
        <v>36</v>
      </c>
      <c r="C172">
        <f t="shared" si="26"/>
        <v>7</v>
      </c>
      <c r="D172" s="14" t="str">
        <f t="shared" si="21"/>
        <v>[{"count":4,"iid":24020},{"count":1,"iid":24071},{"count":1,"iid":24072}]</v>
      </c>
      <c r="E172" s="14">
        <v>1</v>
      </c>
      <c r="F172">
        <v>0</v>
      </c>
      <c r="G172" s="14">
        <v>0</v>
      </c>
      <c r="H172">
        <v>0</v>
      </c>
      <c r="I172" s="14">
        <f t="shared" si="25"/>
        <v>19</v>
      </c>
      <c r="J172" s="15" t="str">
        <f>VLOOKUP(VLOOKUP(I172,角色ID对应!C:F,4,FALSE),AC:AD,2,FALSE)</f>
        <v>通用伙伴伙伴强化材料2</v>
      </c>
      <c r="K172" t="str">
        <f t="shared" si="18"/>
        <v>伙伴强化材料7-1</v>
      </c>
      <c r="L172" s="14" t="str">
        <f t="shared" si="19"/>
        <v>伙伴强化材料7-2</v>
      </c>
      <c r="M172" s="16">
        <f>VLOOKUP(J172,物品对应表!B:C,2,FALSE)</f>
        <v>24020</v>
      </c>
      <c r="N172" s="16">
        <f>VLOOKUP(K172,物品对应表!B:C,2,FALSE)</f>
        <v>24071</v>
      </c>
      <c r="O172" s="16">
        <f>VLOOKUP(L172,物品对应表!B:C,2,FALSE)</f>
        <v>24072</v>
      </c>
      <c r="P172">
        <f t="shared" si="20"/>
        <v>4</v>
      </c>
      <c r="Q172" s="4">
        <v>1</v>
      </c>
      <c r="R172" s="21">
        <v>1</v>
      </c>
      <c r="S172" s="16" t="str">
        <f t="shared" si="22"/>
        <v>{"count":4,"iid":24020}</v>
      </c>
      <c r="T172" s="16" t="str">
        <f t="shared" si="23"/>
        <v>{"count":1,"iid":24071}</v>
      </c>
      <c r="U172" s="16" t="str">
        <f t="shared" si="24"/>
        <v>{"count":1,"iid":24072}</v>
      </c>
    </row>
    <row r="173" spans="1:21" x14ac:dyDescent="0.15">
      <c r="A173" s="14">
        <v>170</v>
      </c>
      <c r="B173" s="14">
        <f>VLOOKUP(I173,角色ID对应!C:D,2,FALSE)</f>
        <v>36</v>
      </c>
      <c r="C173">
        <f t="shared" si="26"/>
        <v>8</v>
      </c>
      <c r="D173" s="14" t="str">
        <f t="shared" si="21"/>
        <v>[{"count":4,"iid":24020},{"count":1,"iid":24081},{"count":1,"iid":24082}]</v>
      </c>
      <c r="E173" s="14">
        <v>1</v>
      </c>
      <c r="F173">
        <v>0</v>
      </c>
      <c r="G173" s="14">
        <v>0</v>
      </c>
      <c r="H173">
        <v>0</v>
      </c>
      <c r="I173" s="14">
        <f t="shared" si="25"/>
        <v>19</v>
      </c>
      <c r="J173" s="15" t="str">
        <f>VLOOKUP(VLOOKUP(I173,角色ID对应!C:F,4,FALSE),AC:AD,2,FALSE)</f>
        <v>通用伙伴伙伴强化材料2</v>
      </c>
      <c r="K173" t="str">
        <f t="shared" si="18"/>
        <v>伙伴强化材料8-1</v>
      </c>
      <c r="L173" s="14" t="str">
        <f t="shared" si="19"/>
        <v>伙伴强化材料8-2</v>
      </c>
      <c r="M173" s="16">
        <f>VLOOKUP(J173,物品对应表!B:C,2,FALSE)</f>
        <v>24020</v>
      </c>
      <c r="N173" s="16">
        <f>VLOOKUP(K173,物品对应表!B:C,2,FALSE)</f>
        <v>24081</v>
      </c>
      <c r="O173" s="16">
        <f>VLOOKUP(L173,物品对应表!B:C,2,FALSE)</f>
        <v>24082</v>
      </c>
      <c r="P173">
        <f t="shared" si="20"/>
        <v>4</v>
      </c>
      <c r="Q173" s="4">
        <v>1</v>
      </c>
      <c r="R173" s="21">
        <v>1</v>
      </c>
      <c r="S173" s="16" t="str">
        <f t="shared" si="22"/>
        <v>{"count":4,"iid":24020}</v>
      </c>
      <c r="T173" s="16" t="str">
        <f t="shared" si="23"/>
        <v>{"count":1,"iid":24081}</v>
      </c>
      <c r="U173" s="16" t="str">
        <f t="shared" si="24"/>
        <v>{"count":1,"iid":24082}</v>
      </c>
    </row>
    <row r="174" spans="1:21" x14ac:dyDescent="0.15">
      <c r="A174" s="14">
        <v>171</v>
      </c>
      <c r="B174" s="14">
        <f>VLOOKUP(I174,角色ID对应!C:D,2,FALSE)</f>
        <v>36</v>
      </c>
      <c r="C174">
        <f t="shared" si="26"/>
        <v>9</v>
      </c>
      <c r="D174" s="14" t="str">
        <f t="shared" si="21"/>
        <v>[{"count":5,"iid":24020},{"count":1,"iid":24091},{"count":1,"iid":24092}]</v>
      </c>
      <c r="E174" s="14">
        <v>1</v>
      </c>
      <c r="F174">
        <v>0</v>
      </c>
      <c r="G174" s="14">
        <v>0</v>
      </c>
      <c r="H174">
        <v>0</v>
      </c>
      <c r="I174" s="14">
        <f t="shared" si="25"/>
        <v>19</v>
      </c>
      <c r="J174" s="15" t="str">
        <f>VLOOKUP(VLOOKUP(I174,角色ID对应!C:F,4,FALSE),AC:AD,2,FALSE)</f>
        <v>通用伙伴伙伴强化材料2</v>
      </c>
      <c r="K174" t="str">
        <f t="shared" si="18"/>
        <v>伙伴强化材料9-1</v>
      </c>
      <c r="L174" s="14" t="str">
        <f t="shared" si="19"/>
        <v>伙伴强化材料9-2</v>
      </c>
      <c r="M174" s="16">
        <f>VLOOKUP(J174,物品对应表!B:C,2,FALSE)</f>
        <v>24020</v>
      </c>
      <c r="N174" s="16">
        <f>VLOOKUP(K174,物品对应表!B:C,2,FALSE)</f>
        <v>24091</v>
      </c>
      <c r="O174" s="16">
        <f>VLOOKUP(L174,物品对应表!B:C,2,FALSE)</f>
        <v>24092</v>
      </c>
      <c r="P174">
        <f t="shared" si="20"/>
        <v>5</v>
      </c>
      <c r="Q174" s="4">
        <v>1</v>
      </c>
      <c r="R174" s="21">
        <v>1</v>
      </c>
      <c r="S174" s="16" t="str">
        <f t="shared" si="22"/>
        <v>{"count":5,"iid":24020}</v>
      </c>
      <c r="T174" s="16" t="str">
        <f t="shared" si="23"/>
        <v>{"count":1,"iid":24091}</v>
      </c>
      <c r="U174" s="16" t="str">
        <f t="shared" si="24"/>
        <v>{"count":1,"iid":24092}</v>
      </c>
    </row>
    <row r="175" spans="1:21" x14ac:dyDescent="0.15">
      <c r="A175" s="14">
        <v>172</v>
      </c>
      <c r="B175" s="14">
        <f>VLOOKUP(I175,角色ID对应!C:D,2,FALSE)</f>
        <v>37</v>
      </c>
      <c r="C175">
        <f t="shared" si="26"/>
        <v>1</v>
      </c>
      <c r="D175" s="14" t="str">
        <f t="shared" si="21"/>
        <v>[{"count":1,"iid":24030},{"count":1,"iid":24011},{"count":1,"iid":24012}]</v>
      </c>
      <c r="E175" s="14">
        <v>1</v>
      </c>
      <c r="F175">
        <v>0</v>
      </c>
      <c r="G175" s="14">
        <v>0</v>
      </c>
      <c r="H175">
        <v>0</v>
      </c>
      <c r="I175" s="14">
        <f t="shared" si="25"/>
        <v>20</v>
      </c>
      <c r="J175" s="15" t="str">
        <f>VLOOKUP(VLOOKUP(I175,角色ID对应!C:F,4,FALSE),AC:AD,2,FALSE)</f>
        <v>通用伙伴伙伴强化材料3</v>
      </c>
      <c r="K175" t="str">
        <f t="shared" si="18"/>
        <v>伙伴强化材料1-1</v>
      </c>
      <c r="L175" s="14" t="str">
        <f t="shared" si="19"/>
        <v>伙伴强化材料1-2</v>
      </c>
      <c r="M175" s="16">
        <f>VLOOKUP(J175,物品对应表!B:C,2,FALSE)</f>
        <v>24030</v>
      </c>
      <c r="N175" s="16">
        <f>VLOOKUP(K175,物品对应表!B:C,2,FALSE)</f>
        <v>24011</v>
      </c>
      <c r="O175" s="16">
        <f>VLOOKUP(L175,物品对应表!B:C,2,FALSE)</f>
        <v>24012</v>
      </c>
      <c r="P175">
        <f t="shared" si="20"/>
        <v>1</v>
      </c>
      <c r="Q175" s="4">
        <v>1</v>
      </c>
      <c r="R175" s="21">
        <v>1</v>
      </c>
      <c r="S175" s="16" t="str">
        <f t="shared" si="22"/>
        <v>{"count":1,"iid":24030}</v>
      </c>
      <c r="T175" s="16" t="str">
        <f t="shared" si="23"/>
        <v>{"count":1,"iid":24011}</v>
      </c>
      <c r="U175" s="16" t="str">
        <f t="shared" si="24"/>
        <v>{"count":1,"iid":24012}</v>
      </c>
    </row>
    <row r="176" spans="1:21" x14ac:dyDescent="0.15">
      <c r="A176" s="14">
        <v>173</v>
      </c>
      <c r="B176" s="14">
        <f>VLOOKUP(I176,角色ID对应!C:D,2,FALSE)</f>
        <v>37</v>
      </c>
      <c r="C176">
        <f t="shared" si="26"/>
        <v>2</v>
      </c>
      <c r="D176" s="14" t="str">
        <f t="shared" si="21"/>
        <v>[{"count":1,"iid":24030},{"count":1,"iid":24021},{"count":1,"iid":24022}]</v>
      </c>
      <c r="E176" s="14">
        <v>1</v>
      </c>
      <c r="F176">
        <v>0</v>
      </c>
      <c r="G176" s="14">
        <v>0</v>
      </c>
      <c r="H176">
        <v>0</v>
      </c>
      <c r="I176" s="14">
        <f t="shared" si="25"/>
        <v>20</v>
      </c>
      <c r="J176" s="15" t="str">
        <f>VLOOKUP(VLOOKUP(I176,角色ID对应!C:F,4,FALSE),AC:AD,2,FALSE)</f>
        <v>通用伙伴伙伴强化材料3</v>
      </c>
      <c r="K176" t="str">
        <f t="shared" si="18"/>
        <v>伙伴强化材料2-1</v>
      </c>
      <c r="L176" s="14" t="str">
        <f t="shared" si="19"/>
        <v>伙伴强化材料2-2</v>
      </c>
      <c r="M176" s="16">
        <f>VLOOKUP(J176,物品对应表!B:C,2,FALSE)</f>
        <v>24030</v>
      </c>
      <c r="N176" s="16">
        <f>VLOOKUP(K176,物品对应表!B:C,2,FALSE)</f>
        <v>24021</v>
      </c>
      <c r="O176" s="16">
        <f>VLOOKUP(L176,物品对应表!B:C,2,FALSE)</f>
        <v>24022</v>
      </c>
      <c r="P176">
        <f t="shared" si="20"/>
        <v>1</v>
      </c>
      <c r="Q176" s="4">
        <v>1</v>
      </c>
      <c r="R176" s="21">
        <v>1</v>
      </c>
      <c r="S176" s="16" t="str">
        <f t="shared" si="22"/>
        <v>{"count":1,"iid":24030}</v>
      </c>
      <c r="T176" s="16" t="str">
        <f t="shared" si="23"/>
        <v>{"count":1,"iid":24021}</v>
      </c>
      <c r="U176" s="16" t="str">
        <f t="shared" si="24"/>
        <v>{"count":1,"iid":24022}</v>
      </c>
    </row>
    <row r="177" spans="1:21" x14ac:dyDescent="0.15">
      <c r="A177" s="14">
        <v>174</v>
      </c>
      <c r="B177" s="14">
        <f>VLOOKUP(I177,角色ID对应!C:D,2,FALSE)</f>
        <v>37</v>
      </c>
      <c r="C177">
        <f t="shared" si="26"/>
        <v>3</v>
      </c>
      <c r="D177" s="14" t="str">
        <f t="shared" si="21"/>
        <v>[{"count":2,"iid":24030},{"count":1,"iid":24031},{"count":1,"iid":24032}]</v>
      </c>
      <c r="E177" s="14">
        <v>1</v>
      </c>
      <c r="F177">
        <v>0</v>
      </c>
      <c r="G177" s="14">
        <v>0</v>
      </c>
      <c r="H177">
        <v>0</v>
      </c>
      <c r="I177" s="14">
        <f t="shared" si="25"/>
        <v>20</v>
      </c>
      <c r="J177" s="15" t="str">
        <f>VLOOKUP(VLOOKUP(I177,角色ID对应!C:F,4,FALSE),AC:AD,2,FALSE)</f>
        <v>通用伙伴伙伴强化材料3</v>
      </c>
      <c r="K177" t="str">
        <f t="shared" si="18"/>
        <v>伙伴强化材料3-1</v>
      </c>
      <c r="L177" s="14" t="str">
        <f t="shared" si="19"/>
        <v>伙伴强化材料3-2</v>
      </c>
      <c r="M177" s="16">
        <f>VLOOKUP(J177,物品对应表!B:C,2,FALSE)</f>
        <v>24030</v>
      </c>
      <c r="N177" s="16">
        <f>VLOOKUP(K177,物品对应表!B:C,2,FALSE)</f>
        <v>24031</v>
      </c>
      <c r="O177" s="16">
        <f>VLOOKUP(L177,物品对应表!B:C,2,FALSE)</f>
        <v>24032</v>
      </c>
      <c r="P177">
        <f t="shared" si="20"/>
        <v>2</v>
      </c>
      <c r="Q177" s="4">
        <v>1</v>
      </c>
      <c r="R177" s="21">
        <v>1</v>
      </c>
      <c r="S177" s="16" t="str">
        <f t="shared" si="22"/>
        <v>{"count":2,"iid":24030}</v>
      </c>
      <c r="T177" s="16" t="str">
        <f t="shared" si="23"/>
        <v>{"count":1,"iid":24031}</v>
      </c>
      <c r="U177" s="16" t="str">
        <f t="shared" si="24"/>
        <v>{"count":1,"iid":24032}</v>
      </c>
    </row>
    <row r="178" spans="1:21" x14ac:dyDescent="0.15">
      <c r="A178" s="14">
        <v>175</v>
      </c>
      <c r="B178" s="14">
        <f>VLOOKUP(I178,角色ID对应!C:D,2,FALSE)</f>
        <v>37</v>
      </c>
      <c r="C178">
        <f t="shared" si="26"/>
        <v>4</v>
      </c>
      <c r="D178" s="14" t="str">
        <f t="shared" si="21"/>
        <v>[{"count":2,"iid":24030},{"count":1,"iid":24041},{"count":1,"iid":24042}]</v>
      </c>
      <c r="E178" s="14">
        <v>1</v>
      </c>
      <c r="F178">
        <v>0</v>
      </c>
      <c r="G178" s="14">
        <v>0</v>
      </c>
      <c r="H178">
        <v>0</v>
      </c>
      <c r="I178" s="14">
        <f t="shared" si="25"/>
        <v>20</v>
      </c>
      <c r="J178" s="15" t="str">
        <f>VLOOKUP(VLOOKUP(I178,角色ID对应!C:F,4,FALSE),AC:AD,2,FALSE)</f>
        <v>通用伙伴伙伴强化材料3</v>
      </c>
      <c r="K178" t="str">
        <f t="shared" si="18"/>
        <v>伙伴强化材料4-1</v>
      </c>
      <c r="L178" s="14" t="str">
        <f t="shared" si="19"/>
        <v>伙伴强化材料4-2</v>
      </c>
      <c r="M178" s="16">
        <f>VLOOKUP(J178,物品对应表!B:C,2,FALSE)</f>
        <v>24030</v>
      </c>
      <c r="N178" s="16">
        <f>VLOOKUP(K178,物品对应表!B:C,2,FALSE)</f>
        <v>24041</v>
      </c>
      <c r="O178" s="16">
        <f>VLOOKUP(L178,物品对应表!B:C,2,FALSE)</f>
        <v>24042</v>
      </c>
      <c r="P178">
        <f t="shared" si="20"/>
        <v>2</v>
      </c>
      <c r="Q178" s="4">
        <v>1</v>
      </c>
      <c r="R178" s="21">
        <v>1</v>
      </c>
      <c r="S178" s="16" t="str">
        <f t="shared" si="22"/>
        <v>{"count":2,"iid":24030}</v>
      </c>
      <c r="T178" s="16" t="str">
        <f t="shared" si="23"/>
        <v>{"count":1,"iid":24041}</v>
      </c>
      <c r="U178" s="16" t="str">
        <f t="shared" si="24"/>
        <v>{"count":1,"iid":24042}</v>
      </c>
    </row>
    <row r="179" spans="1:21" x14ac:dyDescent="0.15">
      <c r="A179" s="14">
        <v>176</v>
      </c>
      <c r="B179" s="14">
        <f>VLOOKUP(I179,角色ID对应!C:D,2,FALSE)</f>
        <v>37</v>
      </c>
      <c r="C179">
        <f t="shared" si="26"/>
        <v>5</v>
      </c>
      <c r="D179" s="14" t="str">
        <f t="shared" si="21"/>
        <v>[{"count":3,"iid":24030},{"count":1,"iid":24051},{"count":1,"iid":24052}]</v>
      </c>
      <c r="E179" s="14">
        <v>1</v>
      </c>
      <c r="F179">
        <v>0</v>
      </c>
      <c r="G179" s="14">
        <v>0</v>
      </c>
      <c r="H179">
        <v>0</v>
      </c>
      <c r="I179" s="14">
        <f t="shared" si="25"/>
        <v>20</v>
      </c>
      <c r="J179" s="15" t="str">
        <f>VLOOKUP(VLOOKUP(I179,角色ID对应!C:F,4,FALSE),AC:AD,2,FALSE)</f>
        <v>通用伙伴伙伴强化材料3</v>
      </c>
      <c r="K179" t="str">
        <f t="shared" si="18"/>
        <v>伙伴强化材料5-1</v>
      </c>
      <c r="L179" s="14" t="str">
        <f t="shared" si="19"/>
        <v>伙伴强化材料5-2</v>
      </c>
      <c r="M179" s="16">
        <f>VLOOKUP(J179,物品对应表!B:C,2,FALSE)</f>
        <v>24030</v>
      </c>
      <c r="N179" s="16">
        <f>VLOOKUP(K179,物品对应表!B:C,2,FALSE)</f>
        <v>24051</v>
      </c>
      <c r="O179" s="16">
        <f>VLOOKUP(L179,物品对应表!B:C,2,FALSE)</f>
        <v>24052</v>
      </c>
      <c r="P179">
        <f t="shared" si="20"/>
        <v>3</v>
      </c>
      <c r="Q179" s="4">
        <v>1</v>
      </c>
      <c r="R179" s="21">
        <v>1</v>
      </c>
      <c r="S179" s="16" t="str">
        <f t="shared" si="22"/>
        <v>{"count":3,"iid":24030}</v>
      </c>
      <c r="T179" s="16" t="str">
        <f t="shared" si="23"/>
        <v>{"count":1,"iid":24051}</v>
      </c>
      <c r="U179" s="16" t="str">
        <f t="shared" si="24"/>
        <v>{"count":1,"iid":24052}</v>
      </c>
    </row>
    <row r="180" spans="1:21" x14ac:dyDescent="0.15">
      <c r="A180" s="14">
        <v>177</v>
      </c>
      <c r="B180" s="14">
        <f>VLOOKUP(I180,角色ID对应!C:D,2,FALSE)</f>
        <v>37</v>
      </c>
      <c r="C180">
        <f t="shared" si="26"/>
        <v>6</v>
      </c>
      <c r="D180" s="14" t="str">
        <f t="shared" si="21"/>
        <v>[{"count":3,"iid":24030},{"count":1,"iid":24061},{"count":1,"iid":24062}]</v>
      </c>
      <c r="E180" s="14">
        <v>1</v>
      </c>
      <c r="F180">
        <v>0</v>
      </c>
      <c r="G180" s="14">
        <v>0</v>
      </c>
      <c r="H180">
        <v>0</v>
      </c>
      <c r="I180" s="14">
        <f t="shared" si="25"/>
        <v>20</v>
      </c>
      <c r="J180" s="15" t="str">
        <f>VLOOKUP(VLOOKUP(I180,角色ID对应!C:F,4,FALSE),AC:AD,2,FALSE)</f>
        <v>通用伙伴伙伴强化材料3</v>
      </c>
      <c r="K180" t="str">
        <f t="shared" si="18"/>
        <v>伙伴强化材料6-1</v>
      </c>
      <c r="L180" s="14" t="str">
        <f t="shared" si="19"/>
        <v>伙伴强化材料6-2</v>
      </c>
      <c r="M180" s="16">
        <f>VLOOKUP(J180,物品对应表!B:C,2,FALSE)</f>
        <v>24030</v>
      </c>
      <c r="N180" s="16">
        <f>VLOOKUP(K180,物品对应表!B:C,2,FALSE)</f>
        <v>24061</v>
      </c>
      <c r="O180" s="16">
        <f>VLOOKUP(L180,物品对应表!B:C,2,FALSE)</f>
        <v>24062</v>
      </c>
      <c r="P180">
        <f t="shared" si="20"/>
        <v>3</v>
      </c>
      <c r="Q180" s="4">
        <v>1</v>
      </c>
      <c r="R180" s="21">
        <v>1</v>
      </c>
      <c r="S180" s="16" t="str">
        <f t="shared" si="22"/>
        <v>{"count":3,"iid":24030}</v>
      </c>
      <c r="T180" s="16" t="str">
        <f t="shared" si="23"/>
        <v>{"count":1,"iid":24061}</v>
      </c>
      <c r="U180" s="16" t="str">
        <f t="shared" si="24"/>
        <v>{"count":1,"iid":24062}</v>
      </c>
    </row>
    <row r="181" spans="1:21" x14ac:dyDescent="0.15">
      <c r="A181" s="14">
        <v>178</v>
      </c>
      <c r="B181" s="14">
        <f>VLOOKUP(I181,角色ID对应!C:D,2,FALSE)</f>
        <v>37</v>
      </c>
      <c r="C181">
        <f t="shared" si="26"/>
        <v>7</v>
      </c>
      <c r="D181" s="14" t="str">
        <f t="shared" si="21"/>
        <v>[{"count":4,"iid":24030},{"count":1,"iid":24071},{"count":1,"iid":24072}]</v>
      </c>
      <c r="E181" s="14">
        <v>1</v>
      </c>
      <c r="F181">
        <v>0</v>
      </c>
      <c r="G181" s="14">
        <v>0</v>
      </c>
      <c r="H181">
        <v>0</v>
      </c>
      <c r="I181" s="14">
        <f t="shared" si="25"/>
        <v>20</v>
      </c>
      <c r="J181" s="15" t="str">
        <f>VLOOKUP(VLOOKUP(I181,角色ID对应!C:F,4,FALSE),AC:AD,2,FALSE)</f>
        <v>通用伙伴伙伴强化材料3</v>
      </c>
      <c r="K181" t="str">
        <f t="shared" si="18"/>
        <v>伙伴强化材料7-1</v>
      </c>
      <c r="L181" s="14" t="str">
        <f t="shared" si="19"/>
        <v>伙伴强化材料7-2</v>
      </c>
      <c r="M181" s="16">
        <f>VLOOKUP(J181,物品对应表!B:C,2,FALSE)</f>
        <v>24030</v>
      </c>
      <c r="N181" s="16">
        <f>VLOOKUP(K181,物品对应表!B:C,2,FALSE)</f>
        <v>24071</v>
      </c>
      <c r="O181" s="16">
        <f>VLOOKUP(L181,物品对应表!B:C,2,FALSE)</f>
        <v>24072</v>
      </c>
      <c r="P181">
        <f t="shared" si="20"/>
        <v>4</v>
      </c>
      <c r="Q181" s="4">
        <v>1</v>
      </c>
      <c r="R181" s="21">
        <v>1</v>
      </c>
      <c r="S181" s="16" t="str">
        <f t="shared" si="22"/>
        <v>{"count":4,"iid":24030}</v>
      </c>
      <c r="T181" s="16" t="str">
        <f t="shared" si="23"/>
        <v>{"count":1,"iid":24071}</v>
      </c>
      <c r="U181" s="16" t="str">
        <f t="shared" si="24"/>
        <v>{"count":1,"iid":24072}</v>
      </c>
    </row>
    <row r="182" spans="1:21" x14ac:dyDescent="0.15">
      <c r="A182" s="14">
        <v>179</v>
      </c>
      <c r="B182" s="14">
        <f>VLOOKUP(I182,角色ID对应!C:D,2,FALSE)</f>
        <v>37</v>
      </c>
      <c r="C182">
        <f t="shared" si="26"/>
        <v>8</v>
      </c>
      <c r="D182" s="14" t="str">
        <f t="shared" si="21"/>
        <v>[{"count":4,"iid":24030},{"count":1,"iid":24081},{"count":1,"iid":24082}]</v>
      </c>
      <c r="E182" s="14">
        <v>1</v>
      </c>
      <c r="F182">
        <v>0</v>
      </c>
      <c r="G182" s="14">
        <v>0</v>
      </c>
      <c r="H182">
        <v>0</v>
      </c>
      <c r="I182" s="14">
        <f t="shared" si="25"/>
        <v>20</v>
      </c>
      <c r="J182" s="15" t="str">
        <f>VLOOKUP(VLOOKUP(I182,角色ID对应!C:F,4,FALSE),AC:AD,2,FALSE)</f>
        <v>通用伙伴伙伴强化材料3</v>
      </c>
      <c r="K182" t="str">
        <f t="shared" si="18"/>
        <v>伙伴强化材料8-1</v>
      </c>
      <c r="L182" s="14" t="str">
        <f t="shared" si="19"/>
        <v>伙伴强化材料8-2</v>
      </c>
      <c r="M182" s="16">
        <f>VLOOKUP(J182,物品对应表!B:C,2,FALSE)</f>
        <v>24030</v>
      </c>
      <c r="N182" s="16">
        <f>VLOOKUP(K182,物品对应表!B:C,2,FALSE)</f>
        <v>24081</v>
      </c>
      <c r="O182" s="16">
        <f>VLOOKUP(L182,物品对应表!B:C,2,FALSE)</f>
        <v>24082</v>
      </c>
      <c r="P182">
        <f t="shared" si="20"/>
        <v>4</v>
      </c>
      <c r="Q182" s="4">
        <v>1</v>
      </c>
      <c r="R182" s="21">
        <v>1</v>
      </c>
      <c r="S182" s="16" t="str">
        <f t="shared" si="22"/>
        <v>{"count":4,"iid":24030}</v>
      </c>
      <c r="T182" s="16" t="str">
        <f t="shared" si="23"/>
        <v>{"count":1,"iid":24081}</v>
      </c>
      <c r="U182" s="16" t="str">
        <f t="shared" si="24"/>
        <v>{"count":1,"iid":24082}</v>
      </c>
    </row>
    <row r="183" spans="1:21" x14ac:dyDescent="0.15">
      <c r="A183" s="14">
        <v>180</v>
      </c>
      <c r="B183" s="14">
        <f>VLOOKUP(I183,角色ID对应!C:D,2,FALSE)</f>
        <v>37</v>
      </c>
      <c r="C183">
        <f t="shared" si="26"/>
        <v>9</v>
      </c>
      <c r="D183" s="14" t="str">
        <f t="shared" si="21"/>
        <v>[{"count":5,"iid":24030},{"count":1,"iid":24091},{"count":1,"iid":24092}]</v>
      </c>
      <c r="E183" s="14">
        <v>1</v>
      </c>
      <c r="F183">
        <v>0</v>
      </c>
      <c r="G183" s="14">
        <v>0</v>
      </c>
      <c r="H183">
        <v>0</v>
      </c>
      <c r="I183" s="14">
        <f t="shared" si="25"/>
        <v>20</v>
      </c>
      <c r="J183" s="15" t="str">
        <f>VLOOKUP(VLOOKUP(I183,角色ID对应!C:F,4,FALSE),AC:AD,2,FALSE)</f>
        <v>通用伙伴伙伴强化材料3</v>
      </c>
      <c r="K183" t="str">
        <f t="shared" si="18"/>
        <v>伙伴强化材料9-1</v>
      </c>
      <c r="L183" s="14" t="str">
        <f t="shared" si="19"/>
        <v>伙伴强化材料9-2</v>
      </c>
      <c r="M183" s="16">
        <f>VLOOKUP(J183,物品对应表!B:C,2,FALSE)</f>
        <v>24030</v>
      </c>
      <c r="N183" s="16">
        <f>VLOOKUP(K183,物品对应表!B:C,2,FALSE)</f>
        <v>24091</v>
      </c>
      <c r="O183" s="16">
        <f>VLOOKUP(L183,物品对应表!B:C,2,FALSE)</f>
        <v>24092</v>
      </c>
      <c r="P183">
        <f t="shared" si="20"/>
        <v>5</v>
      </c>
      <c r="Q183" s="4">
        <v>1</v>
      </c>
      <c r="R183" s="21">
        <v>1</v>
      </c>
      <c r="S183" s="16" t="str">
        <f t="shared" si="22"/>
        <v>{"count":5,"iid":24030}</v>
      </c>
      <c r="T183" s="16" t="str">
        <f t="shared" si="23"/>
        <v>{"count":1,"iid":24091}</v>
      </c>
      <c r="U183" s="16" t="str">
        <f t="shared" si="24"/>
        <v>{"count":1,"iid":24092}</v>
      </c>
    </row>
    <row r="184" spans="1:21" x14ac:dyDescent="0.15">
      <c r="A184" s="14">
        <v>181</v>
      </c>
      <c r="B184" s="14">
        <f>VLOOKUP(I184,角色ID对应!C:D,2,FALSE)</f>
        <v>38</v>
      </c>
      <c r="C184">
        <f t="shared" si="26"/>
        <v>1</v>
      </c>
      <c r="D184" s="14" t="str">
        <f t="shared" si="21"/>
        <v>[{"count":1,"iid":24050},{"count":1,"iid":24011},{"count":1,"iid":24012}]</v>
      </c>
      <c r="E184" s="14">
        <v>1</v>
      </c>
      <c r="F184">
        <v>0</v>
      </c>
      <c r="G184" s="14">
        <v>0</v>
      </c>
      <c r="H184">
        <v>0</v>
      </c>
      <c r="I184" s="14">
        <f t="shared" si="25"/>
        <v>21</v>
      </c>
      <c r="J184" s="15" t="str">
        <f>VLOOKUP(VLOOKUP(I184,角色ID对应!C:F,4,FALSE),AC:AD,2,FALSE)</f>
        <v>通用伙伴伙伴强化材料5</v>
      </c>
      <c r="K184" t="str">
        <f t="shared" si="18"/>
        <v>伙伴强化材料1-1</v>
      </c>
      <c r="L184" s="14" t="str">
        <f t="shared" si="19"/>
        <v>伙伴强化材料1-2</v>
      </c>
      <c r="M184" s="16">
        <f>VLOOKUP(J184,物品对应表!B:C,2,FALSE)</f>
        <v>24050</v>
      </c>
      <c r="N184" s="16">
        <f>VLOOKUP(K184,物品对应表!B:C,2,FALSE)</f>
        <v>24011</v>
      </c>
      <c r="O184" s="16">
        <f>VLOOKUP(L184,物品对应表!B:C,2,FALSE)</f>
        <v>24012</v>
      </c>
      <c r="P184">
        <f t="shared" si="20"/>
        <v>1</v>
      </c>
      <c r="Q184" s="4">
        <v>1</v>
      </c>
      <c r="R184" s="21">
        <v>1</v>
      </c>
      <c r="S184" s="16" t="str">
        <f t="shared" si="22"/>
        <v>{"count":1,"iid":24050}</v>
      </c>
      <c r="T184" s="16" t="str">
        <f t="shared" si="23"/>
        <v>{"count":1,"iid":24011}</v>
      </c>
      <c r="U184" s="16" t="str">
        <f t="shared" si="24"/>
        <v>{"count":1,"iid":24012}</v>
      </c>
    </row>
    <row r="185" spans="1:21" x14ac:dyDescent="0.15">
      <c r="A185" s="14">
        <v>182</v>
      </c>
      <c r="B185" s="14">
        <f>VLOOKUP(I185,角色ID对应!C:D,2,FALSE)</f>
        <v>38</v>
      </c>
      <c r="C185">
        <f t="shared" si="26"/>
        <v>2</v>
      </c>
      <c r="D185" s="14" t="str">
        <f t="shared" si="21"/>
        <v>[{"count":1,"iid":24050},{"count":1,"iid":24021},{"count":1,"iid":24022}]</v>
      </c>
      <c r="E185" s="14">
        <v>1</v>
      </c>
      <c r="F185">
        <v>0</v>
      </c>
      <c r="G185" s="14">
        <v>0</v>
      </c>
      <c r="H185">
        <v>0</v>
      </c>
      <c r="I185" s="14">
        <f t="shared" si="25"/>
        <v>21</v>
      </c>
      <c r="J185" s="15" t="str">
        <f>VLOOKUP(VLOOKUP(I185,角色ID对应!C:F,4,FALSE),AC:AD,2,FALSE)</f>
        <v>通用伙伴伙伴强化材料5</v>
      </c>
      <c r="K185" t="str">
        <f t="shared" si="18"/>
        <v>伙伴强化材料2-1</v>
      </c>
      <c r="L185" s="14" t="str">
        <f t="shared" si="19"/>
        <v>伙伴强化材料2-2</v>
      </c>
      <c r="M185" s="16">
        <f>VLOOKUP(J185,物品对应表!B:C,2,FALSE)</f>
        <v>24050</v>
      </c>
      <c r="N185" s="16">
        <f>VLOOKUP(K185,物品对应表!B:C,2,FALSE)</f>
        <v>24021</v>
      </c>
      <c r="O185" s="16">
        <f>VLOOKUP(L185,物品对应表!B:C,2,FALSE)</f>
        <v>24022</v>
      </c>
      <c r="P185">
        <f t="shared" si="20"/>
        <v>1</v>
      </c>
      <c r="Q185" s="4">
        <v>1</v>
      </c>
      <c r="R185" s="21">
        <v>1</v>
      </c>
      <c r="S185" s="16" t="str">
        <f t="shared" si="22"/>
        <v>{"count":1,"iid":24050}</v>
      </c>
      <c r="T185" s="16" t="str">
        <f t="shared" si="23"/>
        <v>{"count":1,"iid":24021}</v>
      </c>
      <c r="U185" s="16" t="str">
        <f t="shared" si="24"/>
        <v>{"count":1,"iid":24022}</v>
      </c>
    </row>
    <row r="186" spans="1:21" x14ac:dyDescent="0.15">
      <c r="A186" s="14">
        <v>183</v>
      </c>
      <c r="B186" s="14">
        <f>VLOOKUP(I186,角色ID对应!C:D,2,FALSE)</f>
        <v>38</v>
      </c>
      <c r="C186">
        <f t="shared" si="26"/>
        <v>3</v>
      </c>
      <c r="D186" s="14" t="str">
        <f t="shared" si="21"/>
        <v>[{"count":2,"iid":24050},{"count":1,"iid":24031},{"count":1,"iid":24032}]</v>
      </c>
      <c r="E186" s="14">
        <v>1</v>
      </c>
      <c r="F186">
        <v>0</v>
      </c>
      <c r="G186" s="14">
        <v>0</v>
      </c>
      <c r="H186">
        <v>0</v>
      </c>
      <c r="I186" s="14">
        <f t="shared" si="25"/>
        <v>21</v>
      </c>
      <c r="J186" s="15" t="str">
        <f>VLOOKUP(VLOOKUP(I186,角色ID对应!C:F,4,FALSE),AC:AD,2,FALSE)</f>
        <v>通用伙伴伙伴强化材料5</v>
      </c>
      <c r="K186" t="str">
        <f t="shared" si="18"/>
        <v>伙伴强化材料3-1</v>
      </c>
      <c r="L186" s="14" t="str">
        <f t="shared" si="19"/>
        <v>伙伴强化材料3-2</v>
      </c>
      <c r="M186" s="16">
        <f>VLOOKUP(J186,物品对应表!B:C,2,FALSE)</f>
        <v>24050</v>
      </c>
      <c r="N186" s="16">
        <f>VLOOKUP(K186,物品对应表!B:C,2,FALSE)</f>
        <v>24031</v>
      </c>
      <c r="O186" s="16">
        <f>VLOOKUP(L186,物品对应表!B:C,2,FALSE)</f>
        <v>24032</v>
      </c>
      <c r="P186">
        <f t="shared" si="20"/>
        <v>2</v>
      </c>
      <c r="Q186" s="4">
        <v>1</v>
      </c>
      <c r="R186" s="21">
        <v>1</v>
      </c>
      <c r="S186" s="16" t="str">
        <f t="shared" si="22"/>
        <v>{"count":2,"iid":24050}</v>
      </c>
      <c r="T186" s="16" t="str">
        <f t="shared" si="23"/>
        <v>{"count":1,"iid":24031}</v>
      </c>
      <c r="U186" s="16" t="str">
        <f t="shared" si="24"/>
        <v>{"count":1,"iid":24032}</v>
      </c>
    </row>
    <row r="187" spans="1:21" x14ac:dyDescent="0.15">
      <c r="A187" s="14">
        <v>184</v>
      </c>
      <c r="B187" s="14">
        <f>VLOOKUP(I187,角色ID对应!C:D,2,FALSE)</f>
        <v>38</v>
      </c>
      <c r="C187">
        <f t="shared" si="26"/>
        <v>4</v>
      </c>
      <c r="D187" s="14" t="str">
        <f t="shared" si="21"/>
        <v>[{"count":2,"iid":24050},{"count":1,"iid":24041},{"count":1,"iid":24042}]</v>
      </c>
      <c r="E187" s="14">
        <v>1</v>
      </c>
      <c r="F187">
        <v>0</v>
      </c>
      <c r="G187" s="14">
        <v>0</v>
      </c>
      <c r="H187">
        <v>0</v>
      </c>
      <c r="I187" s="14">
        <f t="shared" si="25"/>
        <v>21</v>
      </c>
      <c r="J187" s="15" t="str">
        <f>VLOOKUP(VLOOKUP(I187,角色ID对应!C:F,4,FALSE),AC:AD,2,FALSE)</f>
        <v>通用伙伴伙伴强化材料5</v>
      </c>
      <c r="K187" t="str">
        <f t="shared" si="18"/>
        <v>伙伴强化材料4-1</v>
      </c>
      <c r="L187" s="14" t="str">
        <f t="shared" si="19"/>
        <v>伙伴强化材料4-2</v>
      </c>
      <c r="M187" s="16">
        <f>VLOOKUP(J187,物品对应表!B:C,2,FALSE)</f>
        <v>24050</v>
      </c>
      <c r="N187" s="16">
        <f>VLOOKUP(K187,物品对应表!B:C,2,FALSE)</f>
        <v>24041</v>
      </c>
      <c r="O187" s="16">
        <f>VLOOKUP(L187,物品对应表!B:C,2,FALSE)</f>
        <v>24042</v>
      </c>
      <c r="P187">
        <f t="shared" si="20"/>
        <v>2</v>
      </c>
      <c r="Q187" s="4">
        <v>1</v>
      </c>
      <c r="R187" s="21">
        <v>1</v>
      </c>
      <c r="S187" s="16" t="str">
        <f t="shared" si="22"/>
        <v>{"count":2,"iid":24050}</v>
      </c>
      <c r="T187" s="16" t="str">
        <f t="shared" si="23"/>
        <v>{"count":1,"iid":24041}</v>
      </c>
      <c r="U187" s="16" t="str">
        <f t="shared" si="24"/>
        <v>{"count":1,"iid":24042}</v>
      </c>
    </row>
    <row r="188" spans="1:21" x14ac:dyDescent="0.15">
      <c r="A188" s="14">
        <v>185</v>
      </c>
      <c r="B188" s="14">
        <f>VLOOKUP(I188,角色ID对应!C:D,2,FALSE)</f>
        <v>38</v>
      </c>
      <c r="C188">
        <f t="shared" si="26"/>
        <v>5</v>
      </c>
      <c r="D188" s="14" t="str">
        <f t="shared" si="21"/>
        <v>[{"count":3,"iid":24050},{"count":1,"iid":24051},{"count":1,"iid":24052}]</v>
      </c>
      <c r="E188" s="14">
        <v>1</v>
      </c>
      <c r="F188">
        <v>0</v>
      </c>
      <c r="G188" s="14">
        <v>0</v>
      </c>
      <c r="H188">
        <v>0</v>
      </c>
      <c r="I188" s="14">
        <f t="shared" si="25"/>
        <v>21</v>
      </c>
      <c r="J188" s="15" t="str">
        <f>VLOOKUP(VLOOKUP(I188,角色ID对应!C:F,4,FALSE),AC:AD,2,FALSE)</f>
        <v>通用伙伴伙伴强化材料5</v>
      </c>
      <c r="K188" t="str">
        <f t="shared" si="18"/>
        <v>伙伴强化材料5-1</v>
      </c>
      <c r="L188" s="14" t="str">
        <f t="shared" si="19"/>
        <v>伙伴强化材料5-2</v>
      </c>
      <c r="M188" s="16">
        <f>VLOOKUP(J188,物品对应表!B:C,2,FALSE)</f>
        <v>24050</v>
      </c>
      <c r="N188" s="16">
        <f>VLOOKUP(K188,物品对应表!B:C,2,FALSE)</f>
        <v>24051</v>
      </c>
      <c r="O188" s="16">
        <f>VLOOKUP(L188,物品对应表!B:C,2,FALSE)</f>
        <v>24052</v>
      </c>
      <c r="P188">
        <f t="shared" si="20"/>
        <v>3</v>
      </c>
      <c r="Q188" s="4">
        <v>1</v>
      </c>
      <c r="R188" s="21">
        <v>1</v>
      </c>
      <c r="S188" s="16" t="str">
        <f t="shared" si="22"/>
        <v>{"count":3,"iid":24050}</v>
      </c>
      <c r="T188" s="16" t="str">
        <f t="shared" si="23"/>
        <v>{"count":1,"iid":24051}</v>
      </c>
      <c r="U188" s="16" t="str">
        <f t="shared" si="24"/>
        <v>{"count":1,"iid":24052}</v>
      </c>
    </row>
    <row r="189" spans="1:21" x14ac:dyDescent="0.15">
      <c r="A189" s="14">
        <v>186</v>
      </c>
      <c r="B189" s="14">
        <f>VLOOKUP(I189,角色ID对应!C:D,2,FALSE)</f>
        <v>38</v>
      </c>
      <c r="C189">
        <f t="shared" si="26"/>
        <v>6</v>
      </c>
      <c r="D189" s="14" t="str">
        <f t="shared" si="21"/>
        <v>[{"count":3,"iid":24050},{"count":1,"iid":24061},{"count":1,"iid":24062}]</v>
      </c>
      <c r="E189" s="14">
        <v>1</v>
      </c>
      <c r="F189">
        <v>0</v>
      </c>
      <c r="G189" s="14">
        <v>0</v>
      </c>
      <c r="H189">
        <v>0</v>
      </c>
      <c r="I189" s="14">
        <f t="shared" si="25"/>
        <v>21</v>
      </c>
      <c r="J189" s="15" t="str">
        <f>VLOOKUP(VLOOKUP(I189,角色ID对应!C:F,4,FALSE),AC:AD,2,FALSE)</f>
        <v>通用伙伴伙伴强化材料5</v>
      </c>
      <c r="K189" t="str">
        <f t="shared" si="18"/>
        <v>伙伴强化材料6-1</v>
      </c>
      <c r="L189" s="14" t="str">
        <f t="shared" si="19"/>
        <v>伙伴强化材料6-2</v>
      </c>
      <c r="M189" s="16">
        <f>VLOOKUP(J189,物品对应表!B:C,2,FALSE)</f>
        <v>24050</v>
      </c>
      <c r="N189" s="16">
        <f>VLOOKUP(K189,物品对应表!B:C,2,FALSE)</f>
        <v>24061</v>
      </c>
      <c r="O189" s="16">
        <f>VLOOKUP(L189,物品对应表!B:C,2,FALSE)</f>
        <v>24062</v>
      </c>
      <c r="P189">
        <f t="shared" si="20"/>
        <v>3</v>
      </c>
      <c r="Q189" s="4">
        <v>1</v>
      </c>
      <c r="R189" s="21">
        <v>1</v>
      </c>
      <c r="S189" s="16" t="str">
        <f t="shared" si="22"/>
        <v>{"count":3,"iid":24050}</v>
      </c>
      <c r="T189" s="16" t="str">
        <f t="shared" si="23"/>
        <v>{"count":1,"iid":24061}</v>
      </c>
      <c r="U189" s="16" t="str">
        <f t="shared" si="24"/>
        <v>{"count":1,"iid":24062}</v>
      </c>
    </row>
    <row r="190" spans="1:21" x14ac:dyDescent="0.15">
      <c r="A190" s="14">
        <v>187</v>
      </c>
      <c r="B190" s="14">
        <f>VLOOKUP(I190,角色ID对应!C:D,2,FALSE)</f>
        <v>38</v>
      </c>
      <c r="C190">
        <f t="shared" si="26"/>
        <v>7</v>
      </c>
      <c r="D190" s="14" t="str">
        <f t="shared" si="21"/>
        <v>[{"count":4,"iid":24050},{"count":1,"iid":24071},{"count":1,"iid":24072}]</v>
      </c>
      <c r="E190" s="14">
        <v>1</v>
      </c>
      <c r="F190">
        <v>0</v>
      </c>
      <c r="G190" s="14">
        <v>0</v>
      </c>
      <c r="H190">
        <v>0</v>
      </c>
      <c r="I190" s="14">
        <f t="shared" si="25"/>
        <v>21</v>
      </c>
      <c r="J190" s="15" t="str">
        <f>VLOOKUP(VLOOKUP(I190,角色ID对应!C:F,4,FALSE),AC:AD,2,FALSE)</f>
        <v>通用伙伴伙伴强化材料5</v>
      </c>
      <c r="K190" t="str">
        <f t="shared" si="18"/>
        <v>伙伴强化材料7-1</v>
      </c>
      <c r="L190" s="14" t="str">
        <f t="shared" si="19"/>
        <v>伙伴强化材料7-2</v>
      </c>
      <c r="M190" s="16">
        <f>VLOOKUP(J190,物品对应表!B:C,2,FALSE)</f>
        <v>24050</v>
      </c>
      <c r="N190" s="16">
        <f>VLOOKUP(K190,物品对应表!B:C,2,FALSE)</f>
        <v>24071</v>
      </c>
      <c r="O190" s="16">
        <f>VLOOKUP(L190,物品对应表!B:C,2,FALSE)</f>
        <v>24072</v>
      </c>
      <c r="P190">
        <f t="shared" si="20"/>
        <v>4</v>
      </c>
      <c r="Q190" s="4">
        <v>1</v>
      </c>
      <c r="R190" s="21">
        <v>1</v>
      </c>
      <c r="S190" s="16" t="str">
        <f t="shared" si="22"/>
        <v>{"count":4,"iid":24050}</v>
      </c>
      <c r="T190" s="16" t="str">
        <f t="shared" si="23"/>
        <v>{"count":1,"iid":24071}</v>
      </c>
      <c r="U190" s="16" t="str">
        <f t="shared" si="24"/>
        <v>{"count":1,"iid":24072}</v>
      </c>
    </row>
    <row r="191" spans="1:21" x14ac:dyDescent="0.15">
      <c r="A191" s="14">
        <v>188</v>
      </c>
      <c r="B191" s="14">
        <f>VLOOKUP(I191,角色ID对应!C:D,2,FALSE)</f>
        <v>38</v>
      </c>
      <c r="C191">
        <f t="shared" si="26"/>
        <v>8</v>
      </c>
      <c r="D191" s="14" t="str">
        <f t="shared" si="21"/>
        <v>[{"count":4,"iid":24050},{"count":1,"iid":24081},{"count":1,"iid":24082}]</v>
      </c>
      <c r="E191" s="14">
        <v>1</v>
      </c>
      <c r="F191">
        <v>0</v>
      </c>
      <c r="G191" s="14">
        <v>0</v>
      </c>
      <c r="H191">
        <v>0</v>
      </c>
      <c r="I191" s="14">
        <f t="shared" si="25"/>
        <v>21</v>
      </c>
      <c r="J191" s="15" t="str">
        <f>VLOOKUP(VLOOKUP(I191,角色ID对应!C:F,4,FALSE),AC:AD,2,FALSE)</f>
        <v>通用伙伴伙伴强化材料5</v>
      </c>
      <c r="K191" t="str">
        <f t="shared" si="18"/>
        <v>伙伴强化材料8-1</v>
      </c>
      <c r="L191" s="14" t="str">
        <f t="shared" si="19"/>
        <v>伙伴强化材料8-2</v>
      </c>
      <c r="M191" s="16">
        <f>VLOOKUP(J191,物品对应表!B:C,2,FALSE)</f>
        <v>24050</v>
      </c>
      <c r="N191" s="16">
        <f>VLOOKUP(K191,物品对应表!B:C,2,FALSE)</f>
        <v>24081</v>
      </c>
      <c r="O191" s="16">
        <f>VLOOKUP(L191,物品对应表!B:C,2,FALSE)</f>
        <v>24082</v>
      </c>
      <c r="P191">
        <f t="shared" si="20"/>
        <v>4</v>
      </c>
      <c r="Q191" s="4">
        <v>1</v>
      </c>
      <c r="R191" s="21">
        <v>1</v>
      </c>
      <c r="S191" s="16" t="str">
        <f t="shared" si="22"/>
        <v>{"count":4,"iid":24050}</v>
      </c>
      <c r="T191" s="16" t="str">
        <f t="shared" si="23"/>
        <v>{"count":1,"iid":24081}</v>
      </c>
      <c r="U191" s="16" t="str">
        <f t="shared" si="24"/>
        <v>{"count":1,"iid":24082}</v>
      </c>
    </row>
    <row r="192" spans="1:21" x14ac:dyDescent="0.15">
      <c r="A192" s="14">
        <v>189</v>
      </c>
      <c r="B192" s="14">
        <f>VLOOKUP(I192,角色ID对应!C:D,2,FALSE)</f>
        <v>38</v>
      </c>
      <c r="C192">
        <f t="shared" si="26"/>
        <v>9</v>
      </c>
      <c r="D192" s="14" t="str">
        <f t="shared" si="21"/>
        <v>[{"count":5,"iid":24050},{"count":1,"iid":24091},{"count":1,"iid":24092}]</v>
      </c>
      <c r="E192" s="14">
        <v>1</v>
      </c>
      <c r="F192">
        <v>0</v>
      </c>
      <c r="G192" s="14">
        <v>0</v>
      </c>
      <c r="H192">
        <v>0</v>
      </c>
      <c r="I192" s="14">
        <f t="shared" si="25"/>
        <v>21</v>
      </c>
      <c r="J192" s="15" t="str">
        <f>VLOOKUP(VLOOKUP(I192,角色ID对应!C:F,4,FALSE),AC:AD,2,FALSE)</f>
        <v>通用伙伴伙伴强化材料5</v>
      </c>
      <c r="K192" t="str">
        <f t="shared" si="18"/>
        <v>伙伴强化材料9-1</v>
      </c>
      <c r="L192" s="14" t="str">
        <f t="shared" si="19"/>
        <v>伙伴强化材料9-2</v>
      </c>
      <c r="M192" s="16">
        <f>VLOOKUP(J192,物品对应表!B:C,2,FALSE)</f>
        <v>24050</v>
      </c>
      <c r="N192" s="16">
        <f>VLOOKUP(K192,物品对应表!B:C,2,FALSE)</f>
        <v>24091</v>
      </c>
      <c r="O192" s="16">
        <f>VLOOKUP(L192,物品对应表!B:C,2,FALSE)</f>
        <v>24092</v>
      </c>
      <c r="P192">
        <f t="shared" si="20"/>
        <v>5</v>
      </c>
      <c r="Q192" s="4">
        <v>1</v>
      </c>
      <c r="R192" s="21">
        <v>1</v>
      </c>
      <c r="S192" s="16" t="str">
        <f t="shared" si="22"/>
        <v>{"count":5,"iid":24050}</v>
      </c>
      <c r="T192" s="16" t="str">
        <f t="shared" si="23"/>
        <v>{"count":1,"iid":24091}</v>
      </c>
      <c r="U192" s="16" t="str">
        <f t="shared" si="24"/>
        <v>{"count":1,"iid":24092}</v>
      </c>
    </row>
    <row r="193" spans="1:21" x14ac:dyDescent="0.15">
      <c r="A193" s="14">
        <v>190</v>
      </c>
      <c r="B193" s="14">
        <f>VLOOKUP(I193,角色ID对应!C:D,2,FALSE)</f>
        <v>39</v>
      </c>
      <c r="C193">
        <f t="shared" si="26"/>
        <v>1</v>
      </c>
      <c r="D193" s="14" t="str">
        <f t="shared" si="21"/>
        <v>[{"count":1,"iid":24010},{"count":1,"iid":24011},{"count":1,"iid":24012}]</v>
      </c>
      <c r="E193" s="14">
        <v>1</v>
      </c>
      <c r="F193">
        <v>0</v>
      </c>
      <c r="G193" s="14">
        <v>0</v>
      </c>
      <c r="H193">
        <v>0</v>
      </c>
      <c r="I193" s="14">
        <f t="shared" si="25"/>
        <v>22</v>
      </c>
      <c r="J193" s="15" t="str">
        <f>VLOOKUP(VLOOKUP(I193,角色ID对应!C:F,4,FALSE),AC:AD,2,FALSE)</f>
        <v>通用伙伴伙伴强化材料1</v>
      </c>
      <c r="K193" t="str">
        <f t="shared" si="18"/>
        <v>伙伴强化材料1-1</v>
      </c>
      <c r="L193" s="14" t="str">
        <f t="shared" si="19"/>
        <v>伙伴强化材料1-2</v>
      </c>
      <c r="M193" s="16">
        <f>VLOOKUP(J193,物品对应表!B:C,2,FALSE)</f>
        <v>24010</v>
      </c>
      <c r="N193" s="16">
        <f>VLOOKUP(K193,物品对应表!B:C,2,FALSE)</f>
        <v>24011</v>
      </c>
      <c r="O193" s="16">
        <f>VLOOKUP(L193,物品对应表!B:C,2,FALSE)</f>
        <v>24012</v>
      </c>
      <c r="P193">
        <f t="shared" si="20"/>
        <v>1</v>
      </c>
      <c r="Q193" s="4">
        <v>1</v>
      </c>
      <c r="R193" s="21">
        <v>1</v>
      </c>
      <c r="S193" s="16" t="str">
        <f t="shared" si="22"/>
        <v>{"count":1,"iid":24010}</v>
      </c>
      <c r="T193" s="16" t="str">
        <f t="shared" si="23"/>
        <v>{"count":1,"iid":24011}</v>
      </c>
      <c r="U193" s="16" t="str">
        <f t="shared" si="24"/>
        <v>{"count":1,"iid":24012}</v>
      </c>
    </row>
    <row r="194" spans="1:21" x14ac:dyDescent="0.15">
      <c r="A194" s="14">
        <v>191</v>
      </c>
      <c r="B194" s="14">
        <f>VLOOKUP(I194,角色ID对应!C:D,2,FALSE)</f>
        <v>39</v>
      </c>
      <c r="C194">
        <f t="shared" si="26"/>
        <v>2</v>
      </c>
      <c r="D194" s="14" t="str">
        <f t="shared" si="21"/>
        <v>[{"count":1,"iid":24010},{"count":1,"iid":24021},{"count":1,"iid":24022}]</v>
      </c>
      <c r="E194" s="14">
        <v>1</v>
      </c>
      <c r="F194">
        <v>0</v>
      </c>
      <c r="G194" s="14">
        <v>0</v>
      </c>
      <c r="H194">
        <v>0</v>
      </c>
      <c r="I194" s="14">
        <f t="shared" si="25"/>
        <v>22</v>
      </c>
      <c r="J194" s="15" t="str">
        <f>VLOOKUP(VLOOKUP(I194,角色ID对应!C:F,4,FALSE),AC:AD,2,FALSE)</f>
        <v>通用伙伴伙伴强化材料1</v>
      </c>
      <c r="K194" t="str">
        <f t="shared" si="18"/>
        <v>伙伴强化材料2-1</v>
      </c>
      <c r="L194" s="14" t="str">
        <f t="shared" si="19"/>
        <v>伙伴强化材料2-2</v>
      </c>
      <c r="M194" s="16">
        <f>VLOOKUP(J194,物品对应表!B:C,2,FALSE)</f>
        <v>24010</v>
      </c>
      <c r="N194" s="16">
        <f>VLOOKUP(K194,物品对应表!B:C,2,FALSE)</f>
        <v>24021</v>
      </c>
      <c r="O194" s="16">
        <f>VLOOKUP(L194,物品对应表!B:C,2,FALSE)</f>
        <v>24022</v>
      </c>
      <c r="P194">
        <f t="shared" si="20"/>
        <v>1</v>
      </c>
      <c r="Q194" s="4">
        <v>1</v>
      </c>
      <c r="R194" s="21">
        <v>1</v>
      </c>
      <c r="S194" s="16" t="str">
        <f t="shared" si="22"/>
        <v>{"count":1,"iid":24010}</v>
      </c>
      <c r="T194" s="16" t="str">
        <f t="shared" si="23"/>
        <v>{"count":1,"iid":24021}</v>
      </c>
      <c r="U194" s="16" t="str">
        <f t="shared" si="24"/>
        <v>{"count":1,"iid":24022}</v>
      </c>
    </row>
    <row r="195" spans="1:21" x14ac:dyDescent="0.15">
      <c r="A195" s="14">
        <v>192</v>
      </c>
      <c r="B195" s="14">
        <f>VLOOKUP(I195,角色ID对应!C:D,2,FALSE)</f>
        <v>39</v>
      </c>
      <c r="C195">
        <f t="shared" si="26"/>
        <v>3</v>
      </c>
      <c r="D195" s="14" t="str">
        <f t="shared" si="21"/>
        <v>[{"count":2,"iid":24010},{"count":1,"iid":24031},{"count":1,"iid":24032}]</v>
      </c>
      <c r="E195" s="14">
        <v>1</v>
      </c>
      <c r="F195">
        <v>0</v>
      </c>
      <c r="G195" s="14">
        <v>0</v>
      </c>
      <c r="H195">
        <v>0</v>
      </c>
      <c r="I195" s="14">
        <f t="shared" si="25"/>
        <v>22</v>
      </c>
      <c r="J195" s="15" t="str">
        <f>VLOOKUP(VLOOKUP(I195,角色ID对应!C:F,4,FALSE),AC:AD,2,FALSE)</f>
        <v>通用伙伴伙伴强化材料1</v>
      </c>
      <c r="K195" t="str">
        <f t="shared" si="18"/>
        <v>伙伴强化材料3-1</v>
      </c>
      <c r="L195" s="14" t="str">
        <f t="shared" si="19"/>
        <v>伙伴强化材料3-2</v>
      </c>
      <c r="M195" s="16">
        <f>VLOOKUP(J195,物品对应表!B:C,2,FALSE)</f>
        <v>24010</v>
      </c>
      <c r="N195" s="16">
        <f>VLOOKUP(K195,物品对应表!B:C,2,FALSE)</f>
        <v>24031</v>
      </c>
      <c r="O195" s="16">
        <f>VLOOKUP(L195,物品对应表!B:C,2,FALSE)</f>
        <v>24032</v>
      </c>
      <c r="P195">
        <f t="shared" si="20"/>
        <v>2</v>
      </c>
      <c r="Q195" s="4">
        <v>1</v>
      </c>
      <c r="R195" s="21">
        <v>1</v>
      </c>
      <c r="S195" s="16" t="str">
        <f t="shared" si="22"/>
        <v>{"count":2,"iid":24010}</v>
      </c>
      <c r="T195" s="16" t="str">
        <f t="shared" si="23"/>
        <v>{"count":1,"iid":24031}</v>
      </c>
      <c r="U195" s="16" t="str">
        <f t="shared" si="24"/>
        <v>{"count":1,"iid":24032}</v>
      </c>
    </row>
    <row r="196" spans="1:21" x14ac:dyDescent="0.15">
      <c r="A196" s="14">
        <v>193</v>
      </c>
      <c r="B196" s="14">
        <f>VLOOKUP(I196,角色ID对应!C:D,2,FALSE)</f>
        <v>39</v>
      </c>
      <c r="C196">
        <f t="shared" si="26"/>
        <v>4</v>
      </c>
      <c r="D196" s="14" t="str">
        <f t="shared" si="21"/>
        <v>[{"count":2,"iid":24010},{"count":1,"iid":24041},{"count":1,"iid":24042}]</v>
      </c>
      <c r="E196" s="14">
        <v>1</v>
      </c>
      <c r="F196">
        <v>0</v>
      </c>
      <c r="G196" s="14">
        <v>0</v>
      </c>
      <c r="H196">
        <v>0</v>
      </c>
      <c r="I196" s="14">
        <f t="shared" si="25"/>
        <v>22</v>
      </c>
      <c r="J196" s="15" t="str">
        <f>VLOOKUP(VLOOKUP(I196,角色ID对应!C:F,4,FALSE),AC:AD,2,FALSE)</f>
        <v>通用伙伴伙伴强化材料1</v>
      </c>
      <c r="K196" t="str">
        <f t="shared" ref="K196:K246" si="27">VLOOKUP(C196,X:AA,3,FALSE)</f>
        <v>伙伴强化材料4-1</v>
      </c>
      <c r="L196" s="14" t="str">
        <f t="shared" ref="L196:L246" si="28">VLOOKUP(C196,X:AA,4,FALSE)</f>
        <v>伙伴强化材料4-2</v>
      </c>
      <c r="M196" s="16">
        <f>VLOOKUP(J196,物品对应表!B:C,2,FALSE)</f>
        <v>24010</v>
      </c>
      <c r="N196" s="16">
        <f>VLOOKUP(K196,物品对应表!B:C,2,FALSE)</f>
        <v>24041</v>
      </c>
      <c r="O196" s="16">
        <f>VLOOKUP(L196,物品对应表!B:C,2,FALSE)</f>
        <v>24042</v>
      </c>
      <c r="P196">
        <f t="shared" ref="P196:P246" si="29">VLOOKUP(C196,X:Y,2,FALSE)</f>
        <v>2</v>
      </c>
      <c r="Q196" s="4">
        <v>1</v>
      </c>
      <c r="R196" s="21">
        <v>1</v>
      </c>
      <c r="S196" s="16" t="str">
        <f t="shared" si="22"/>
        <v>{"count":2,"iid":24010}</v>
      </c>
      <c r="T196" s="16" t="str">
        <f t="shared" si="23"/>
        <v>{"count":1,"iid":24041}</v>
      </c>
      <c r="U196" s="16" t="str">
        <f t="shared" si="24"/>
        <v>{"count":1,"iid":24042}</v>
      </c>
    </row>
    <row r="197" spans="1:21" x14ac:dyDescent="0.15">
      <c r="A197" s="14">
        <v>194</v>
      </c>
      <c r="B197" s="14">
        <f>VLOOKUP(I197,角色ID对应!C:D,2,FALSE)</f>
        <v>39</v>
      </c>
      <c r="C197">
        <f t="shared" si="26"/>
        <v>5</v>
      </c>
      <c r="D197" s="14" t="str">
        <f t="shared" ref="D197:D246" si="30">"["&amp;S197&amp;","&amp;T197&amp;","&amp;U197&amp;"]"</f>
        <v>[{"count":3,"iid":24010},{"count":1,"iid":24051},{"count":1,"iid":24052}]</v>
      </c>
      <c r="E197" s="14">
        <v>1</v>
      </c>
      <c r="F197">
        <v>0</v>
      </c>
      <c r="G197" s="14">
        <v>0</v>
      </c>
      <c r="H197">
        <v>0</v>
      </c>
      <c r="I197" s="14">
        <f t="shared" si="25"/>
        <v>22</v>
      </c>
      <c r="J197" s="15" t="str">
        <f>VLOOKUP(VLOOKUP(I197,角色ID对应!C:F,4,FALSE),AC:AD,2,FALSE)</f>
        <v>通用伙伴伙伴强化材料1</v>
      </c>
      <c r="K197" t="str">
        <f t="shared" si="27"/>
        <v>伙伴强化材料5-1</v>
      </c>
      <c r="L197" s="14" t="str">
        <f t="shared" si="28"/>
        <v>伙伴强化材料5-2</v>
      </c>
      <c r="M197" s="16">
        <f>VLOOKUP(J197,物品对应表!B:C,2,FALSE)</f>
        <v>24010</v>
      </c>
      <c r="N197" s="16">
        <f>VLOOKUP(K197,物品对应表!B:C,2,FALSE)</f>
        <v>24051</v>
      </c>
      <c r="O197" s="16">
        <f>VLOOKUP(L197,物品对应表!B:C,2,FALSE)</f>
        <v>24052</v>
      </c>
      <c r="P197">
        <f t="shared" si="29"/>
        <v>3</v>
      </c>
      <c r="Q197" s="4">
        <v>1</v>
      </c>
      <c r="R197" s="21">
        <v>1</v>
      </c>
      <c r="S197" s="16" t="str">
        <f t="shared" ref="S197:S246" si="31">"{"&amp;P$2&amp;P197&amp;","&amp;M$2&amp;M197&amp;"}"</f>
        <v>{"count":3,"iid":24010}</v>
      </c>
      <c r="T197" s="16" t="str">
        <f t="shared" ref="T197:T246" si="32">"{"&amp;Q$2&amp;Q197&amp;","&amp;N$2&amp;N197&amp;"}"</f>
        <v>{"count":1,"iid":24051}</v>
      </c>
      <c r="U197" s="16" t="str">
        <f t="shared" ref="U197:U246" si="33">"{"&amp;R$2&amp;R197&amp;","&amp;O$2&amp;O197&amp;"}"</f>
        <v>{"count":1,"iid":24052}</v>
      </c>
    </row>
    <row r="198" spans="1:21" x14ac:dyDescent="0.15">
      <c r="A198" s="14">
        <v>195</v>
      </c>
      <c r="B198" s="14">
        <f>VLOOKUP(I198,角色ID对应!C:D,2,FALSE)</f>
        <v>39</v>
      </c>
      <c r="C198">
        <f t="shared" si="26"/>
        <v>6</v>
      </c>
      <c r="D198" s="14" t="str">
        <f t="shared" si="30"/>
        <v>[{"count":3,"iid":24010},{"count":1,"iid":24061},{"count":1,"iid":24062}]</v>
      </c>
      <c r="E198" s="14">
        <v>1</v>
      </c>
      <c r="F198">
        <v>0</v>
      </c>
      <c r="G198" s="14">
        <v>0</v>
      </c>
      <c r="H198">
        <v>0</v>
      </c>
      <c r="I198" s="14">
        <f t="shared" ref="I198:I246" si="34">IF(C198=1,I197+1,I197)</f>
        <v>22</v>
      </c>
      <c r="J198" s="15" t="str">
        <f>VLOOKUP(VLOOKUP(I198,角色ID对应!C:F,4,FALSE),AC:AD,2,FALSE)</f>
        <v>通用伙伴伙伴强化材料1</v>
      </c>
      <c r="K198" t="str">
        <f t="shared" si="27"/>
        <v>伙伴强化材料6-1</v>
      </c>
      <c r="L198" s="14" t="str">
        <f t="shared" si="28"/>
        <v>伙伴强化材料6-2</v>
      </c>
      <c r="M198" s="16">
        <f>VLOOKUP(J198,物品对应表!B:C,2,FALSE)</f>
        <v>24010</v>
      </c>
      <c r="N198" s="16">
        <f>VLOOKUP(K198,物品对应表!B:C,2,FALSE)</f>
        <v>24061</v>
      </c>
      <c r="O198" s="16">
        <f>VLOOKUP(L198,物品对应表!B:C,2,FALSE)</f>
        <v>24062</v>
      </c>
      <c r="P198">
        <f t="shared" si="29"/>
        <v>3</v>
      </c>
      <c r="Q198" s="4">
        <v>1</v>
      </c>
      <c r="R198" s="21">
        <v>1</v>
      </c>
      <c r="S198" s="16" t="str">
        <f t="shared" si="31"/>
        <v>{"count":3,"iid":24010}</v>
      </c>
      <c r="T198" s="16" t="str">
        <f t="shared" si="32"/>
        <v>{"count":1,"iid":24061}</v>
      </c>
      <c r="U198" s="16" t="str">
        <f t="shared" si="33"/>
        <v>{"count":1,"iid":24062}</v>
      </c>
    </row>
    <row r="199" spans="1:21" x14ac:dyDescent="0.15">
      <c r="A199" s="14">
        <v>196</v>
      </c>
      <c r="B199" s="14">
        <f>VLOOKUP(I199,角色ID对应!C:D,2,FALSE)</f>
        <v>39</v>
      </c>
      <c r="C199">
        <f t="shared" si="26"/>
        <v>7</v>
      </c>
      <c r="D199" s="14" t="str">
        <f t="shared" si="30"/>
        <v>[{"count":4,"iid":24010},{"count":1,"iid":24071},{"count":1,"iid":24072}]</v>
      </c>
      <c r="E199" s="14">
        <v>1</v>
      </c>
      <c r="F199">
        <v>0</v>
      </c>
      <c r="G199" s="14">
        <v>0</v>
      </c>
      <c r="H199">
        <v>0</v>
      </c>
      <c r="I199" s="14">
        <f t="shared" si="34"/>
        <v>22</v>
      </c>
      <c r="J199" s="15" t="str">
        <f>VLOOKUP(VLOOKUP(I199,角色ID对应!C:F,4,FALSE),AC:AD,2,FALSE)</f>
        <v>通用伙伴伙伴强化材料1</v>
      </c>
      <c r="K199" t="str">
        <f t="shared" si="27"/>
        <v>伙伴强化材料7-1</v>
      </c>
      <c r="L199" s="14" t="str">
        <f t="shared" si="28"/>
        <v>伙伴强化材料7-2</v>
      </c>
      <c r="M199" s="16">
        <f>VLOOKUP(J199,物品对应表!B:C,2,FALSE)</f>
        <v>24010</v>
      </c>
      <c r="N199" s="16">
        <f>VLOOKUP(K199,物品对应表!B:C,2,FALSE)</f>
        <v>24071</v>
      </c>
      <c r="O199" s="16">
        <f>VLOOKUP(L199,物品对应表!B:C,2,FALSE)</f>
        <v>24072</v>
      </c>
      <c r="P199">
        <f t="shared" si="29"/>
        <v>4</v>
      </c>
      <c r="Q199" s="4">
        <v>1</v>
      </c>
      <c r="R199" s="21">
        <v>1</v>
      </c>
      <c r="S199" s="16" t="str">
        <f t="shared" si="31"/>
        <v>{"count":4,"iid":24010}</v>
      </c>
      <c r="T199" s="16" t="str">
        <f t="shared" si="32"/>
        <v>{"count":1,"iid":24071}</v>
      </c>
      <c r="U199" s="16" t="str">
        <f t="shared" si="33"/>
        <v>{"count":1,"iid":24072}</v>
      </c>
    </row>
    <row r="200" spans="1:21" x14ac:dyDescent="0.15">
      <c r="A200" s="14">
        <v>197</v>
      </c>
      <c r="B200" s="14">
        <f>VLOOKUP(I200,角色ID对应!C:D,2,FALSE)</f>
        <v>39</v>
      </c>
      <c r="C200">
        <f t="shared" si="26"/>
        <v>8</v>
      </c>
      <c r="D200" s="14" t="str">
        <f t="shared" si="30"/>
        <v>[{"count":4,"iid":24010},{"count":1,"iid":24081},{"count":1,"iid":24082}]</v>
      </c>
      <c r="E200" s="14">
        <v>1</v>
      </c>
      <c r="F200">
        <v>0</v>
      </c>
      <c r="G200" s="14">
        <v>0</v>
      </c>
      <c r="H200">
        <v>0</v>
      </c>
      <c r="I200" s="14">
        <f t="shared" si="34"/>
        <v>22</v>
      </c>
      <c r="J200" s="15" t="str">
        <f>VLOOKUP(VLOOKUP(I200,角色ID对应!C:F,4,FALSE),AC:AD,2,FALSE)</f>
        <v>通用伙伴伙伴强化材料1</v>
      </c>
      <c r="K200" t="str">
        <f t="shared" si="27"/>
        <v>伙伴强化材料8-1</v>
      </c>
      <c r="L200" s="14" t="str">
        <f t="shared" si="28"/>
        <v>伙伴强化材料8-2</v>
      </c>
      <c r="M200" s="16">
        <f>VLOOKUP(J200,物品对应表!B:C,2,FALSE)</f>
        <v>24010</v>
      </c>
      <c r="N200" s="16">
        <f>VLOOKUP(K200,物品对应表!B:C,2,FALSE)</f>
        <v>24081</v>
      </c>
      <c r="O200" s="16">
        <f>VLOOKUP(L200,物品对应表!B:C,2,FALSE)</f>
        <v>24082</v>
      </c>
      <c r="P200">
        <f t="shared" si="29"/>
        <v>4</v>
      </c>
      <c r="Q200" s="4">
        <v>1</v>
      </c>
      <c r="R200" s="21">
        <v>1</v>
      </c>
      <c r="S200" s="16" t="str">
        <f t="shared" si="31"/>
        <v>{"count":4,"iid":24010}</v>
      </c>
      <c r="T200" s="16" t="str">
        <f t="shared" si="32"/>
        <v>{"count":1,"iid":24081}</v>
      </c>
      <c r="U200" s="16" t="str">
        <f t="shared" si="33"/>
        <v>{"count":1,"iid":24082}</v>
      </c>
    </row>
    <row r="201" spans="1:21" x14ac:dyDescent="0.15">
      <c r="A201" s="14">
        <v>198</v>
      </c>
      <c r="B201" s="14">
        <f>VLOOKUP(I201,角色ID对应!C:D,2,FALSE)</f>
        <v>39</v>
      </c>
      <c r="C201">
        <f t="shared" si="26"/>
        <v>9</v>
      </c>
      <c r="D201" s="14" t="str">
        <f t="shared" si="30"/>
        <v>[{"count":5,"iid":24010},{"count":1,"iid":24091},{"count":1,"iid":24092}]</v>
      </c>
      <c r="E201" s="14">
        <v>1</v>
      </c>
      <c r="F201">
        <v>0</v>
      </c>
      <c r="G201" s="14">
        <v>0</v>
      </c>
      <c r="H201">
        <v>0</v>
      </c>
      <c r="I201" s="14">
        <f t="shared" si="34"/>
        <v>22</v>
      </c>
      <c r="J201" s="15" t="str">
        <f>VLOOKUP(VLOOKUP(I201,角色ID对应!C:F,4,FALSE),AC:AD,2,FALSE)</f>
        <v>通用伙伴伙伴强化材料1</v>
      </c>
      <c r="K201" t="str">
        <f t="shared" si="27"/>
        <v>伙伴强化材料9-1</v>
      </c>
      <c r="L201" s="14" t="str">
        <f t="shared" si="28"/>
        <v>伙伴强化材料9-2</v>
      </c>
      <c r="M201" s="16">
        <f>VLOOKUP(J201,物品对应表!B:C,2,FALSE)</f>
        <v>24010</v>
      </c>
      <c r="N201" s="16">
        <f>VLOOKUP(K201,物品对应表!B:C,2,FALSE)</f>
        <v>24091</v>
      </c>
      <c r="O201" s="16">
        <f>VLOOKUP(L201,物品对应表!B:C,2,FALSE)</f>
        <v>24092</v>
      </c>
      <c r="P201">
        <f t="shared" si="29"/>
        <v>5</v>
      </c>
      <c r="Q201" s="4">
        <v>1</v>
      </c>
      <c r="R201" s="21">
        <v>1</v>
      </c>
      <c r="S201" s="16" t="str">
        <f t="shared" si="31"/>
        <v>{"count":5,"iid":24010}</v>
      </c>
      <c r="T201" s="16" t="str">
        <f t="shared" si="32"/>
        <v>{"count":1,"iid":24091}</v>
      </c>
      <c r="U201" s="16" t="str">
        <f t="shared" si="33"/>
        <v>{"count":1,"iid":24092}</v>
      </c>
    </row>
    <row r="202" spans="1:21" x14ac:dyDescent="0.15">
      <c r="A202" s="14">
        <v>199</v>
      </c>
      <c r="B202" s="14">
        <f>VLOOKUP(I202,角色ID对应!C:D,2,FALSE)</f>
        <v>40</v>
      </c>
      <c r="C202">
        <f t="shared" si="26"/>
        <v>1</v>
      </c>
      <c r="D202" s="14" t="str">
        <f t="shared" si="30"/>
        <v>[{"count":1,"iid":24050},{"count":1,"iid":24011},{"count":1,"iid":24012}]</v>
      </c>
      <c r="E202" s="14">
        <v>1</v>
      </c>
      <c r="F202">
        <v>0</v>
      </c>
      <c r="G202" s="14">
        <v>0</v>
      </c>
      <c r="H202">
        <v>0</v>
      </c>
      <c r="I202" s="14">
        <f t="shared" si="34"/>
        <v>23</v>
      </c>
      <c r="J202" s="15" t="str">
        <f>VLOOKUP(VLOOKUP(I202,角色ID对应!C:F,4,FALSE),AC:AD,2,FALSE)</f>
        <v>通用伙伴伙伴强化材料5</v>
      </c>
      <c r="K202" t="str">
        <f t="shared" si="27"/>
        <v>伙伴强化材料1-1</v>
      </c>
      <c r="L202" s="14" t="str">
        <f t="shared" si="28"/>
        <v>伙伴强化材料1-2</v>
      </c>
      <c r="M202" s="16">
        <f>VLOOKUP(J202,物品对应表!B:C,2,FALSE)</f>
        <v>24050</v>
      </c>
      <c r="N202" s="16">
        <f>VLOOKUP(K202,物品对应表!B:C,2,FALSE)</f>
        <v>24011</v>
      </c>
      <c r="O202" s="16">
        <f>VLOOKUP(L202,物品对应表!B:C,2,FALSE)</f>
        <v>24012</v>
      </c>
      <c r="P202">
        <f t="shared" si="29"/>
        <v>1</v>
      </c>
      <c r="Q202" s="4">
        <v>1</v>
      </c>
      <c r="R202" s="21">
        <v>1</v>
      </c>
      <c r="S202" s="16" t="str">
        <f t="shared" si="31"/>
        <v>{"count":1,"iid":24050}</v>
      </c>
      <c r="T202" s="16" t="str">
        <f t="shared" si="32"/>
        <v>{"count":1,"iid":24011}</v>
      </c>
      <c r="U202" s="16" t="str">
        <f t="shared" si="33"/>
        <v>{"count":1,"iid":24012}</v>
      </c>
    </row>
    <row r="203" spans="1:21" x14ac:dyDescent="0.15">
      <c r="A203" s="14">
        <v>200</v>
      </c>
      <c r="B203" s="14">
        <f>VLOOKUP(I203,角色ID对应!C:D,2,FALSE)</f>
        <v>40</v>
      </c>
      <c r="C203">
        <f t="shared" si="26"/>
        <v>2</v>
      </c>
      <c r="D203" s="14" t="str">
        <f t="shared" si="30"/>
        <v>[{"count":1,"iid":24050},{"count":1,"iid":24021},{"count":1,"iid":24022}]</v>
      </c>
      <c r="E203" s="14">
        <v>1</v>
      </c>
      <c r="F203">
        <v>0</v>
      </c>
      <c r="G203" s="14">
        <v>0</v>
      </c>
      <c r="H203">
        <v>0</v>
      </c>
      <c r="I203" s="14">
        <f t="shared" si="34"/>
        <v>23</v>
      </c>
      <c r="J203" s="15" t="str">
        <f>VLOOKUP(VLOOKUP(I203,角色ID对应!C:F,4,FALSE),AC:AD,2,FALSE)</f>
        <v>通用伙伴伙伴强化材料5</v>
      </c>
      <c r="K203" t="str">
        <f t="shared" si="27"/>
        <v>伙伴强化材料2-1</v>
      </c>
      <c r="L203" s="14" t="str">
        <f t="shared" si="28"/>
        <v>伙伴强化材料2-2</v>
      </c>
      <c r="M203" s="16">
        <f>VLOOKUP(J203,物品对应表!B:C,2,FALSE)</f>
        <v>24050</v>
      </c>
      <c r="N203" s="16">
        <f>VLOOKUP(K203,物品对应表!B:C,2,FALSE)</f>
        <v>24021</v>
      </c>
      <c r="O203" s="16">
        <f>VLOOKUP(L203,物品对应表!B:C,2,FALSE)</f>
        <v>24022</v>
      </c>
      <c r="P203">
        <f t="shared" si="29"/>
        <v>1</v>
      </c>
      <c r="Q203" s="4">
        <v>1</v>
      </c>
      <c r="R203" s="21">
        <v>1</v>
      </c>
      <c r="S203" s="16" t="str">
        <f t="shared" si="31"/>
        <v>{"count":1,"iid":24050}</v>
      </c>
      <c r="T203" s="16" t="str">
        <f t="shared" si="32"/>
        <v>{"count":1,"iid":24021}</v>
      </c>
      <c r="U203" s="16" t="str">
        <f t="shared" si="33"/>
        <v>{"count":1,"iid":24022}</v>
      </c>
    </row>
    <row r="204" spans="1:21" x14ac:dyDescent="0.15">
      <c r="A204" s="14">
        <v>201</v>
      </c>
      <c r="B204" s="14">
        <f>VLOOKUP(I204,角色ID对应!C:D,2,FALSE)</f>
        <v>40</v>
      </c>
      <c r="C204">
        <f t="shared" si="26"/>
        <v>3</v>
      </c>
      <c r="D204" s="14" t="str">
        <f t="shared" si="30"/>
        <v>[{"count":2,"iid":24050},{"count":1,"iid":24031},{"count":1,"iid":24032}]</v>
      </c>
      <c r="E204" s="14">
        <v>1</v>
      </c>
      <c r="F204">
        <v>0</v>
      </c>
      <c r="G204" s="14">
        <v>0</v>
      </c>
      <c r="H204">
        <v>0</v>
      </c>
      <c r="I204" s="14">
        <f t="shared" si="34"/>
        <v>23</v>
      </c>
      <c r="J204" s="15" t="str">
        <f>VLOOKUP(VLOOKUP(I204,角色ID对应!C:F,4,FALSE),AC:AD,2,FALSE)</f>
        <v>通用伙伴伙伴强化材料5</v>
      </c>
      <c r="K204" t="str">
        <f t="shared" si="27"/>
        <v>伙伴强化材料3-1</v>
      </c>
      <c r="L204" s="14" t="str">
        <f t="shared" si="28"/>
        <v>伙伴强化材料3-2</v>
      </c>
      <c r="M204" s="16">
        <f>VLOOKUP(J204,物品对应表!B:C,2,FALSE)</f>
        <v>24050</v>
      </c>
      <c r="N204" s="16">
        <f>VLOOKUP(K204,物品对应表!B:C,2,FALSE)</f>
        <v>24031</v>
      </c>
      <c r="O204" s="16">
        <f>VLOOKUP(L204,物品对应表!B:C,2,FALSE)</f>
        <v>24032</v>
      </c>
      <c r="P204">
        <f t="shared" si="29"/>
        <v>2</v>
      </c>
      <c r="Q204" s="4">
        <v>1</v>
      </c>
      <c r="R204" s="21">
        <v>1</v>
      </c>
      <c r="S204" s="16" t="str">
        <f t="shared" si="31"/>
        <v>{"count":2,"iid":24050}</v>
      </c>
      <c r="T204" s="16" t="str">
        <f t="shared" si="32"/>
        <v>{"count":1,"iid":24031}</v>
      </c>
      <c r="U204" s="16" t="str">
        <f t="shared" si="33"/>
        <v>{"count":1,"iid":24032}</v>
      </c>
    </row>
    <row r="205" spans="1:21" x14ac:dyDescent="0.15">
      <c r="A205" s="14">
        <v>202</v>
      </c>
      <c r="B205" s="14">
        <f>VLOOKUP(I205,角色ID对应!C:D,2,FALSE)</f>
        <v>40</v>
      </c>
      <c r="C205">
        <f t="shared" si="26"/>
        <v>4</v>
      </c>
      <c r="D205" s="14" t="str">
        <f t="shared" si="30"/>
        <v>[{"count":2,"iid":24050},{"count":1,"iid":24041},{"count":1,"iid":24042}]</v>
      </c>
      <c r="E205" s="14">
        <v>1</v>
      </c>
      <c r="F205">
        <v>0</v>
      </c>
      <c r="G205" s="14">
        <v>0</v>
      </c>
      <c r="H205">
        <v>0</v>
      </c>
      <c r="I205" s="14">
        <f t="shared" si="34"/>
        <v>23</v>
      </c>
      <c r="J205" s="15" t="str">
        <f>VLOOKUP(VLOOKUP(I205,角色ID对应!C:F,4,FALSE),AC:AD,2,FALSE)</f>
        <v>通用伙伴伙伴强化材料5</v>
      </c>
      <c r="K205" t="str">
        <f t="shared" si="27"/>
        <v>伙伴强化材料4-1</v>
      </c>
      <c r="L205" s="14" t="str">
        <f t="shared" si="28"/>
        <v>伙伴强化材料4-2</v>
      </c>
      <c r="M205" s="16">
        <f>VLOOKUP(J205,物品对应表!B:C,2,FALSE)</f>
        <v>24050</v>
      </c>
      <c r="N205" s="16">
        <f>VLOOKUP(K205,物品对应表!B:C,2,FALSE)</f>
        <v>24041</v>
      </c>
      <c r="O205" s="16">
        <f>VLOOKUP(L205,物品对应表!B:C,2,FALSE)</f>
        <v>24042</v>
      </c>
      <c r="P205">
        <f t="shared" si="29"/>
        <v>2</v>
      </c>
      <c r="Q205" s="4">
        <v>1</v>
      </c>
      <c r="R205" s="21">
        <v>1</v>
      </c>
      <c r="S205" s="16" t="str">
        <f t="shared" si="31"/>
        <v>{"count":2,"iid":24050}</v>
      </c>
      <c r="T205" s="16" t="str">
        <f t="shared" si="32"/>
        <v>{"count":1,"iid":24041}</v>
      </c>
      <c r="U205" s="16" t="str">
        <f t="shared" si="33"/>
        <v>{"count":1,"iid":24042}</v>
      </c>
    </row>
    <row r="206" spans="1:21" x14ac:dyDescent="0.15">
      <c r="A206" s="14">
        <v>203</v>
      </c>
      <c r="B206" s="14">
        <f>VLOOKUP(I206,角色ID对应!C:D,2,FALSE)</f>
        <v>40</v>
      </c>
      <c r="C206">
        <f t="shared" ref="C206:C246" si="35">C197</f>
        <v>5</v>
      </c>
      <c r="D206" s="14" t="str">
        <f t="shared" si="30"/>
        <v>[{"count":3,"iid":24050},{"count":1,"iid":24051},{"count":1,"iid":24052}]</v>
      </c>
      <c r="E206" s="14">
        <v>1</v>
      </c>
      <c r="F206">
        <v>0</v>
      </c>
      <c r="G206" s="14">
        <v>0</v>
      </c>
      <c r="H206">
        <v>0</v>
      </c>
      <c r="I206" s="14">
        <f t="shared" si="34"/>
        <v>23</v>
      </c>
      <c r="J206" s="15" t="str">
        <f>VLOOKUP(VLOOKUP(I206,角色ID对应!C:F,4,FALSE),AC:AD,2,FALSE)</f>
        <v>通用伙伴伙伴强化材料5</v>
      </c>
      <c r="K206" t="str">
        <f t="shared" si="27"/>
        <v>伙伴强化材料5-1</v>
      </c>
      <c r="L206" s="14" t="str">
        <f t="shared" si="28"/>
        <v>伙伴强化材料5-2</v>
      </c>
      <c r="M206" s="16">
        <f>VLOOKUP(J206,物品对应表!B:C,2,FALSE)</f>
        <v>24050</v>
      </c>
      <c r="N206" s="16">
        <f>VLOOKUP(K206,物品对应表!B:C,2,FALSE)</f>
        <v>24051</v>
      </c>
      <c r="O206" s="16">
        <f>VLOOKUP(L206,物品对应表!B:C,2,FALSE)</f>
        <v>24052</v>
      </c>
      <c r="P206">
        <f t="shared" si="29"/>
        <v>3</v>
      </c>
      <c r="Q206" s="4">
        <v>1</v>
      </c>
      <c r="R206" s="21">
        <v>1</v>
      </c>
      <c r="S206" s="16" t="str">
        <f t="shared" si="31"/>
        <v>{"count":3,"iid":24050}</v>
      </c>
      <c r="T206" s="16" t="str">
        <f t="shared" si="32"/>
        <v>{"count":1,"iid":24051}</v>
      </c>
      <c r="U206" s="16" t="str">
        <f t="shared" si="33"/>
        <v>{"count":1,"iid":24052}</v>
      </c>
    </row>
    <row r="207" spans="1:21" x14ac:dyDescent="0.15">
      <c r="A207" s="14">
        <v>204</v>
      </c>
      <c r="B207" s="14">
        <f>VLOOKUP(I207,角色ID对应!C:D,2,FALSE)</f>
        <v>40</v>
      </c>
      <c r="C207">
        <f t="shared" si="35"/>
        <v>6</v>
      </c>
      <c r="D207" s="14" t="str">
        <f t="shared" si="30"/>
        <v>[{"count":3,"iid":24050},{"count":1,"iid":24061},{"count":1,"iid":24062}]</v>
      </c>
      <c r="E207" s="14">
        <v>1</v>
      </c>
      <c r="F207">
        <v>0</v>
      </c>
      <c r="G207" s="14">
        <v>0</v>
      </c>
      <c r="H207">
        <v>0</v>
      </c>
      <c r="I207" s="14">
        <f t="shared" si="34"/>
        <v>23</v>
      </c>
      <c r="J207" s="15" t="str">
        <f>VLOOKUP(VLOOKUP(I207,角色ID对应!C:F,4,FALSE),AC:AD,2,FALSE)</f>
        <v>通用伙伴伙伴强化材料5</v>
      </c>
      <c r="K207" t="str">
        <f t="shared" si="27"/>
        <v>伙伴强化材料6-1</v>
      </c>
      <c r="L207" s="14" t="str">
        <f t="shared" si="28"/>
        <v>伙伴强化材料6-2</v>
      </c>
      <c r="M207" s="16">
        <f>VLOOKUP(J207,物品对应表!B:C,2,FALSE)</f>
        <v>24050</v>
      </c>
      <c r="N207" s="16">
        <f>VLOOKUP(K207,物品对应表!B:C,2,FALSE)</f>
        <v>24061</v>
      </c>
      <c r="O207" s="16">
        <f>VLOOKUP(L207,物品对应表!B:C,2,FALSE)</f>
        <v>24062</v>
      </c>
      <c r="P207">
        <f t="shared" si="29"/>
        <v>3</v>
      </c>
      <c r="Q207" s="4">
        <v>1</v>
      </c>
      <c r="R207" s="21">
        <v>1</v>
      </c>
      <c r="S207" s="16" t="str">
        <f t="shared" si="31"/>
        <v>{"count":3,"iid":24050}</v>
      </c>
      <c r="T207" s="16" t="str">
        <f t="shared" si="32"/>
        <v>{"count":1,"iid":24061}</v>
      </c>
      <c r="U207" s="16" t="str">
        <f t="shared" si="33"/>
        <v>{"count":1,"iid":24062}</v>
      </c>
    </row>
    <row r="208" spans="1:21" x14ac:dyDescent="0.15">
      <c r="A208" s="14">
        <v>205</v>
      </c>
      <c r="B208" s="14">
        <f>VLOOKUP(I208,角色ID对应!C:D,2,FALSE)</f>
        <v>40</v>
      </c>
      <c r="C208">
        <f t="shared" si="35"/>
        <v>7</v>
      </c>
      <c r="D208" s="14" t="str">
        <f t="shared" si="30"/>
        <v>[{"count":4,"iid":24050},{"count":1,"iid":24071},{"count":1,"iid":24072}]</v>
      </c>
      <c r="E208" s="14">
        <v>1</v>
      </c>
      <c r="F208">
        <v>0</v>
      </c>
      <c r="G208" s="14">
        <v>0</v>
      </c>
      <c r="H208">
        <v>0</v>
      </c>
      <c r="I208" s="14">
        <f t="shared" si="34"/>
        <v>23</v>
      </c>
      <c r="J208" s="15" t="str">
        <f>VLOOKUP(VLOOKUP(I208,角色ID对应!C:F,4,FALSE),AC:AD,2,FALSE)</f>
        <v>通用伙伴伙伴强化材料5</v>
      </c>
      <c r="K208" t="str">
        <f t="shared" si="27"/>
        <v>伙伴强化材料7-1</v>
      </c>
      <c r="L208" s="14" t="str">
        <f t="shared" si="28"/>
        <v>伙伴强化材料7-2</v>
      </c>
      <c r="M208" s="16">
        <f>VLOOKUP(J208,物品对应表!B:C,2,FALSE)</f>
        <v>24050</v>
      </c>
      <c r="N208" s="16">
        <f>VLOOKUP(K208,物品对应表!B:C,2,FALSE)</f>
        <v>24071</v>
      </c>
      <c r="O208" s="16">
        <f>VLOOKUP(L208,物品对应表!B:C,2,FALSE)</f>
        <v>24072</v>
      </c>
      <c r="P208">
        <f t="shared" si="29"/>
        <v>4</v>
      </c>
      <c r="Q208" s="4">
        <v>1</v>
      </c>
      <c r="R208" s="21">
        <v>1</v>
      </c>
      <c r="S208" s="16" t="str">
        <f t="shared" si="31"/>
        <v>{"count":4,"iid":24050}</v>
      </c>
      <c r="T208" s="16" t="str">
        <f t="shared" si="32"/>
        <v>{"count":1,"iid":24071}</v>
      </c>
      <c r="U208" s="16" t="str">
        <f t="shared" si="33"/>
        <v>{"count":1,"iid":24072}</v>
      </c>
    </row>
    <row r="209" spans="1:21" x14ac:dyDescent="0.15">
      <c r="A209" s="14">
        <v>206</v>
      </c>
      <c r="B209" s="14">
        <f>VLOOKUP(I209,角色ID对应!C:D,2,FALSE)</f>
        <v>40</v>
      </c>
      <c r="C209">
        <f t="shared" si="35"/>
        <v>8</v>
      </c>
      <c r="D209" s="14" t="str">
        <f t="shared" si="30"/>
        <v>[{"count":4,"iid":24050},{"count":1,"iid":24081},{"count":1,"iid":24082}]</v>
      </c>
      <c r="E209" s="14">
        <v>1</v>
      </c>
      <c r="F209">
        <v>0</v>
      </c>
      <c r="G209" s="14">
        <v>0</v>
      </c>
      <c r="H209">
        <v>0</v>
      </c>
      <c r="I209" s="14">
        <f t="shared" si="34"/>
        <v>23</v>
      </c>
      <c r="J209" s="15" t="str">
        <f>VLOOKUP(VLOOKUP(I209,角色ID对应!C:F,4,FALSE),AC:AD,2,FALSE)</f>
        <v>通用伙伴伙伴强化材料5</v>
      </c>
      <c r="K209" t="str">
        <f t="shared" si="27"/>
        <v>伙伴强化材料8-1</v>
      </c>
      <c r="L209" s="14" t="str">
        <f t="shared" si="28"/>
        <v>伙伴强化材料8-2</v>
      </c>
      <c r="M209" s="16">
        <f>VLOOKUP(J209,物品对应表!B:C,2,FALSE)</f>
        <v>24050</v>
      </c>
      <c r="N209" s="16">
        <f>VLOOKUP(K209,物品对应表!B:C,2,FALSE)</f>
        <v>24081</v>
      </c>
      <c r="O209" s="16">
        <f>VLOOKUP(L209,物品对应表!B:C,2,FALSE)</f>
        <v>24082</v>
      </c>
      <c r="P209">
        <f t="shared" si="29"/>
        <v>4</v>
      </c>
      <c r="Q209" s="4">
        <v>1</v>
      </c>
      <c r="R209" s="21">
        <v>1</v>
      </c>
      <c r="S209" s="16" t="str">
        <f t="shared" si="31"/>
        <v>{"count":4,"iid":24050}</v>
      </c>
      <c r="T209" s="16" t="str">
        <f t="shared" si="32"/>
        <v>{"count":1,"iid":24081}</v>
      </c>
      <c r="U209" s="16" t="str">
        <f t="shared" si="33"/>
        <v>{"count":1,"iid":24082}</v>
      </c>
    </row>
    <row r="210" spans="1:21" x14ac:dyDescent="0.15">
      <c r="A210" s="14">
        <v>207</v>
      </c>
      <c r="B210" s="14">
        <f>VLOOKUP(I210,角色ID对应!C:D,2,FALSE)</f>
        <v>40</v>
      </c>
      <c r="C210">
        <f t="shared" si="35"/>
        <v>9</v>
      </c>
      <c r="D210" s="14" t="str">
        <f t="shared" si="30"/>
        <v>[{"count":5,"iid":24050},{"count":1,"iid":24091},{"count":1,"iid":24092}]</v>
      </c>
      <c r="E210" s="14">
        <v>1</v>
      </c>
      <c r="F210">
        <v>0</v>
      </c>
      <c r="G210" s="14">
        <v>0</v>
      </c>
      <c r="H210">
        <v>0</v>
      </c>
      <c r="I210" s="14">
        <f t="shared" si="34"/>
        <v>23</v>
      </c>
      <c r="J210" s="15" t="str">
        <f>VLOOKUP(VLOOKUP(I210,角色ID对应!C:F,4,FALSE),AC:AD,2,FALSE)</f>
        <v>通用伙伴伙伴强化材料5</v>
      </c>
      <c r="K210" t="str">
        <f t="shared" si="27"/>
        <v>伙伴强化材料9-1</v>
      </c>
      <c r="L210" s="14" t="str">
        <f t="shared" si="28"/>
        <v>伙伴强化材料9-2</v>
      </c>
      <c r="M210" s="16">
        <f>VLOOKUP(J210,物品对应表!B:C,2,FALSE)</f>
        <v>24050</v>
      </c>
      <c r="N210" s="16">
        <f>VLOOKUP(K210,物品对应表!B:C,2,FALSE)</f>
        <v>24091</v>
      </c>
      <c r="O210" s="16">
        <f>VLOOKUP(L210,物品对应表!B:C,2,FALSE)</f>
        <v>24092</v>
      </c>
      <c r="P210">
        <f t="shared" si="29"/>
        <v>5</v>
      </c>
      <c r="Q210" s="4">
        <v>1</v>
      </c>
      <c r="R210" s="21">
        <v>1</v>
      </c>
      <c r="S210" s="16" t="str">
        <f t="shared" si="31"/>
        <v>{"count":5,"iid":24050}</v>
      </c>
      <c r="T210" s="16" t="str">
        <f t="shared" si="32"/>
        <v>{"count":1,"iid":24091}</v>
      </c>
      <c r="U210" s="16" t="str">
        <f t="shared" si="33"/>
        <v>{"count":1,"iid":24092}</v>
      </c>
    </row>
    <row r="211" spans="1:21" x14ac:dyDescent="0.15">
      <c r="A211" s="14">
        <v>208</v>
      </c>
      <c r="B211" s="14">
        <f>VLOOKUP(I211,角色ID对应!C:D,2,FALSE)</f>
        <v>41</v>
      </c>
      <c r="C211">
        <f t="shared" si="35"/>
        <v>1</v>
      </c>
      <c r="D211" s="14" t="str">
        <f t="shared" si="30"/>
        <v>[{"count":1,"iid":24020},{"count":1,"iid":24011},{"count":1,"iid":24012}]</v>
      </c>
      <c r="E211" s="14">
        <v>1</v>
      </c>
      <c r="F211">
        <v>0</v>
      </c>
      <c r="G211" s="14">
        <v>0</v>
      </c>
      <c r="H211">
        <v>0</v>
      </c>
      <c r="I211" s="14">
        <f t="shared" si="34"/>
        <v>24</v>
      </c>
      <c r="J211" s="15" t="str">
        <f>VLOOKUP(VLOOKUP(I211,角色ID对应!C:F,4,FALSE),AC:AD,2,FALSE)</f>
        <v>通用伙伴伙伴强化材料2</v>
      </c>
      <c r="K211" t="str">
        <f t="shared" si="27"/>
        <v>伙伴强化材料1-1</v>
      </c>
      <c r="L211" s="14" t="str">
        <f t="shared" si="28"/>
        <v>伙伴强化材料1-2</v>
      </c>
      <c r="M211" s="16">
        <f>VLOOKUP(J211,物品对应表!B:C,2,FALSE)</f>
        <v>24020</v>
      </c>
      <c r="N211" s="16">
        <f>VLOOKUP(K211,物品对应表!B:C,2,FALSE)</f>
        <v>24011</v>
      </c>
      <c r="O211" s="16">
        <f>VLOOKUP(L211,物品对应表!B:C,2,FALSE)</f>
        <v>24012</v>
      </c>
      <c r="P211">
        <f t="shared" si="29"/>
        <v>1</v>
      </c>
      <c r="Q211" s="4">
        <v>1</v>
      </c>
      <c r="R211" s="21">
        <v>1</v>
      </c>
      <c r="S211" s="16" t="str">
        <f t="shared" si="31"/>
        <v>{"count":1,"iid":24020}</v>
      </c>
      <c r="T211" s="16" t="str">
        <f t="shared" si="32"/>
        <v>{"count":1,"iid":24011}</v>
      </c>
      <c r="U211" s="16" t="str">
        <f t="shared" si="33"/>
        <v>{"count":1,"iid":24012}</v>
      </c>
    </row>
    <row r="212" spans="1:21" x14ac:dyDescent="0.15">
      <c r="A212" s="14">
        <v>209</v>
      </c>
      <c r="B212" s="14">
        <f>VLOOKUP(I212,角色ID对应!C:D,2,FALSE)</f>
        <v>41</v>
      </c>
      <c r="C212">
        <f t="shared" si="35"/>
        <v>2</v>
      </c>
      <c r="D212" s="14" t="str">
        <f t="shared" si="30"/>
        <v>[{"count":1,"iid":24020},{"count":1,"iid":24021},{"count":1,"iid":24022}]</v>
      </c>
      <c r="E212" s="14">
        <v>1</v>
      </c>
      <c r="F212">
        <v>0</v>
      </c>
      <c r="G212" s="14">
        <v>0</v>
      </c>
      <c r="H212">
        <v>0</v>
      </c>
      <c r="I212" s="14">
        <f t="shared" si="34"/>
        <v>24</v>
      </c>
      <c r="J212" s="15" t="str">
        <f>VLOOKUP(VLOOKUP(I212,角色ID对应!C:F,4,FALSE),AC:AD,2,FALSE)</f>
        <v>通用伙伴伙伴强化材料2</v>
      </c>
      <c r="K212" t="str">
        <f t="shared" si="27"/>
        <v>伙伴强化材料2-1</v>
      </c>
      <c r="L212" s="14" t="str">
        <f t="shared" si="28"/>
        <v>伙伴强化材料2-2</v>
      </c>
      <c r="M212" s="16">
        <f>VLOOKUP(J212,物品对应表!B:C,2,FALSE)</f>
        <v>24020</v>
      </c>
      <c r="N212" s="16">
        <f>VLOOKUP(K212,物品对应表!B:C,2,FALSE)</f>
        <v>24021</v>
      </c>
      <c r="O212" s="16">
        <f>VLOOKUP(L212,物品对应表!B:C,2,FALSE)</f>
        <v>24022</v>
      </c>
      <c r="P212">
        <f t="shared" si="29"/>
        <v>1</v>
      </c>
      <c r="Q212" s="4">
        <v>1</v>
      </c>
      <c r="R212" s="21">
        <v>1</v>
      </c>
      <c r="S212" s="16" t="str">
        <f t="shared" si="31"/>
        <v>{"count":1,"iid":24020}</v>
      </c>
      <c r="T212" s="16" t="str">
        <f t="shared" si="32"/>
        <v>{"count":1,"iid":24021}</v>
      </c>
      <c r="U212" s="16" t="str">
        <f t="shared" si="33"/>
        <v>{"count":1,"iid":24022}</v>
      </c>
    </row>
    <row r="213" spans="1:21" x14ac:dyDescent="0.15">
      <c r="A213" s="14">
        <v>210</v>
      </c>
      <c r="B213" s="14">
        <f>VLOOKUP(I213,角色ID对应!C:D,2,FALSE)</f>
        <v>41</v>
      </c>
      <c r="C213">
        <f t="shared" si="35"/>
        <v>3</v>
      </c>
      <c r="D213" s="14" t="str">
        <f t="shared" si="30"/>
        <v>[{"count":2,"iid":24020},{"count":1,"iid":24031},{"count":1,"iid":24032}]</v>
      </c>
      <c r="E213" s="14">
        <v>1</v>
      </c>
      <c r="F213">
        <v>0</v>
      </c>
      <c r="G213" s="14">
        <v>0</v>
      </c>
      <c r="H213">
        <v>0</v>
      </c>
      <c r="I213" s="14">
        <f t="shared" si="34"/>
        <v>24</v>
      </c>
      <c r="J213" s="15" t="str">
        <f>VLOOKUP(VLOOKUP(I213,角色ID对应!C:F,4,FALSE),AC:AD,2,FALSE)</f>
        <v>通用伙伴伙伴强化材料2</v>
      </c>
      <c r="K213" t="str">
        <f t="shared" si="27"/>
        <v>伙伴强化材料3-1</v>
      </c>
      <c r="L213" s="14" t="str">
        <f t="shared" si="28"/>
        <v>伙伴强化材料3-2</v>
      </c>
      <c r="M213" s="16">
        <f>VLOOKUP(J213,物品对应表!B:C,2,FALSE)</f>
        <v>24020</v>
      </c>
      <c r="N213" s="16">
        <f>VLOOKUP(K213,物品对应表!B:C,2,FALSE)</f>
        <v>24031</v>
      </c>
      <c r="O213" s="16">
        <f>VLOOKUP(L213,物品对应表!B:C,2,FALSE)</f>
        <v>24032</v>
      </c>
      <c r="P213">
        <f t="shared" si="29"/>
        <v>2</v>
      </c>
      <c r="Q213" s="4">
        <v>1</v>
      </c>
      <c r="R213" s="21">
        <v>1</v>
      </c>
      <c r="S213" s="16" t="str">
        <f t="shared" si="31"/>
        <v>{"count":2,"iid":24020}</v>
      </c>
      <c r="T213" s="16" t="str">
        <f t="shared" si="32"/>
        <v>{"count":1,"iid":24031}</v>
      </c>
      <c r="U213" s="16" t="str">
        <f t="shared" si="33"/>
        <v>{"count":1,"iid":24032}</v>
      </c>
    </row>
    <row r="214" spans="1:21" x14ac:dyDescent="0.15">
      <c r="A214" s="14">
        <v>211</v>
      </c>
      <c r="B214" s="14">
        <f>VLOOKUP(I214,角色ID对应!C:D,2,FALSE)</f>
        <v>41</v>
      </c>
      <c r="C214">
        <f t="shared" si="35"/>
        <v>4</v>
      </c>
      <c r="D214" s="14" t="str">
        <f t="shared" si="30"/>
        <v>[{"count":2,"iid":24020},{"count":1,"iid":24041},{"count":1,"iid":24042}]</v>
      </c>
      <c r="E214" s="14">
        <v>1</v>
      </c>
      <c r="F214">
        <v>0</v>
      </c>
      <c r="G214" s="14">
        <v>0</v>
      </c>
      <c r="H214">
        <v>0</v>
      </c>
      <c r="I214" s="14">
        <f t="shared" si="34"/>
        <v>24</v>
      </c>
      <c r="J214" s="15" t="str">
        <f>VLOOKUP(VLOOKUP(I214,角色ID对应!C:F,4,FALSE),AC:AD,2,FALSE)</f>
        <v>通用伙伴伙伴强化材料2</v>
      </c>
      <c r="K214" t="str">
        <f t="shared" si="27"/>
        <v>伙伴强化材料4-1</v>
      </c>
      <c r="L214" s="14" t="str">
        <f t="shared" si="28"/>
        <v>伙伴强化材料4-2</v>
      </c>
      <c r="M214" s="16">
        <f>VLOOKUP(J214,物品对应表!B:C,2,FALSE)</f>
        <v>24020</v>
      </c>
      <c r="N214" s="16">
        <f>VLOOKUP(K214,物品对应表!B:C,2,FALSE)</f>
        <v>24041</v>
      </c>
      <c r="O214" s="16">
        <f>VLOOKUP(L214,物品对应表!B:C,2,FALSE)</f>
        <v>24042</v>
      </c>
      <c r="P214">
        <f t="shared" si="29"/>
        <v>2</v>
      </c>
      <c r="Q214" s="4">
        <v>1</v>
      </c>
      <c r="R214" s="21">
        <v>1</v>
      </c>
      <c r="S214" s="16" t="str">
        <f t="shared" si="31"/>
        <v>{"count":2,"iid":24020}</v>
      </c>
      <c r="T214" s="16" t="str">
        <f t="shared" si="32"/>
        <v>{"count":1,"iid":24041}</v>
      </c>
      <c r="U214" s="16" t="str">
        <f t="shared" si="33"/>
        <v>{"count":1,"iid":24042}</v>
      </c>
    </row>
    <row r="215" spans="1:21" x14ac:dyDescent="0.15">
      <c r="A215" s="14">
        <v>212</v>
      </c>
      <c r="B215" s="14">
        <f>VLOOKUP(I215,角色ID对应!C:D,2,FALSE)</f>
        <v>41</v>
      </c>
      <c r="C215">
        <f t="shared" si="35"/>
        <v>5</v>
      </c>
      <c r="D215" s="14" t="str">
        <f t="shared" si="30"/>
        <v>[{"count":3,"iid":24020},{"count":1,"iid":24051},{"count":1,"iid":24052}]</v>
      </c>
      <c r="E215" s="14">
        <v>1</v>
      </c>
      <c r="F215">
        <v>0</v>
      </c>
      <c r="G215" s="14">
        <v>0</v>
      </c>
      <c r="H215">
        <v>0</v>
      </c>
      <c r="I215" s="14">
        <f t="shared" si="34"/>
        <v>24</v>
      </c>
      <c r="J215" s="15" t="str">
        <f>VLOOKUP(VLOOKUP(I215,角色ID对应!C:F,4,FALSE),AC:AD,2,FALSE)</f>
        <v>通用伙伴伙伴强化材料2</v>
      </c>
      <c r="K215" t="str">
        <f t="shared" si="27"/>
        <v>伙伴强化材料5-1</v>
      </c>
      <c r="L215" s="14" t="str">
        <f t="shared" si="28"/>
        <v>伙伴强化材料5-2</v>
      </c>
      <c r="M215" s="16">
        <f>VLOOKUP(J215,物品对应表!B:C,2,FALSE)</f>
        <v>24020</v>
      </c>
      <c r="N215" s="16">
        <f>VLOOKUP(K215,物品对应表!B:C,2,FALSE)</f>
        <v>24051</v>
      </c>
      <c r="O215" s="16">
        <f>VLOOKUP(L215,物品对应表!B:C,2,FALSE)</f>
        <v>24052</v>
      </c>
      <c r="P215">
        <f t="shared" si="29"/>
        <v>3</v>
      </c>
      <c r="Q215" s="4">
        <v>1</v>
      </c>
      <c r="R215" s="21">
        <v>1</v>
      </c>
      <c r="S215" s="16" t="str">
        <f t="shared" si="31"/>
        <v>{"count":3,"iid":24020}</v>
      </c>
      <c r="T215" s="16" t="str">
        <f t="shared" si="32"/>
        <v>{"count":1,"iid":24051}</v>
      </c>
      <c r="U215" s="16" t="str">
        <f t="shared" si="33"/>
        <v>{"count":1,"iid":24052}</v>
      </c>
    </row>
    <row r="216" spans="1:21" x14ac:dyDescent="0.15">
      <c r="A216" s="14">
        <v>213</v>
      </c>
      <c r="B216" s="14">
        <f>VLOOKUP(I216,角色ID对应!C:D,2,FALSE)</f>
        <v>41</v>
      </c>
      <c r="C216">
        <f t="shared" si="35"/>
        <v>6</v>
      </c>
      <c r="D216" s="14" t="str">
        <f t="shared" si="30"/>
        <v>[{"count":3,"iid":24020},{"count":1,"iid":24061},{"count":1,"iid":24062}]</v>
      </c>
      <c r="E216" s="14">
        <v>1</v>
      </c>
      <c r="F216">
        <v>0</v>
      </c>
      <c r="G216" s="14">
        <v>0</v>
      </c>
      <c r="H216">
        <v>0</v>
      </c>
      <c r="I216" s="14">
        <f t="shared" si="34"/>
        <v>24</v>
      </c>
      <c r="J216" s="15" t="str">
        <f>VLOOKUP(VLOOKUP(I216,角色ID对应!C:F,4,FALSE),AC:AD,2,FALSE)</f>
        <v>通用伙伴伙伴强化材料2</v>
      </c>
      <c r="K216" t="str">
        <f t="shared" si="27"/>
        <v>伙伴强化材料6-1</v>
      </c>
      <c r="L216" s="14" t="str">
        <f t="shared" si="28"/>
        <v>伙伴强化材料6-2</v>
      </c>
      <c r="M216" s="16">
        <f>VLOOKUP(J216,物品对应表!B:C,2,FALSE)</f>
        <v>24020</v>
      </c>
      <c r="N216" s="16">
        <f>VLOOKUP(K216,物品对应表!B:C,2,FALSE)</f>
        <v>24061</v>
      </c>
      <c r="O216" s="16">
        <f>VLOOKUP(L216,物品对应表!B:C,2,FALSE)</f>
        <v>24062</v>
      </c>
      <c r="P216">
        <f t="shared" si="29"/>
        <v>3</v>
      </c>
      <c r="Q216" s="4">
        <v>1</v>
      </c>
      <c r="R216" s="21">
        <v>1</v>
      </c>
      <c r="S216" s="16" t="str">
        <f t="shared" si="31"/>
        <v>{"count":3,"iid":24020}</v>
      </c>
      <c r="T216" s="16" t="str">
        <f t="shared" si="32"/>
        <v>{"count":1,"iid":24061}</v>
      </c>
      <c r="U216" s="16" t="str">
        <f t="shared" si="33"/>
        <v>{"count":1,"iid":24062}</v>
      </c>
    </row>
    <row r="217" spans="1:21" x14ac:dyDescent="0.15">
      <c r="A217" s="14">
        <v>214</v>
      </c>
      <c r="B217" s="14">
        <f>VLOOKUP(I217,角色ID对应!C:D,2,FALSE)</f>
        <v>41</v>
      </c>
      <c r="C217">
        <f t="shared" si="35"/>
        <v>7</v>
      </c>
      <c r="D217" s="14" t="str">
        <f t="shared" si="30"/>
        <v>[{"count":4,"iid":24020},{"count":1,"iid":24071},{"count":1,"iid":24072}]</v>
      </c>
      <c r="E217" s="14">
        <v>1</v>
      </c>
      <c r="F217">
        <v>0</v>
      </c>
      <c r="G217" s="14">
        <v>0</v>
      </c>
      <c r="H217">
        <v>0</v>
      </c>
      <c r="I217" s="14">
        <f t="shared" si="34"/>
        <v>24</v>
      </c>
      <c r="J217" s="15" t="str">
        <f>VLOOKUP(VLOOKUP(I217,角色ID对应!C:F,4,FALSE),AC:AD,2,FALSE)</f>
        <v>通用伙伴伙伴强化材料2</v>
      </c>
      <c r="K217" t="str">
        <f t="shared" si="27"/>
        <v>伙伴强化材料7-1</v>
      </c>
      <c r="L217" s="14" t="str">
        <f t="shared" si="28"/>
        <v>伙伴强化材料7-2</v>
      </c>
      <c r="M217" s="16">
        <f>VLOOKUP(J217,物品对应表!B:C,2,FALSE)</f>
        <v>24020</v>
      </c>
      <c r="N217" s="16">
        <f>VLOOKUP(K217,物品对应表!B:C,2,FALSE)</f>
        <v>24071</v>
      </c>
      <c r="O217" s="16">
        <f>VLOOKUP(L217,物品对应表!B:C,2,FALSE)</f>
        <v>24072</v>
      </c>
      <c r="P217">
        <f t="shared" si="29"/>
        <v>4</v>
      </c>
      <c r="Q217" s="4">
        <v>1</v>
      </c>
      <c r="R217" s="21">
        <v>1</v>
      </c>
      <c r="S217" s="16" t="str">
        <f t="shared" si="31"/>
        <v>{"count":4,"iid":24020}</v>
      </c>
      <c r="T217" s="16" t="str">
        <f t="shared" si="32"/>
        <v>{"count":1,"iid":24071}</v>
      </c>
      <c r="U217" s="16" t="str">
        <f t="shared" si="33"/>
        <v>{"count":1,"iid":24072}</v>
      </c>
    </row>
    <row r="218" spans="1:21" x14ac:dyDescent="0.15">
      <c r="A218" s="14">
        <v>215</v>
      </c>
      <c r="B218" s="14">
        <f>VLOOKUP(I218,角色ID对应!C:D,2,FALSE)</f>
        <v>41</v>
      </c>
      <c r="C218">
        <f t="shared" si="35"/>
        <v>8</v>
      </c>
      <c r="D218" s="14" t="str">
        <f t="shared" si="30"/>
        <v>[{"count":4,"iid":24020},{"count":1,"iid":24081},{"count":1,"iid":24082}]</v>
      </c>
      <c r="E218" s="14">
        <v>1</v>
      </c>
      <c r="F218">
        <v>0</v>
      </c>
      <c r="G218" s="14">
        <v>0</v>
      </c>
      <c r="H218">
        <v>0</v>
      </c>
      <c r="I218" s="14">
        <f t="shared" si="34"/>
        <v>24</v>
      </c>
      <c r="J218" s="15" t="str">
        <f>VLOOKUP(VLOOKUP(I218,角色ID对应!C:F,4,FALSE),AC:AD,2,FALSE)</f>
        <v>通用伙伴伙伴强化材料2</v>
      </c>
      <c r="K218" t="str">
        <f t="shared" si="27"/>
        <v>伙伴强化材料8-1</v>
      </c>
      <c r="L218" s="14" t="str">
        <f t="shared" si="28"/>
        <v>伙伴强化材料8-2</v>
      </c>
      <c r="M218" s="16">
        <f>VLOOKUP(J218,物品对应表!B:C,2,FALSE)</f>
        <v>24020</v>
      </c>
      <c r="N218" s="16">
        <f>VLOOKUP(K218,物品对应表!B:C,2,FALSE)</f>
        <v>24081</v>
      </c>
      <c r="O218" s="16">
        <f>VLOOKUP(L218,物品对应表!B:C,2,FALSE)</f>
        <v>24082</v>
      </c>
      <c r="P218">
        <f t="shared" si="29"/>
        <v>4</v>
      </c>
      <c r="Q218" s="4">
        <v>1</v>
      </c>
      <c r="R218" s="21">
        <v>1</v>
      </c>
      <c r="S218" s="16" t="str">
        <f t="shared" si="31"/>
        <v>{"count":4,"iid":24020}</v>
      </c>
      <c r="T218" s="16" t="str">
        <f t="shared" si="32"/>
        <v>{"count":1,"iid":24081}</v>
      </c>
      <c r="U218" s="16" t="str">
        <f t="shared" si="33"/>
        <v>{"count":1,"iid":24082}</v>
      </c>
    </row>
    <row r="219" spans="1:21" x14ac:dyDescent="0.15">
      <c r="A219" s="14">
        <v>216</v>
      </c>
      <c r="B219" s="14">
        <f>VLOOKUP(I219,角色ID对应!C:D,2,FALSE)</f>
        <v>41</v>
      </c>
      <c r="C219">
        <f t="shared" si="35"/>
        <v>9</v>
      </c>
      <c r="D219" s="14" t="str">
        <f t="shared" si="30"/>
        <v>[{"count":5,"iid":24020},{"count":1,"iid":24091},{"count":1,"iid":24092}]</v>
      </c>
      <c r="E219" s="14">
        <v>1</v>
      </c>
      <c r="F219">
        <v>0</v>
      </c>
      <c r="G219" s="14">
        <v>0</v>
      </c>
      <c r="H219">
        <v>0</v>
      </c>
      <c r="I219" s="14">
        <f t="shared" si="34"/>
        <v>24</v>
      </c>
      <c r="J219" s="15" t="str">
        <f>VLOOKUP(VLOOKUP(I219,角色ID对应!C:F,4,FALSE),AC:AD,2,FALSE)</f>
        <v>通用伙伴伙伴强化材料2</v>
      </c>
      <c r="K219" t="str">
        <f t="shared" si="27"/>
        <v>伙伴强化材料9-1</v>
      </c>
      <c r="L219" s="14" t="str">
        <f t="shared" si="28"/>
        <v>伙伴强化材料9-2</v>
      </c>
      <c r="M219" s="16">
        <f>VLOOKUP(J219,物品对应表!B:C,2,FALSE)</f>
        <v>24020</v>
      </c>
      <c r="N219" s="16">
        <f>VLOOKUP(K219,物品对应表!B:C,2,FALSE)</f>
        <v>24091</v>
      </c>
      <c r="O219" s="16">
        <f>VLOOKUP(L219,物品对应表!B:C,2,FALSE)</f>
        <v>24092</v>
      </c>
      <c r="P219">
        <f t="shared" si="29"/>
        <v>5</v>
      </c>
      <c r="Q219" s="4">
        <v>1</v>
      </c>
      <c r="R219" s="21">
        <v>1</v>
      </c>
      <c r="S219" s="16" t="str">
        <f t="shared" si="31"/>
        <v>{"count":5,"iid":24020}</v>
      </c>
      <c r="T219" s="16" t="str">
        <f t="shared" si="32"/>
        <v>{"count":1,"iid":24091}</v>
      </c>
      <c r="U219" s="16" t="str">
        <f t="shared" si="33"/>
        <v>{"count":1,"iid":24092}</v>
      </c>
    </row>
    <row r="220" spans="1:21" x14ac:dyDescent="0.15">
      <c r="A220" s="14">
        <v>217</v>
      </c>
      <c r="B220" s="14">
        <f>VLOOKUP(I220,角色ID对应!C:D,2,FALSE)</f>
        <v>42</v>
      </c>
      <c r="C220">
        <f t="shared" si="35"/>
        <v>1</v>
      </c>
      <c r="D220" s="14" t="str">
        <f t="shared" si="30"/>
        <v>[{"count":1,"iid":24030},{"count":1,"iid":24011},{"count":1,"iid":24012}]</v>
      </c>
      <c r="E220" s="14">
        <v>1</v>
      </c>
      <c r="F220">
        <v>0</v>
      </c>
      <c r="G220" s="14">
        <v>0</v>
      </c>
      <c r="H220">
        <v>0</v>
      </c>
      <c r="I220" s="14">
        <f t="shared" si="34"/>
        <v>25</v>
      </c>
      <c r="J220" s="15" t="str">
        <f>VLOOKUP(VLOOKUP(I220,角色ID对应!C:F,4,FALSE),AC:AD,2,FALSE)</f>
        <v>通用伙伴伙伴强化材料3</v>
      </c>
      <c r="K220" t="str">
        <f t="shared" si="27"/>
        <v>伙伴强化材料1-1</v>
      </c>
      <c r="L220" s="14" t="str">
        <f t="shared" si="28"/>
        <v>伙伴强化材料1-2</v>
      </c>
      <c r="M220" s="16">
        <f>VLOOKUP(J220,物品对应表!B:C,2,FALSE)</f>
        <v>24030</v>
      </c>
      <c r="N220" s="16">
        <f>VLOOKUP(K220,物品对应表!B:C,2,FALSE)</f>
        <v>24011</v>
      </c>
      <c r="O220" s="16">
        <f>VLOOKUP(L220,物品对应表!B:C,2,FALSE)</f>
        <v>24012</v>
      </c>
      <c r="P220">
        <f t="shared" si="29"/>
        <v>1</v>
      </c>
      <c r="Q220" s="4">
        <v>1</v>
      </c>
      <c r="R220" s="21">
        <v>1</v>
      </c>
      <c r="S220" s="16" t="str">
        <f t="shared" si="31"/>
        <v>{"count":1,"iid":24030}</v>
      </c>
      <c r="T220" s="16" t="str">
        <f t="shared" si="32"/>
        <v>{"count":1,"iid":24011}</v>
      </c>
      <c r="U220" s="16" t="str">
        <f t="shared" si="33"/>
        <v>{"count":1,"iid":24012}</v>
      </c>
    </row>
    <row r="221" spans="1:21" x14ac:dyDescent="0.15">
      <c r="A221" s="14">
        <v>218</v>
      </c>
      <c r="B221" s="14">
        <f>VLOOKUP(I221,角色ID对应!C:D,2,FALSE)</f>
        <v>42</v>
      </c>
      <c r="C221">
        <f t="shared" si="35"/>
        <v>2</v>
      </c>
      <c r="D221" s="14" t="str">
        <f t="shared" si="30"/>
        <v>[{"count":1,"iid":24030},{"count":1,"iid":24021},{"count":1,"iid":24022}]</v>
      </c>
      <c r="E221" s="14">
        <v>1</v>
      </c>
      <c r="F221">
        <v>0</v>
      </c>
      <c r="G221" s="14">
        <v>0</v>
      </c>
      <c r="H221">
        <v>0</v>
      </c>
      <c r="I221" s="14">
        <f t="shared" si="34"/>
        <v>25</v>
      </c>
      <c r="J221" s="15" t="str">
        <f>VLOOKUP(VLOOKUP(I221,角色ID对应!C:F,4,FALSE),AC:AD,2,FALSE)</f>
        <v>通用伙伴伙伴强化材料3</v>
      </c>
      <c r="K221" t="str">
        <f t="shared" si="27"/>
        <v>伙伴强化材料2-1</v>
      </c>
      <c r="L221" s="14" t="str">
        <f t="shared" si="28"/>
        <v>伙伴强化材料2-2</v>
      </c>
      <c r="M221" s="16">
        <f>VLOOKUP(J221,物品对应表!B:C,2,FALSE)</f>
        <v>24030</v>
      </c>
      <c r="N221" s="16">
        <f>VLOOKUP(K221,物品对应表!B:C,2,FALSE)</f>
        <v>24021</v>
      </c>
      <c r="O221" s="16">
        <f>VLOOKUP(L221,物品对应表!B:C,2,FALSE)</f>
        <v>24022</v>
      </c>
      <c r="P221">
        <f t="shared" si="29"/>
        <v>1</v>
      </c>
      <c r="Q221" s="4">
        <v>1</v>
      </c>
      <c r="R221" s="21">
        <v>1</v>
      </c>
      <c r="S221" s="16" t="str">
        <f t="shared" si="31"/>
        <v>{"count":1,"iid":24030}</v>
      </c>
      <c r="T221" s="16" t="str">
        <f t="shared" si="32"/>
        <v>{"count":1,"iid":24021}</v>
      </c>
      <c r="U221" s="16" t="str">
        <f t="shared" si="33"/>
        <v>{"count":1,"iid":24022}</v>
      </c>
    </row>
    <row r="222" spans="1:21" x14ac:dyDescent="0.15">
      <c r="A222" s="14">
        <v>219</v>
      </c>
      <c r="B222" s="14">
        <f>VLOOKUP(I222,角色ID对应!C:D,2,FALSE)</f>
        <v>42</v>
      </c>
      <c r="C222">
        <f t="shared" si="35"/>
        <v>3</v>
      </c>
      <c r="D222" s="14" t="str">
        <f t="shared" si="30"/>
        <v>[{"count":2,"iid":24030},{"count":1,"iid":24031},{"count":1,"iid":24032}]</v>
      </c>
      <c r="E222" s="14">
        <v>1</v>
      </c>
      <c r="F222">
        <v>0</v>
      </c>
      <c r="G222" s="14">
        <v>0</v>
      </c>
      <c r="H222">
        <v>0</v>
      </c>
      <c r="I222" s="14">
        <f t="shared" si="34"/>
        <v>25</v>
      </c>
      <c r="J222" s="15" t="str">
        <f>VLOOKUP(VLOOKUP(I222,角色ID对应!C:F,4,FALSE),AC:AD,2,FALSE)</f>
        <v>通用伙伴伙伴强化材料3</v>
      </c>
      <c r="K222" t="str">
        <f t="shared" si="27"/>
        <v>伙伴强化材料3-1</v>
      </c>
      <c r="L222" s="14" t="str">
        <f t="shared" si="28"/>
        <v>伙伴强化材料3-2</v>
      </c>
      <c r="M222" s="16">
        <f>VLOOKUP(J222,物品对应表!B:C,2,FALSE)</f>
        <v>24030</v>
      </c>
      <c r="N222" s="16">
        <f>VLOOKUP(K222,物品对应表!B:C,2,FALSE)</f>
        <v>24031</v>
      </c>
      <c r="O222" s="16">
        <f>VLOOKUP(L222,物品对应表!B:C,2,FALSE)</f>
        <v>24032</v>
      </c>
      <c r="P222">
        <f t="shared" si="29"/>
        <v>2</v>
      </c>
      <c r="Q222" s="4">
        <v>1</v>
      </c>
      <c r="R222" s="21">
        <v>1</v>
      </c>
      <c r="S222" s="16" t="str">
        <f t="shared" si="31"/>
        <v>{"count":2,"iid":24030}</v>
      </c>
      <c r="T222" s="16" t="str">
        <f t="shared" si="32"/>
        <v>{"count":1,"iid":24031}</v>
      </c>
      <c r="U222" s="16" t="str">
        <f t="shared" si="33"/>
        <v>{"count":1,"iid":24032}</v>
      </c>
    </row>
    <row r="223" spans="1:21" x14ac:dyDescent="0.15">
      <c r="A223" s="14">
        <v>220</v>
      </c>
      <c r="B223" s="14">
        <f>VLOOKUP(I223,角色ID对应!C:D,2,FALSE)</f>
        <v>42</v>
      </c>
      <c r="C223">
        <f t="shared" si="35"/>
        <v>4</v>
      </c>
      <c r="D223" s="14" t="str">
        <f t="shared" si="30"/>
        <v>[{"count":2,"iid":24030},{"count":1,"iid":24041},{"count":1,"iid":24042}]</v>
      </c>
      <c r="E223" s="14">
        <v>1</v>
      </c>
      <c r="F223">
        <v>0</v>
      </c>
      <c r="G223" s="14">
        <v>0</v>
      </c>
      <c r="H223">
        <v>0</v>
      </c>
      <c r="I223" s="14">
        <f t="shared" si="34"/>
        <v>25</v>
      </c>
      <c r="J223" s="15" t="str">
        <f>VLOOKUP(VLOOKUP(I223,角色ID对应!C:F,4,FALSE),AC:AD,2,FALSE)</f>
        <v>通用伙伴伙伴强化材料3</v>
      </c>
      <c r="K223" t="str">
        <f t="shared" si="27"/>
        <v>伙伴强化材料4-1</v>
      </c>
      <c r="L223" s="14" t="str">
        <f t="shared" si="28"/>
        <v>伙伴强化材料4-2</v>
      </c>
      <c r="M223" s="16">
        <f>VLOOKUP(J223,物品对应表!B:C,2,FALSE)</f>
        <v>24030</v>
      </c>
      <c r="N223" s="16">
        <f>VLOOKUP(K223,物品对应表!B:C,2,FALSE)</f>
        <v>24041</v>
      </c>
      <c r="O223" s="16">
        <f>VLOOKUP(L223,物品对应表!B:C,2,FALSE)</f>
        <v>24042</v>
      </c>
      <c r="P223">
        <f t="shared" si="29"/>
        <v>2</v>
      </c>
      <c r="Q223" s="4">
        <v>1</v>
      </c>
      <c r="R223" s="21">
        <v>1</v>
      </c>
      <c r="S223" s="16" t="str">
        <f t="shared" si="31"/>
        <v>{"count":2,"iid":24030}</v>
      </c>
      <c r="T223" s="16" t="str">
        <f t="shared" si="32"/>
        <v>{"count":1,"iid":24041}</v>
      </c>
      <c r="U223" s="16" t="str">
        <f t="shared" si="33"/>
        <v>{"count":1,"iid":24042}</v>
      </c>
    </row>
    <row r="224" spans="1:21" x14ac:dyDescent="0.15">
      <c r="A224" s="14">
        <v>221</v>
      </c>
      <c r="B224" s="14">
        <f>VLOOKUP(I224,角色ID对应!C:D,2,FALSE)</f>
        <v>42</v>
      </c>
      <c r="C224">
        <f t="shared" si="35"/>
        <v>5</v>
      </c>
      <c r="D224" s="14" t="str">
        <f t="shared" si="30"/>
        <v>[{"count":3,"iid":24030},{"count":1,"iid":24051},{"count":1,"iid":24052}]</v>
      </c>
      <c r="E224" s="14">
        <v>1</v>
      </c>
      <c r="F224">
        <v>0</v>
      </c>
      <c r="G224" s="14">
        <v>0</v>
      </c>
      <c r="H224">
        <v>0</v>
      </c>
      <c r="I224" s="14">
        <f t="shared" si="34"/>
        <v>25</v>
      </c>
      <c r="J224" s="15" t="str">
        <f>VLOOKUP(VLOOKUP(I224,角色ID对应!C:F,4,FALSE),AC:AD,2,FALSE)</f>
        <v>通用伙伴伙伴强化材料3</v>
      </c>
      <c r="K224" t="str">
        <f t="shared" si="27"/>
        <v>伙伴强化材料5-1</v>
      </c>
      <c r="L224" s="14" t="str">
        <f t="shared" si="28"/>
        <v>伙伴强化材料5-2</v>
      </c>
      <c r="M224" s="16">
        <f>VLOOKUP(J224,物品对应表!B:C,2,FALSE)</f>
        <v>24030</v>
      </c>
      <c r="N224" s="16">
        <f>VLOOKUP(K224,物品对应表!B:C,2,FALSE)</f>
        <v>24051</v>
      </c>
      <c r="O224" s="16">
        <f>VLOOKUP(L224,物品对应表!B:C,2,FALSE)</f>
        <v>24052</v>
      </c>
      <c r="P224">
        <f t="shared" si="29"/>
        <v>3</v>
      </c>
      <c r="Q224" s="4">
        <v>1</v>
      </c>
      <c r="R224" s="21">
        <v>1</v>
      </c>
      <c r="S224" s="16" t="str">
        <f t="shared" si="31"/>
        <v>{"count":3,"iid":24030}</v>
      </c>
      <c r="T224" s="16" t="str">
        <f t="shared" si="32"/>
        <v>{"count":1,"iid":24051}</v>
      </c>
      <c r="U224" s="16" t="str">
        <f t="shared" si="33"/>
        <v>{"count":1,"iid":24052}</v>
      </c>
    </row>
    <row r="225" spans="1:21" x14ac:dyDescent="0.15">
      <c r="A225" s="14">
        <v>222</v>
      </c>
      <c r="B225" s="14">
        <f>VLOOKUP(I225,角色ID对应!C:D,2,FALSE)</f>
        <v>42</v>
      </c>
      <c r="C225">
        <f t="shared" si="35"/>
        <v>6</v>
      </c>
      <c r="D225" s="14" t="str">
        <f t="shared" si="30"/>
        <v>[{"count":3,"iid":24030},{"count":1,"iid":24061},{"count":1,"iid":24062}]</v>
      </c>
      <c r="E225" s="14">
        <v>1</v>
      </c>
      <c r="F225">
        <v>0</v>
      </c>
      <c r="G225" s="14">
        <v>0</v>
      </c>
      <c r="H225">
        <v>0</v>
      </c>
      <c r="I225" s="14">
        <f t="shared" si="34"/>
        <v>25</v>
      </c>
      <c r="J225" s="15" t="str">
        <f>VLOOKUP(VLOOKUP(I225,角色ID对应!C:F,4,FALSE),AC:AD,2,FALSE)</f>
        <v>通用伙伴伙伴强化材料3</v>
      </c>
      <c r="K225" t="str">
        <f t="shared" si="27"/>
        <v>伙伴强化材料6-1</v>
      </c>
      <c r="L225" s="14" t="str">
        <f t="shared" si="28"/>
        <v>伙伴强化材料6-2</v>
      </c>
      <c r="M225" s="16">
        <f>VLOOKUP(J225,物品对应表!B:C,2,FALSE)</f>
        <v>24030</v>
      </c>
      <c r="N225" s="16">
        <f>VLOOKUP(K225,物品对应表!B:C,2,FALSE)</f>
        <v>24061</v>
      </c>
      <c r="O225" s="16">
        <f>VLOOKUP(L225,物品对应表!B:C,2,FALSE)</f>
        <v>24062</v>
      </c>
      <c r="P225">
        <f t="shared" si="29"/>
        <v>3</v>
      </c>
      <c r="Q225" s="4">
        <v>1</v>
      </c>
      <c r="R225" s="21">
        <v>1</v>
      </c>
      <c r="S225" s="16" t="str">
        <f t="shared" si="31"/>
        <v>{"count":3,"iid":24030}</v>
      </c>
      <c r="T225" s="16" t="str">
        <f t="shared" si="32"/>
        <v>{"count":1,"iid":24061}</v>
      </c>
      <c r="U225" s="16" t="str">
        <f t="shared" si="33"/>
        <v>{"count":1,"iid":24062}</v>
      </c>
    </row>
    <row r="226" spans="1:21" x14ac:dyDescent="0.15">
      <c r="A226" s="14">
        <v>223</v>
      </c>
      <c r="B226" s="14">
        <f>VLOOKUP(I226,角色ID对应!C:D,2,FALSE)</f>
        <v>42</v>
      </c>
      <c r="C226">
        <f t="shared" si="35"/>
        <v>7</v>
      </c>
      <c r="D226" s="14" t="str">
        <f t="shared" si="30"/>
        <v>[{"count":4,"iid":24030},{"count":1,"iid":24071},{"count":1,"iid":24072}]</v>
      </c>
      <c r="E226" s="14">
        <v>1</v>
      </c>
      <c r="F226">
        <v>0</v>
      </c>
      <c r="G226" s="14">
        <v>0</v>
      </c>
      <c r="H226">
        <v>0</v>
      </c>
      <c r="I226" s="14">
        <f t="shared" si="34"/>
        <v>25</v>
      </c>
      <c r="J226" s="15" t="str">
        <f>VLOOKUP(VLOOKUP(I226,角色ID对应!C:F,4,FALSE),AC:AD,2,FALSE)</f>
        <v>通用伙伴伙伴强化材料3</v>
      </c>
      <c r="K226" t="str">
        <f t="shared" si="27"/>
        <v>伙伴强化材料7-1</v>
      </c>
      <c r="L226" s="14" t="str">
        <f t="shared" si="28"/>
        <v>伙伴强化材料7-2</v>
      </c>
      <c r="M226" s="16">
        <f>VLOOKUP(J226,物品对应表!B:C,2,FALSE)</f>
        <v>24030</v>
      </c>
      <c r="N226" s="16">
        <f>VLOOKUP(K226,物品对应表!B:C,2,FALSE)</f>
        <v>24071</v>
      </c>
      <c r="O226" s="16">
        <f>VLOOKUP(L226,物品对应表!B:C,2,FALSE)</f>
        <v>24072</v>
      </c>
      <c r="P226">
        <f t="shared" si="29"/>
        <v>4</v>
      </c>
      <c r="Q226" s="4">
        <v>1</v>
      </c>
      <c r="R226" s="21">
        <v>1</v>
      </c>
      <c r="S226" s="16" t="str">
        <f t="shared" si="31"/>
        <v>{"count":4,"iid":24030}</v>
      </c>
      <c r="T226" s="16" t="str">
        <f t="shared" si="32"/>
        <v>{"count":1,"iid":24071}</v>
      </c>
      <c r="U226" s="16" t="str">
        <f t="shared" si="33"/>
        <v>{"count":1,"iid":24072}</v>
      </c>
    </row>
    <row r="227" spans="1:21" x14ac:dyDescent="0.15">
      <c r="A227" s="14">
        <v>224</v>
      </c>
      <c r="B227" s="14">
        <f>VLOOKUP(I227,角色ID对应!C:D,2,FALSE)</f>
        <v>42</v>
      </c>
      <c r="C227">
        <f t="shared" si="35"/>
        <v>8</v>
      </c>
      <c r="D227" s="14" t="str">
        <f t="shared" si="30"/>
        <v>[{"count":4,"iid":24030},{"count":1,"iid":24081},{"count":1,"iid":24082}]</v>
      </c>
      <c r="E227" s="14">
        <v>1</v>
      </c>
      <c r="F227">
        <v>0</v>
      </c>
      <c r="G227" s="14">
        <v>0</v>
      </c>
      <c r="H227">
        <v>0</v>
      </c>
      <c r="I227" s="14">
        <f t="shared" si="34"/>
        <v>25</v>
      </c>
      <c r="J227" s="15" t="str">
        <f>VLOOKUP(VLOOKUP(I227,角色ID对应!C:F,4,FALSE),AC:AD,2,FALSE)</f>
        <v>通用伙伴伙伴强化材料3</v>
      </c>
      <c r="K227" t="str">
        <f t="shared" si="27"/>
        <v>伙伴强化材料8-1</v>
      </c>
      <c r="L227" s="14" t="str">
        <f t="shared" si="28"/>
        <v>伙伴强化材料8-2</v>
      </c>
      <c r="M227" s="16">
        <f>VLOOKUP(J227,物品对应表!B:C,2,FALSE)</f>
        <v>24030</v>
      </c>
      <c r="N227" s="16">
        <f>VLOOKUP(K227,物品对应表!B:C,2,FALSE)</f>
        <v>24081</v>
      </c>
      <c r="O227" s="16">
        <f>VLOOKUP(L227,物品对应表!B:C,2,FALSE)</f>
        <v>24082</v>
      </c>
      <c r="P227">
        <f t="shared" si="29"/>
        <v>4</v>
      </c>
      <c r="Q227" s="4">
        <v>1</v>
      </c>
      <c r="R227" s="21">
        <v>1</v>
      </c>
      <c r="S227" s="16" t="str">
        <f t="shared" si="31"/>
        <v>{"count":4,"iid":24030}</v>
      </c>
      <c r="T227" s="16" t="str">
        <f t="shared" si="32"/>
        <v>{"count":1,"iid":24081}</v>
      </c>
      <c r="U227" s="16" t="str">
        <f t="shared" si="33"/>
        <v>{"count":1,"iid":24082}</v>
      </c>
    </row>
    <row r="228" spans="1:21" x14ac:dyDescent="0.15">
      <c r="A228" s="14">
        <v>225</v>
      </c>
      <c r="B228" s="14">
        <f>VLOOKUP(I228,角色ID对应!C:D,2,FALSE)</f>
        <v>42</v>
      </c>
      <c r="C228">
        <f t="shared" si="35"/>
        <v>9</v>
      </c>
      <c r="D228" s="14" t="str">
        <f t="shared" si="30"/>
        <v>[{"count":5,"iid":24030},{"count":1,"iid":24091},{"count":1,"iid":24092}]</v>
      </c>
      <c r="E228" s="14">
        <v>1</v>
      </c>
      <c r="F228">
        <v>0</v>
      </c>
      <c r="G228" s="14">
        <v>0</v>
      </c>
      <c r="H228">
        <v>0</v>
      </c>
      <c r="I228" s="14">
        <f t="shared" si="34"/>
        <v>25</v>
      </c>
      <c r="J228" s="15" t="str">
        <f>VLOOKUP(VLOOKUP(I228,角色ID对应!C:F,4,FALSE),AC:AD,2,FALSE)</f>
        <v>通用伙伴伙伴强化材料3</v>
      </c>
      <c r="K228" t="str">
        <f t="shared" si="27"/>
        <v>伙伴强化材料9-1</v>
      </c>
      <c r="L228" s="14" t="str">
        <f t="shared" si="28"/>
        <v>伙伴强化材料9-2</v>
      </c>
      <c r="M228" s="16">
        <f>VLOOKUP(J228,物品对应表!B:C,2,FALSE)</f>
        <v>24030</v>
      </c>
      <c r="N228" s="16">
        <f>VLOOKUP(K228,物品对应表!B:C,2,FALSE)</f>
        <v>24091</v>
      </c>
      <c r="O228" s="16">
        <f>VLOOKUP(L228,物品对应表!B:C,2,FALSE)</f>
        <v>24092</v>
      </c>
      <c r="P228">
        <f t="shared" si="29"/>
        <v>5</v>
      </c>
      <c r="Q228" s="4">
        <v>1</v>
      </c>
      <c r="R228" s="21">
        <v>1</v>
      </c>
      <c r="S228" s="16" t="str">
        <f t="shared" si="31"/>
        <v>{"count":5,"iid":24030}</v>
      </c>
      <c r="T228" s="16" t="str">
        <f t="shared" si="32"/>
        <v>{"count":1,"iid":24091}</v>
      </c>
      <c r="U228" s="16" t="str">
        <f t="shared" si="33"/>
        <v>{"count":1,"iid":24092}</v>
      </c>
    </row>
    <row r="229" spans="1:21" x14ac:dyDescent="0.15">
      <c r="A229" s="14">
        <v>226</v>
      </c>
      <c r="B229" s="14">
        <f>VLOOKUP(I229,角色ID对应!C:D,2,FALSE)</f>
        <v>43</v>
      </c>
      <c r="C229">
        <f t="shared" si="35"/>
        <v>1</v>
      </c>
      <c r="D229" s="14" t="str">
        <f t="shared" si="30"/>
        <v>[{"count":1,"iid":24020},{"count":1,"iid":24011},{"count":1,"iid":24012}]</v>
      </c>
      <c r="E229" s="14">
        <v>1</v>
      </c>
      <c r="F229">
        <v>0</v>
      </c>
      <c r="G229" s="14">
        <v>0</v>
      </c>
      <c r="H229">
        <v>0</v>
      </c>
      <c r="I229" s="14">
        <f t="shared" si="34"/>
        <v>26</v>
      </c>
      <c r="J229" s="15" t="str">
        <f>VLOOKUP(VLOOKUP(I229,角色ID对应!C:F,4,FALSE),AC:AD,2,FALSE)</f>
        <v>通用伙伴伙伴强化材料2</v>
      </c>
      <c r="K229" t="str">
        <f t="shared" si="27"/>
        <v>伙伴强化材料1-1</v>
      </c>
      <c r="L229" s="14" t="str">
        <f t="shared" si="28"/>
        <v>伙伴强化材料1-2</v>
      </c>
      <c r="M229" s="16">
        <f>VLOOKUP(J229,物品对应表!B:C,2,FALSE)</f>
        <v>24020</v>
      </c>
      <c r="N229" s="16">
        <f>VLOOKUP(K229,物品对应表!B:C,2,FALSE)</f>
        <v>24011</v>
      </c>
      <c r="O229" s="16">
        <f>VLOOKUP(L229,物品对应表!B:C,2,FALSE)</f>
        <v>24012</v>
      </c>
      <c r="P229">
        <f t="shared" si="29"/>
        <v>1</v>
      </c>
      <c r="Q229" s="4">
        <v>1</v>
      </c>
      <c r="R229" s="21">
        <v>1</v>
      </c>
      <c r="S229" s="16" t="str">
        <f t="shared" si="31"/>
        <v>{"count":1,"iid":24020}</v>
      </c>
      <c r="T229" s="16" t="str">
        <f t="shared" si="32"/>
        <v>{"count":1,"iid":24011}</v>
      </c>
      <c r="U229" s="16" t="str">
        <f t="shared" si="33"/>
        <v>{"count":1,"iid":24012}</v>
      </c>
    </row>
    <row r="230" spans="1:21" x14ac:dyDescent="0.15">
      <c r="A230" s="14">
        <v>227</v>
      </c>
      <c r="B230" s="14">
        <f>VLOOKUP(I230,角色ID对应!C:D,2,FALSE)</f>
        <v>43</v>
      </c>
      <c r="C230">
        <f t="shared" si="35"/>
        <v>2</v>
      </c>
      <c r="D230" s="14" t="str">
        <f t="shared" si="30"/>
        <v>[{"count":1,"iid":24020},{"count":1,"iid":24021},{"count":1,"iid":24022}]</v>
      </c>
      <c r="E230" s="14">
        <v>1</v>
      </c>
      <c r="F230">
        <v>0</v>
      </c>
      <c r="G230" s="14">
        <v>0</v>
      </c>
      <c r="H230">
        <v>0</v>
      </c>
      <c r="I230" s="14">
        <f t="shared" si="34"/>
        <v>26</v>
      </c>
      <c r="J230" s="15" t="str">
        <f>VLOOKUP(VLOOKUP(I230,角色ID对应!C:F,4,FALSE),AC:AD,2,FALSE)</f>
        <v>通用伙伴伙伴强化材料2</v>
      </c>
      <c r="K230" t="str">
        <f t="shared" si="27"/>
        <v>伙伴强化材料2-1</v>
      </c>
      <c r="L230" s="14" t="str">
        <f t="shared" si="28"/>
        <v>伙伴强化材料2-2</v>
      </c>
      <c r="M230" s="16">
        <f>VLOOKUP(J230,物品对应表!B:C,2,FALSE)</f>
        <v>24020</v>
      </c>
      <c r="N230" s="16">
        <f>VLOOKUP(K230,物品对应表!B:C,2,FALSE)</f>
        <v>24021</v>
      </c>
      <c r="O230" s="16">
        <f>VLOOKUP(L230,物品对应表!B:C,2,FALSE)</f>
        <v>24022</v>
      </c>
      <c r="P230">
        <f t="shared" si="29"/>
        <v>1</v>
      </c>
      <c r="Q230" s="4">
        <v>1</v>
      </c>
      <c r="R230" s="21">
        <v>1</v>
      </c>
      <c r="S230" s="16" t="str">
        <f t="shared" si="31"/>
        <v>{"count":1,"iid":24020}</v>
      </c>
      <c r="T230" s="16" t="str">
        <f t="shared" si="32"/>
        <v>{"count":1,"iid":24021}</v>
      </c>
      <c r="U230" s="16" t="str">
        <f t="shared" si="33"/>
        <v>{"count":1,"iid":24022}</v>
      </c>
    </row>
    <row r="231" spans="1:21" x14ac:dyDescent="0.15">
      <c r="A231" s="14">
        <v>228</v>
      </c>
      <c r="B231" s="14">
        <f>VLOOKUP(I231,角色ID对应!C:D,2,FALSE)</f>
        <v>43</v>
      </c>
      <c r="C231">
        <f t="shared" si="35"/>
        <v>3</v>
      </c>
      <c r="D231" s="14" t="str">
        <f t="shared" si="30"/>
        <v>[{"count":2,"iid":24020},{"count":1,"iid":24031},{"count":1,"iid":24032}]</v>
      </c>
      <c r="E231" s="14">
        <v>1</v>
      </c>
      <c r="F231">
        <v>0</v>
      </c>
      <c r="G231" s="14">
        <v>0</v>
      </c>
      <c r="H231">
        <v>0</v>
      </c>
      <c r="I231" s="14">
        <f t="shared" si="34"/>
        <v>26</v>
      </c>
      <c r="J231" s="15" t="str">
        <f>VLOOKUP(VLOOKUP(I231,角色ID对应!C:F,4,FALSE),AC:AD,2,FALSE)</f>
        <v>通用伙伴伙伴强化材料2</v>
      </c>
      <c r="K231" t="str">
        <f t="shared" si="27"/>
        <v>伙伴强化材料3-1</v>
      </c>
      <c r="L231" s="14" t="str">
        <f t="shared" si="28"/>
        <v>伙伴强化材料3-2</v>
      </c>
      <c r="M231" s="16">
        <f>VLOOKUP(J231,物品对应表!B:C,2,FALSE)</f>
        <v>24020</v>
      </c>
      <c r="N231" s="16">
        <f>VLOOKUP(K231,物品对应表!B:C,2,FALSE)</f>
        <v>24031</v>
      </c>
      <c r="O231" s="16">
        <f>VLOOKUP(L231,物品对应表!B:C,2,FALSE)</f>
        <v>24032</v>
      </c>
      <c r="P231">
        <f t="shared" si="29"/>
        <v>2</v>
      </c>
      <c r="Q231" s="4">
        <v>1</v>
      </c>
      <c r="R231" s="21">
        <v>1</v>
      </c>
      <c r="S231" s="16" t="str">
        <f t="shared" si="31"/>
        <v>{"count":2,"iid":24020}</v>
      </c>
      <c r="T231" s="16" t="str">
        <f t="shared" si="32"/>
        <v>{"count":1,"iid":24031}</v>
      </c>
      <c r="U231" s="16" t="str">
        <f t="shared" si="33"/>
        <v>{"count":1,"iid":24032}</v>
      </c>
    </row>
    <row r="232" spans="1:21" x14ac:dyDescent="0.15">
      <c r="A232" s="14">
        <v>229</v>
      </c>
      <c r="B232" s="14">
        <f>VLOOKUP(I232,角色ID对应!C:D,2,FALSE)</f>
        <v>43</v>
      </c>
      <c r="C232">
        <f t="shared" si="35"/>
        <v>4</v>
      </c>
      <c r="D232" s="14" t="str">
        <f t="shared" si="30"/>
        <v>[{"count":2,"iid":24020},{"count":1,"iid":24041},{"count":1,"iid":24042}]</v>
      </c>
      <c r="E232" s="14">
        <v>1</v>
      </c>
      <c r="F232">
        <v>0</v>
      </c>
      <c r="G232" s="14">
        <v>0</v>
      </c>
      <c r="H232">
        <v>0</v>
      </c>
      <c r="I232" s="14">
        <f t="shared" si="34"/>
        <v>26</v>
      </c>
      <c r="J232" s="15" t="str">
        <f>VLOOKUP(VLOOKUP(I232,角色ID对应!C:F,4,FALSE),AC:AD,2,FALSE)</f>
        <v>通用伙伴伙伴强化材料2</v>
      </c>
      <c r="K232" t="str">
        <f t="shared" si="27"/>
        <v>伙伴强化材料4-1</v>
      </c>
      <c r="L232" s="14" t="str">
        <f t="shared" si="28"/>
        <v>伙伴强化材料4-2</v>
      </c>
      <c r="M232" s="16">
        <f>VLOOKUP(J232,物品对应表!B:C,2,FALSE)</f>
        <v>24020</v>
      </c>
      <c r="N232" s="16">
        <f>VLOOKUP(K232,物品对应表!B:C,2,FALSE)</f>
        <v>24041</v>
      </c>
      <c r="O232" s="16">
        <f>VLOOKUP(L232,物品对应表!B:C,2,FALSE)</f>
        <v>24042</v>
      </c>
      <c r="P232">
        <f t="shared" si="29"/>
        <v>2</v>
      </c>
      <c r="Q232" s="4">
        <v>1</v>
      </c>
      <c r="R232" s="21">
        <v>1</v>
      </c>
      <c r="S232" s="16" t="str">
        <f t="shared" si="31"/>
        <v>{"count":2,"iid":24020}</v>
      </c>
      <c r="T232" s="16" t="str">
        <f t="shared" si="32"/>
        <v>{"count":1,"iid":24041}</v>
      </c>
      <c r="U232" s="16" t="str">
        <f t="shared" si="33"/>
        <v>{"count":1,"iid":24042}</v>
      </c>
    </row>
    <row r="233" spans="1:21" x14ac:dyDescent="0.15">
      <c r="A233" s="14">
        <v>230</v>
      </c>
      <c r="B233" s="14">
        <f>VLOOKUP(I233,角色ID对应!C:D,2,FALSE)</f>
        <v>43</v>
      </c>
      <c r="C233">
        <f t="shared" si="35"/>
        <v>5</v>
      </c>
      <c r="D233" s="14" t="str">
        <f t="shared" si="30"/>
        <v>[{"count":3,"iid":24020},{"count":1,"iid":24051},{"count":1,"iid":24052}]</v>
      </c>
      <c r="E233" s="14">
        <v>1</v>
      </c>
      <c r="F233">
        <v>0</v>
      </c>
      <c r="G233" s="14">
        <v>0</v>
      </c>
      <c r="H233">
        <v>0</v>
      </c>
      <c r="I233" s="14">
        <f t="shared" si="34"/>
        <v>26</v>
      </c>
      <c r="J233" s="15" t="str">
        <f>VLOOKUP(VLOOKUP(I233,角色ID对应!C:F,4,FALSE),AC:AD,2,FALSE)</f>
        <v>通用伙伴伙伴强化材料2</v>
      </c>
      <c r="K233" t="str">
        <f t="shared" si="27"/>
        <v>伙伴强化材料5-1</v>
      </c>
      <c r="L233" s="14" t="str">
        <f t="shared" si="28"/>
        <v>伙伴强化材料5-2</v>
      </c>
      <c r="M233" s="16">
        <f>VLOOKUP(J233,物品对应表!B:C,2,FALSE)</f>
        <v>24020</v>
      </c>
      <c r="N233" s="16">
        <f>VLOOKUP(K233,物品对应表!B:C,2,FALSE)</f>
        <v>24051</v>
      </c>
      <c r="O233" s="16">
        <f>VLOOKUP(L233,物品对应表!B:C,2,FALSE)</f>
        <v>24052</v>
      </c>
      <c r="P233">
        <f t="shared" si="29"/>
        <v>3</v>
      </c>
      <c r="Q233" s="4">
        <v>1</v>
      </c>
      <c r="R233" s="21">
        <v>1</v>
      </c>
      <c r="S233" s="16" t="str">
        <f t="shared" si="31"/>
        <v>{"count":3,"iid":24020}</v>
      </c>
      <c r="T233" s="16" t="str">
        <f t="shared" si="32"/>
        <v>{"count":1,"iid":24051}</v>
      </c>
      <c r="U233" s="16" t="str">
        <f t="shared" si="33"/>
        <v>{"count":1,"iid":24052}</v>
      </c>
    </row>
    <row r="234" spans="1:21" x14ac:dyDescent="0.15">
      <c r="A234" s="14">
        <v>231</v>
      </c>
      <c r="B234" s="14">
        <f>VLOOKUP(I234,角色ID对应!C:D,2,FALSE)</f>
        <v>43</v>
      </c>
      <c r="C234">
        <f t="shared" si="35"/>
        <v>6</v>
      </c>
      <c r="D234" s="14" t="str">
        <f t="shared" si="30"/>
        <v>[{"count":3,"iid":24020},{"count":1,"iid":24061},{"count":1,"iid":24062}]</v>
      </c>
      <c r="E234" s="14">
        <v>1</v>
      </c>
      <c r="F234">
        <v>0</v>
      </c>
      <c r="G234" s="14">
        <v>0</v>
      </c>
      <c r="H234">
        <v>0</v>
      </c>
      <c r="I234" s="14">
        <f t="shared" si="34"/>
        <v>26</v>
      </c>
      <c r="J234" s="15" t="str">
        <f>VLOOKUP(VLOOKUP(I234,角色ID对应!C:F,4,FALSE),AC:AD,2,FALSE)</f>
        <v>通用伙伴伙伴强化材料2</v>
      </c>
      <c r="K234" t="str">
        <f t="shared" si="27"/>
        <v>伙伴强化材料6-1</v>
      </c>
      <c r="L234" s="14" t="str">
        <f t="shared" si="28"/>
        <v>伙伴强化材料6-2</v>
      </c>
      <c r="M234" s="16">
        <f>VLOOKUP(J234,物品对应表!B:C,2,FALSE)</f>
        <v>24020</v>
      </c>
      <c r="N234" s="16">
        <f>VLOOKUP(K234,物品对应表!B:C,2,FALSE)</f>
        <v>24061</v>
      </c>
      <c r="O234" s="16">
        <f>VLOOKUP(L234,物品对应表!B:C,2,FALSE)</f>
        <v>24062</v>
      </c>
      <c r="P234">
        <f t="shared" si="29"/>
        <v>3</v>
      </c>
      <c r="Q234" s="4">
        <v>1</v>
      </c>
      <c r="R234" s="21">
        <v>1</v>
      </c>
      <c r="S234" s="16" t="str">
        <f t="shared" si="31"/>
        <v>{"count":3,"iid":24020}</v>
      </c>
      <c r="T234" s="16" t="str">
        <f t="shared" si="32"/>
        <v>{"count":1,"iid":24061}</v>
      </c>
      <c r="U234" s="16" t="str">
        <f t="shared" si="33"/>
        <v>{"count":1,"iid":24062}</v>
      </c>
    </row>
    <row r="235" spans="1:21" x14ac:dyDescent="0.15">
      <c r="A235" s="14">
        <v>232</v>
      </c>
      <c r="B235" s="14">
        <f>VLOOKUP(I235,角色ID对应!C:D,2,FALSE)</f>
        <v>43</v>
      </c>
      <c r="C235">
        <f t="shared" si="35"/>
        <v>7</v>
      </c>
      <c r="D235" s="14" t="str">
        <f t="shared" si="30"/>
        <v>[{"count":4,"iid":24020},{"count":1,"iid":24071},{"count":1,"iid":24072}]</v>
      </c>
      <c r="E235" s="14">
        <v>1</v>
      </c>
      <c r="F235">
        <v>0</v>
      </c>
      <c r="G235" s="14">
        <v>0</v>
      </c>
      <c r="H235">
        <v>0</v>
      </c>
      <c r="I235" s="14">
        <f t="shared" si="34"/>
        <v>26</v>
      </c>
      <c r="J235" s="15" t="str">
        <f>VLOOKUP(VLOOKUP(I235,角色ID对应!C:F,4,FALSE),AC:AD,2,FALSE)</f>
        <v>通用伙伴伙伴强化材料2</v>
      </c>
      <c r="K235" t="str">
        <f t="shared" si="27"/>
        <v>伙伴强化材料7-1</v>
      </c>
      <c r="L235" s="14" t="str">
        <f t="shared" si="28"/>
        <v>伙伴强化材料7-2</v>
      </c>
      <c r="M235" s="16">
        <f>VLOOKUP(J235,物品对应表!B:C,2,FALSE)</f>
        <v>24020</v>
      </c>
      <c r="N235" s="16">
        <f>VLOOKUP(K235,物品对应表!B:C,2,FALSE)</f>
        <v>24071</v>
      </c>
      <c r="O235" s="16">
        <f>VLOOKUP(L235,物品对应表!B:C,2,FALSE)</f>
        <v>24072</v>
      </c>
      <c r="P235">
        <f t="shared" si="29"/>
        <v>4</v>
      </c>
      <c r="Q235" s="4">
        <v>1</v>
      </c>
      <c r="R235" s="21">
        <v>1</v>
      </c>
      <c r="S235" s="16" t="str">
        <f t="shared" si="31"/>
        <v>{"count":4,"iid":24020}</v>
      </c>
      <c r="T235" s="16" t="str">
        <f t="shared" si="32"/>
        <v>{"count":1,"iid":24071}</v>
      </c>
      <c r="U235" s="16" t="str">
        <f t="shared" si="33"/>
        <v>{"count":1,"iid":24072}</v>
      </c>
    </row>
    <row r="236" spans="1:21" x14ac:dyDescent="0.15">
      <c r="A236" s="14">
        <v>233</v>
      </c>
      <c r="B236" s="14">
        <f>VLOOKUP(I236,角色ID对应!C:D,2,FALSE)</f>
        <v>43</v>
      </c>
      <c r="C236">
        <f t="shared" si="35"/>
        <v>8</v>
      </c>
      <c r="D236" s="14" t="str">
        <f t="shared" si="30"/>
        <v>[{"count":4,"iid":24020},{"count":1,"iid":24081},{"count":1,"iid":24082}]</v>
      </c>
      <c r="E236" s="14">
        <v>1</v>
      </c>
      <c r="F236">
        <v>0</v>
      </c>
      <c r="G236" s="14">
        <v>0</v>
      </c>
      <c r="H236">
        <v>0</v>
      </c>
      <c r="I236" s="14">
        <f t="shared" si="34"/>
        <v>26</v>
      </c>
      <c r="J236" s="15" t="str">
        <f>VLOOKUP(VLOOKUP(I236,角色ID对应!C:F,4,FALSE),AC:AD,2,FALSE)</f>
        <v>通用伙伴伙伴强化材料2</v>
      </c>
      <c r="K236" t="str">
        <f t="shared" si="27"/>
        <v>伙伴强化材料8-1</v>
      </c>
      <c r="L236" s="14" t="str">
        <f t="shared" si="28"/>
        <v>伙伴强化材料8-2</v>
      </c>
      <c r="M236" s="16">
        <f>VLOOKUP(J236,物品对应表!B:C,2,FALSE)</f>
        <v>24020</v>
      </c>
      <c r="N236" s="16">
        <f>VLOOKUP(K236,物品对应表!B:C,2,FALSE)</f>
        <v>24081</v>
      </c>
      <c r="O236" s="16">
        <f>VLOOKUP(L236,物品对应表!B:C,2,FALSE)</f>
        <v>24082</v>
      </c>
      <c r="P236">
        <f t="shared" si="29"/>
        <v>4</v>
      </c>
      <c r="Q236" s="4">
        <v>1</v>
      </c>
      <c r="R236" s="21">
        <v>1</v>
      </c>
      <c r="S236" s="16" t="str">
        <f t="shared" si="31"/>
        <v>{"count":4,"iid":24020}</v>
      </c>
      <c r="T236" s="16" t="str">
        <f t="shared" si="32"/>
        <v>{"count":1,"iid":24081}</v>
      </c>
      <c r="U236" s="16" t="str">
        <f t="shared" si="33"/>
        <v>{"count":1,"iid":24082}</v>
      </c>
    </row>
    <row r="237" spans="1:21" x14ac:dyDescent="0.15">
      <c r="A237" s="14">
        <v>234</v>
      </c>
      <c r="B237" s="14">
        <f>VLOOKUP(I237,角色ID对应!C:D,2,FALSE)</f>
        <v>43</v>
      </c>
      <c r="C237">
        <f t="shared" si="35"/>
        <v>9</v>
      </c>
      <c r="D237" s="14" t="str">
        <f t="shared" si="30"/>
        <v>[{"count":5,"iid":24020},{"count":1,"iid":24091},{"count":1,"iid":24092}]</v>
      </c>
      <c r="E237" s="14">
        <v>1</v>
      </c>
      <c r="F237">
        <v>0</v>
      </c>
      <c r="G237" s="14">
        <v>0</v>
      </c>
      <c r="H237">
        <v>0</v>
      </c>
      <c r="I237" s="14">
        <f t="shared" si="34"/>
        <v>26</v>
      </c>
      <c r="J237" s="15" t="str">
        <f>VLOOKUP(VLOOKUP(I237,角色ID对应!C:F,4,FALSE),AC:AD,2,FALSE)</f>
        <v>通用伙伴伙伴强化材料2</v>
      </c>
      <c r="K237" t="str">
        <f t="shared" si="27"/>
        <v>伙伴强化材料9-1</v>
      </c>
      <c r="L237" s="14" t="str">
        <f t="shared" si="28"/>
        <v>伙伴强化材料9-2</v>
      </c>
      <c r="M237" s="16">
        <f>VLOOKUP(J237,物品对应表!B:C,2,FALSE)</f>
        <v>24020</v>
      </c>
      <c r="N237" s="16">
        <f>VLOOKUP(K237,物品对应表!B:C,2,FALSE)</f>
        <v>24091</v>
      </c>
      <c r="O237" s="16">
        <f>VLOOKUP(L237,物品对应表!B:C,2,FALSE)</f>
        <v>24092</v>
      </c>
      <c r="P237">
        <f t="shared" si="29"/>
        <v>5</v>
      </c>
      <c r="Q237" s="4">
        <v>1</v>
      </c>
      <c r="R237" s="21">
        <v>1</v>
      </c>
      <c r="S237" s="16" t="str">
        <f t="shared" si="31"/>
        <v>{"count":5,"iid":24020}</v>
      </c>
      <c r="T237" s="16" t="str">
        <f t="shared" si="32"/>
        <v>{"count":1,"iid":24091}</v>
      </c>
      <c r="U237" s="16" t="str">
        <f t="shared" si="33"/>
        <v>{"count":1,"iid":24092}</v>
      </c>
    </row>
    <row r="238" spans="1:21" x14ac:dyDescent="0.15">
      <c r="A238" s="14">
        <v>235</v>
      </c>
      <c r="B238" s="14">
        <f>VLOOKUP(I238,角色ID对应!C:D,2,FALSE)</f>
        <v>44</v>
      </c>
      <c r="C238">
        <f t="shared" si="35"/>
        <v>1</v>
      </c>
      <c r="D238" s="14" t="str">
        <f t="shared" si="30"/>
        <v>[{"count":1,"iid":24010},{"count":1,"iid":24011},{"count":1,"iid":24012}]</v>
      </c>
      <c r="E238" s="14">
        <v>1</v>
      </c>
      <c r="F238">
        <v>0</v>
      </c>
      <c r="G238" s="14">
        <v>0</v>
      </c>
      <c r="H238">
        <v>0</v>
      </c>
      <c r="I238" s="14">
        <f t="shared" si="34"/>
        <v>27</v>
      </c>
      <c r="J238" s="15" t="str">
        <f>VLOOKUP(VLOOKUP(I238,角色ID对应!C:F,4,FALSE),AC:AD,2,FALSE)</f>
        <v>通用伙伴伙伴强化材料1</v>
      </c>
      <c r="K238" t="str">
        <f t="shared" si="27"/>
        <v>伙伴强化材料1-1</v>
      </c>
      <c r="L238" s="14" t="str">
        <f t="shared" si="28"/>
        <v>伙伴强化材料1-2</v>
      </c>
      <c r="M238" s="16">
        <f>VLOOKUP(J238,物品对应表!B:C,2,FALSE)</f>
        <v>24010</v>
      </c>
      <c r="N238" s="16">
        <f>VLOOKUP(K238,物品对应表!B:C,2,FALSE)</f>
        <v>24011</v>
      </c>
      <c r="O238" s="16">
        <f>VLOOKUP(L238,物品对应表!B:C,2,FALSE)</f>
        <v>24012</v>
      </c>
      <c r="P238">
        <f t="shared" si="29"/>
        <v>1</v>
      </c>
      <c r="Q238" s="4">
        <v>1</v>
      </c>
      <c r="R238" s="21">
        <v>1</v>
      </c>
      <c r="S238" s="16" t="str">
        <f t="shared" si="31"/>
        <v>{"count":1,"iid":24010}</v>
      </c>
      <c r="T238" s="16" t="str">
        <f t="shared" si="32"/>
        <v>{"count":1,"iid":24011}</v>
      </c>
      <c r="U238" s="16" t="str">
        <f t="shared" si="33"/>
        <v>{"count":1,"iid":24012}</v>
      </c>
    </row>
    <row r="239" spans="1:21" x14ac:dyDescent="0.15">
      <c r="A239" s="14">
        <v>236</v>
      </c>
      <c r="B239" s="14">
        <f>VLOOKUP(I239,角色ID对应!C:D,2,FALSE)</f>
        <v>44</v>
      </c>
      <c r="C239">
        <f t="shared" si="35"/>
        <v>2</v>
      </c>
      <c r="D239" s="14" t="str">
        <f t="shared" si="30"/>
        <v>[{"count":1,"iid":24010},{"count":1,"iid":24021},{"count":1,"iid":24022}]</v>
      </c>
      <c r="E239" s="14">
        <v>1</v>
      </c>
      <c r="F239">
        <v>0</v>
      </c>
      <c r="G239" s="14">
        <v>0</v>
      </c>
      <c r="H239">
        <v>0</v>
      </c>
      <c r="I239" s="14">
        <f t="shared" si="34"/>
        <v>27</v>
      </c>
      <c r="J239" s="15" t="str">
        <f>VLOOKUP(VLOOKUP(I239,角色ID对应!C:F,4,FALSE),AC:AD,2,FALSE)</f>
        <v>通用伙伴伙伴强化材料1</v>
      </c>
      <c r="K239" t="str">
        <f t="shared" si="27"/>
        <v>伙伴强化材料2-1</v>
      </c>
      <c r="L239" s="14" t="str">
        <f t="shared" si="28"/>
        <v>伙伴强化材料2-2</v>
      </c>
      <c r="M239" s="16">
        <f>VLOOKUP(J239,物品对应表!B:C,2,FALSE)</f>
        <v>24010</v>
      </c>
      <c r="N239" s="16">
        <f>VLOOKUP(K239,物品对应表!B:C,2,FALSE)</f>
        <v>24021</v>
      </c>
      <c r="O239" s="16">
        <f>VLOOKUP(L239,物品对应表!B:C,2,FALSE)</f>
        <v>24022</v>
      </c>
      <c r="P239">
        <f t="shared" si="29"/>
        <v>1</v>
      </c>
      <c r="Q239" s="4">
        <v>1</v>
      </c>
      <c r="R239" s="21">
        <v>1</v>
      </c>
      <c r="S239" s="16" t="str">
        <f t="shared" si="31"/>
        <v>{"count":1,"iid":24010}</v>
      </c>
      <c r="T239" s="16" t="str">
        <f t="shared" si="32"/>
        <v>{"count":1,"iid":24021}</v>
      </c>
      <c r="U239" s="16" t="str">
        <f t="shared" si="33"/>
        <v>{"count":1,"iid":24022}</v>
      </c>
    </row>
    <row r="240" spans="1:21" x14ac:dyDescent="0.15">
      <c r="A240" s="14">
        <v>237</v>
      </c>
      <c r="B240" s="14">
        <f>VLOOKUP(I240,角色ID对应!C:D,2,FALSE)</f>
        <v>44</v>
      </c>
      <c r="C240">
        <f t="shared" si="35"/>
        <v>3</v>
      </c>
      <c r="D240" s="14" t="str">
        <f t="shared" si="30"/>
        <v>[{"count":2,"iid":24010},{"count":1,"iid":24031},{"count":1,"iid":24032}]</v>
      </c>
      <c r="E240" s="14">
        <v>1</v>
      </c>
      <c r="F240">
        <v>0</v>
      </c>
      <c r="G240" s="14">
        <v>0</v>
      </c>
      <c r="H240">
        <v>0</v>
      </c>
      <c r="I240" s="14">
        <f t="shared" si="34"/>
        <v>27</v>
      </c>
      <c r="J240" s="15" t="str">
        <f>VLOOKUP(VLOOKUP(I240,角色ID对应!C:F,4,FALSE),AC:AD,2,FALSE)</f>
        <v>通用伙伴伙伴强化材料1</v>
      </c>
      <c r="K240" t="str">
        <f t="shared" si="27"/>
        <v>伙伴强化材料3-1</v>
      </c>
      <c r="L240" s="14" t="str">
        <f t="shared" si="28"/>
        <v>伙伴强化材料3-2</v>
      </c>
      <c r="M240" s="16">
        <f>VLOOKUP(J240,物品对应表!B:C,2,FALSE)</f>
        <v>24010</v>
      </c>
      <c r="N240" s="16">
        <f>VLOOKUP(K240,物品对应表!B:C,2,FALSE)</f>
        <v>24031</v>
      </c>
      <c r="O240" s="16">
        <f>VLOOKUP(L240,物品对应表!B:C,2,FALSE)</f>
        <v>24032</v>
      </c>
      <c r="P240">
        <f t="shared" si="29"/>
        <v>2</v>
      </c>
      <c r="Q240" s="4">
        <v>1</v>
      </c>
      <c r="R240" s="21">
        <v>1</v>
      </c>
      <c r="S240" s="16" t="str">
        <f t="shared" si="31"/>
        <v>{"count":2,"iid":24010}</v>
      </c>
      <c r="T240" s="16" t="str">
        <f t="shared" si="32"/>
        <v>{"count":1,"iid":24031}</v>
      </c>
      <c r="U240" s="16" t="str">
        <f t="shared" si="33"/>
        <v>{"count":1,"iid":24032}</v>
      </c>
    </row>
    <row r="241" spans="1:21" x14ac:dyDescent="0.15">
      <c r="A241" s="14">
        <v>238</v>
      </c>
      <c r="B241" s="14">
        <f>VLOOKUP(I241,角色ID对应!C:D,2,FALSE)</f>
        <v>44</v>
      </c>
      <c r="C241">
        <f t="shared" si="35"/>
        <v>4</v>
      </c>
      <c r="D241" s="14" t="str">
        <f t="shared" si="30"/>
        <v>[{"count":2,"iid":24010},{"count":1,"iid":24041},{"count":1,"iid":24042}]</v>
      </c>
      <c r="E241" s="14">
        <v>1</v>
      </c>
      <c r="F241">
        <v>0</v>
      </c>
      <c r="G241" s="14">
        <v>0</v>
      </c>
      <c r="H241">
        <v>0</v>
      </c>
      <c r="I241" s="14">
        <f t="shared" si="34"/>
        <v>27</v>
      </c>
      <c r="J241" s="15" t="str">
        <f>VLOOKUP(VLOOKUP(I241,角色ID对应!C:F,4,FALSE),AC:AD,2,FALSE)</f>
        <v>通用伙伴伙伴强化材料1</v>
      </c>
      <c r="K241" t="str">
        <f t="shared" si="27"/>
        <v>伙伴强化材料4-1</v>
      </c>
      <c r="L241" s="14" t="str">
        <f t="shared" si="28"/>
        <v>伙伴强化材料4-2</v>
      </c>
      <c r="M241" s="16">
        <f>VLOOKUP(J241,物品对应表!B:C,2,FALSE)</f>
        <v>24010</v>
      </c>
      <c r="N241" s="16">
        <f>VLOOKUP(K241,物品对应表!B:C,2,FALSE)</f>
        <v>24041</v>
      </c>
      <c r="O241" s="16">
        <f>VLOOKUP(L241,物品对应表!B:C,2,FALSE)</f>
        <v>24042</v>
      </c>
      <c r="P241">
        <f t="shared" si="29"/>
        <v>2</v>
      </c>
      <c r="Q241" s="4">
        <v>1</v>
      </c>
      <c r="R241" s="21">
        <v>1</v>
      </c>
      <c r="S241" s="16" t="str">
        <f t="shared" si="31"/>
        <v>{"count":2,"iid":24010}</v>
      </c>
      <c r="T241" s="16" t="str">
        <f t="shared" si="32"/>
        <v>{"count":1,"iid":24041}</v>
      </c>
      <c r="U241" s="16" t="str">
        <f t="shared" si="33"/>
        <v>{"count":1,"iid":24042}</v>
      </c>
    </row>
    <row r="242" spans="1:21" x14ac:dyDescent="0.15">
      <c r="A242" s="14">
        <v>239</v>
      </c>
      <c r="B242" s="14">
        <f>VLOOKUP(I242,角色ID对应!C:D,2,FALSE)</f>
        <v>44</v>
      </c>
      <c r="C242">
        <f t="shared" si="35"/>
        <v>5</v>
      </c>
      <c r="D242" s="14" t="str">
        <f t="shared" si="30"/>
        <v>[{"count":3,"iid":24010},{"count":1,"iid":24051},{"count":1,"iid":24052}]</v>
      </c>
      <c r="E242" s="14">
        <v>1</v>
      </c>
      <c r="F242">
        <v>0</v>
      </c>
      <c r="G242" s="14">
        <v>0</v>
      </c>
      <c r="H242">
        <v>0</v>
      </c>
      <c r="I242" s="14">
        <f t="shared" si="34"/>
        <v>27</v>
      </c>
      <c r="J242" s="15" t="str">
        <f>VLOOKUP(VLOOKUP(I242,角色ID对应!C:F,4,FALSE),AC:AD,2,FALSE)</f>
        <v>通用伙伴伙伴强化材料1</v>
      </c>
      <c r="K242" t="str">
        <f t="shared" si="27"/>
        <v>伙伴强化材料5-1</v>
      </c>
      <c r="L242" s="14" t="str">
        <f t="shared" si="28"/>
        <v>伙伴强化材料5-2</v>
      </c>
      <c r="M242" s="16">
        <f>VLOOKUP(J242,物品对应表!B:C,2,FALSE)</f>
        <v>24010</v>
      </c>
      <c r="N242" s="16">
        <f>VLOOKUP(K242,物品对应表!B:C,2,FALSE)</f>
        <v>24051</v>
      </c>
      <c r="O242" s="16">
        <f>VLOOKUP(L242,物品对应表!B:C,2,FALSE)</f>
        <v>24052</v>
      </c>
      <c r="P242">
        <f t="shared" si="29"/>
        <v>3</v>
      </c>
      <c r="Q242" s="4">
        <v>1</v>
      </c>
      <c r="R242" s="21">
        <v>1</v>
      </c>
      <c r="S242" s="16" t="str">
        <f t="shared" si="31"/>
        <v>{"count":3,"iid":24010}</v>
      </c>
      <c r="T242" s="16" t="str">
        <f t="shared" si="32"/>
        <v>{"count":1,"iid":24051}</v>
      </c>
      <c r="U242" s="16" t="str">
        <f t="shared" si="33"/>
        <v>{"count":1,"iid":24052}</v>
      </c>
    </row>
    <row r="243" spans="1:21" x14ac:dyDescent="0.15">
      <c r="A243" s="14">
        <v>240</v>
      </c>
      <c r="B243" s="14">
        <f>VLOOKUP(I243,角色ID对应!C:D,2,FALSE)</f>
        <v>44</v>
      </c>
      <c r="C243">
        <f t="shared" si="35"/>
        <v>6</v>
      </c>
      <c r="D243" s="14" t="str">
        <f t="shared" si="30"/>
        <v>[{"count":3,"iid":24010},{"count":1,"iid":24061},{"count":1,"iid":24062}]</v>
      </c>
      <c r="E243" s="14">
        <v>1</v>
      </c>
      <c r="F243">
        <v>0</v>
      </c>
      <c r="G243" s="14">
        <v>0</v>
      </c>
      <c r="H243">
        <v>0</v>
      </c>
      <c r="I243" s="14">
        <f t="shared" si="34"/>
        <v>27</v>
      </c>
      <c r="J243" s="15" t="str">
        <f>VLOOKUP(VLOOKUP(I243,角色ID对应!C:F,4,FALSE),AC:AD,2,FALSE)</f>
        <v>通用伙伴伙伴强化材料1</v>
      </c>
      <c r="K243" t="str">
        <f t="shared" si="27"/>
        <v>伙伴强化材料6-1</v>
      </c>
      <c r="L243" s="14" t="str">
        <f t="shared" si="28"/>
        <v>伙伴强化材料6-2</v>
      </c>
      <c r="M243" s="16">
        <f>VLOOKUP(J243,物品对应表!B:C,2,FALSE)</f>
        <v>24010</v>
      </c>
      <c r="N243" s="16">
        <f>VLOOKUP(K243,物品对应表!B:C,2,FALSE)</f>
        <v>24061</v>
      </c>
      <c r="O243" s="16">
        <f>VLOOKUP(L243,物品对应表!B:C,2,FALSE)</f>
        <v>24062</v>
      </c>
      <c r="P243">
        <f t="shared" si="29"/>
        <v>3</v>
      </c>
      <c r="Q243" s="4">
        <v>1</v>
      </c>
      <c r="R243" s="21">
        <v>1</v>
      </c>
      <c r="S243" s="16" t="str">
        <f t="shared" si="31"/>
        <v>{"count":3,"iid":24010}</v>
      </c>
      <c r="T243" s="16" t="str">
        <f t="shared" si="32"/>
        <v>{"count":1,"iid":24061}</v>
      </c>
      <c r="U243" s="16" t="str">
        <f t="shared" si="33"/>
        <v>{"count":1,"iid":24062}</v>
      </c>
    </row>
    <row r="244" spans="1:21" x14ac:dyDescent="0.15">
      <c r="A244" s="14">
        <v>241</v>
      </c>
      <c r="B244" s="14">
        <f>VLOOKUP(I244,角色ID对应!C:D,2,FALSE)</f>
        <v>44</v>
      </c>
      <c r="C244">
        <f t="shared" si="35"/>
        <v>7</v>
      </c>
      <c r="D244" s="14" t="str">
        <f t="shared" si="30"/>
        <v>[{"count":4,"iid":24010},{"count":1,"iid":24071},{"count":1,"iid":24072}]</v>
      </c>
      <c r="E244" s="14">
        <v>1</v>
      </c>
      <c r="F244">
        <v>0</v>
      </c>
      <c r="G244" s="14">
        <v>0</v>
      </c>
      <c r="H244">
        <v>0</v>
      </c>
      <c r="I244" s="14">
        <f t="shared" si="34"/>
        <v>27</v>
      </c>
      <c r="J244" s="15" t="str">
        <f>VLOOKUP(VLOOKUP(I244,角色ID对应!C:F,4,FALSE),AC:AD,2,FALSE)</f>
        <v>通用伙伴伙伴强化材料1</v>
      </c>
      <c r="K244" t="str">
        <f t="shared" si="27"/>
        <v>伙伴强化材料7-1</v>
      </c>
      <c r="L244" s="14" t="str">
        <f t="shared" si="28"/>
        <v>伙伴强化材料7-2</v>
      </c>
      <c r="M244" s="16">
        <f>VLOOKUP(J244,物品对应表!B:C,2,FALSE)</f>
        <v>24010</v>
      </c>
      <c r="N244" s="16">
        <f>VLOOKUP(K244,物品对应表!B:C,2,FALSE)</f>
        <v>24071</v>
      </c>
      <c r="O244" s="16">
        <f>VLOOKUP(L244,物品对应表!B:C,2,FALSE)</f>
        <v>24072</v>
      </c>
      <c r="P244">
        <f t="shared" si="29"/>
        <v>4</v>
      </c>
      <c r="Q244" s="4">
        <v>1</v>
      </c>
      <c r="R244" s="21">
        <v>1</v>
      </c>
      <c r="S244" s="16" t="str">
        <f t="shared" si="31"/>
        <v>{"count":4,"iid":24010}</v>
      </c>
      <c r="T244" s="16" t="str">
        <f t="shared" si="32"/>
        <v>{"count":1,"iid":24071}</v>
      </c>
      <c r="U244" s="16" t="str">
        <f t="shared" si="33"/>
        <v>{"count":1,"iid":24072}</v>
      </c>
    </row>
    <row r="245" spans="1:21" x14ac:dyDescent="0.15">
      <c r="A245" s="14">
        <v>242</v>
      </c>
      <c r="B245" s="14">
        <f>VLOOKUP(I245,角色ID对应!C:D,2,FALSE)</f>
        <v>44</v>
      </c>
      <c r="C245">
        <f t="shared" si="35"/>
        <v>8</v>
      </c>
      <c r="D245" s="14" t="str">
        <f t="shared" si="30"/>
        <v>[{"count":4,"iid":24010},{"count":1,"iid":24081},{"count":1,"iid":24082}]</v>
      </c>
      <c r="E245" s="14">
        <v>1</v>
      </c>
      <c r="F245">
        <v>0</v>
      </c>
      <c r="G245" s="14">
        <v>0</v>
      </c>
      <c r="H245">
        <v>0</v>
      </c>
      <c r="I245" s="14">
        <f t="shared" si="34"/>
        <v>27</v>
      </c>
      <c r="J245" s="15" t="str">
        <f>VLOOKUP(VLOOKUP(I245,角色ID对应!C:F,4,FALSE),AC:AD,2,FALSE)</f>
        <v>通用伙伴伙伴强化材料1</v>
      </c>
      <c r="K245" t="str">
        <f t="shared" si="27"/>
        <v>伙伴强化材料8-1</v>
      </c>
      <c r="L245" s="14" t="str">
        <f t="shared" si="28"/>
        <v>伙伴强化材料8-2</v>
      </c>
      <c r="M245" s="16">
        <f>VLOOKUP(J245,物品对应表!B:C,2,FALSE)</f>
        <v>24010</v>
      </c>
      <c r="N245" s="16">
        <f>VLOOKUP(K245,物品对应表!B:C,2,FALSE)</f>
        <v>24081</v>
      </c>
      <c r="O245" s="16">
        <f>VLOOKUP(L245,物品对应表!B:C,2,FALSE)</f>
        <v>24082</v>
      </c>
      <c r="P245">
        <f t="shared" si="29"/>
        <v>4</v>
      </c>
      <c r="Q245" s="4">
        <v>1</v>
      </c>
      <c r="R245" s="21">
        <v>1</v>
      </c>
      <c r="S245" s="16" t="str">
        <f t="shared" si="31"/>
        <v>{"count":4,"iid":24010}</v>
      </c>
      <c r="T245" s="16" t="str">
        <f t="shared" si="32"/>
        <v>{"count":1,"iid":24081}</v>
      </c>
      <c r="U245" s="16" t="str">
        <f t="shared" si="33"/>
        <v>{"count":1,"iid":24082}</v>
      </c>
    </row>
    <row r="246" spans="1:21" x14ac:dyDescent="0.15">
      <c r="A246" s="14">
        <v>243</v>
      </c>
      <c r="B246" s="14">
        <f>VLOOKUP(I246,角色ID对应!C:D,2,FALSE)</f>
        <v>44</v>
      </c>
      <c r="C246">
        <f t="shared" si="35"/>
        <v>9</v>
      </c>
      <c r="D246" s="14" t="str">
        <f t="shared" si="30"/>
        <v>[{"count":5,"iid":24010},{"count":1,"iid":24091},{"count":1,"iid":24092}]</v>
      </c>
      <c r="E246" s="14">
        <v>1</v>
      </c>
      <c r="F246">
        <v>0</v>
      </c>
      <c r="G246" s="14">
        <v>0</v>
      </c>
      <c r="H246">
        <v>0</v>
      </c>
      <c r="I246" s="14">
        <f t="shared" si="34"/>
        <v>27</v>
      </c>
      <c r="J246" s="15" t="str">
        <f>VLOOKUP(VLOOKUP(I246,角色ID对应!C:F,4,FALSE),AC:AD,2,FALSE)</f>
        <v>通用伙伴伙伴强化材料1</v>
      </c>
      <c r="K246" t="str">
        <f t="shared" si="27"/>
        <v>伙伴强化材料9-1</v>
      </c>
      <c r="L246" s="14" t="str">
        <f t="shared" si="28"/>
        <v>伙伴强化材料9-2</v>
      </c>
      <c r="M246" s="16">
        <f>VLOOKUP(J246,物品对应表!B:C,2,FALSE)</f>
        <v>24010</v>
      </c>
      <c r="N246" s="16">
        <f>VLOOKUP(K246,物品对应表!B:C,2,FALSE)</f>
        <v>24091</v>
      </c>
      <c r="O246" s="16">
        <f>VLOOKUP(L246,物品对应表!B:C,2,FALSE)</f>
        <v>24092</v>
      </c>
      <c r="P246">
        <f t="shared" si="29"/>
        <v>5</v>
      </c>
      <c r="Q246" s="4">
        <v>1</v>
      </c>
      <c r="R246" s="21">
        <v>1</v>
      </c>
      <c r="S246" s="16" t="str">
        <f t="shared" si="31"/>
        <v>{"count":5,"iid":24010}</v>
      </c>
      <c r="T246" s="16" t="str">
        <f t="shared" si="32"/>
        <v>{"count":1,"iid":24091}</v>
      </c>
      <c r="U246" s="16" t="str">
        <f t="shared" si="33"/>
        <v>{"count":1,"iid":24092}</v>
      </c>
    </row>
    <row r="247" spans="1:21" x14ac:dyDescent="0.15">
      <c r="A247" s="14"/>
      <c r="B247" s="14"/>
      <c r="D247" s="14"/>
      <c r="F247" s="14"/>
      <c r="G247" s="14"/>
    </row>
    <row r="248" spans="1:21" x14ac:dyDescent="0.15">
      <c r="A248" s="14"/>
      <c r="B248" s="14"/>
      <c r="D248" s="14"/>
      <c r="F248" s="14"/>
      <c r="G248" s="14"/>
    </row>
    <row r="249" spans="1:21" x14ac:dyDescent="0.15">
      <c r="A249" s="14"/>
      <c r="B249" s="14"/>
      <c r="D249" s="14"/>
      <c r="F249" s="14"/>
      <c r="G249" s="14"/>
    </row>
    <row r="250" spans="1:21" x14ac:dyDescent="0.15">
      <c r="A250" s="14"/>
      <c r="B250" s="14"/>
      <c r="D250" s="14"/>
      <c r="F250" s="14"/>
      <c r="G250" s="14"/>
    </row>
    <row r="251" spans="1:21" x14ac:dyDescent="0.15">
      <c r="A251" s="14"/>
      <c r="B251" s="14"/>
      <c r="D251" s="14"/>
      <c r="F251" s="14"/>
      <c r="G251" s="14"/>
    </row>
    <row r="252" spans="1:21" x14ac:dyDescent="0.15">
      <c r="A252" s="14"/>
      <c r="B252" s="14"/>
      <c r="D252" s="14"/>
      <c r="F252" s="14"/>
      <c r="G252" s="14"/>
    </row>
    <row r="253" spans="1:21" x14ac:dyDescent="0.15">
      <c r="A253" s="14"/>
      <c r="B253" s="14"/>
      <c r="D253" s="14"/>
      <c r="F253" s="14"/>
      <c r="G253" s="14"/>
    </row>
    <row r="254" spans="1:21" x14ac:dyDescent="0.15">
      <c r="A254" s="14"/>
      <c r="B254" s="14"/>
      <c r="D254" s="14"/>
      <c r="F254" s="14"/>
      <c r="G254" s="14"/>
    </row>
    <row r="255" spans="1:21" x14ac:dyDescent="0.15">
      <c r="A255" s="14"/>
      <c r="B255" s="14"/>
      <c r="D255" s="14"/>
      <c r="F255" s="14"/>
      <c r="G255" s="14"/>
    </row>
    <row r="256" spans="1:2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  <row r="440" spans="1:7" customFormat="1" x14ac:dyDescent="0.15">
      <c r="A440" s="14"/>
      <c r="B440" s="14"/>
      <c r="D440" s="14"/>
      <c r="F440" s="14"/>
      <c r="G440" s="14"/>
    </row>
    <row r="441" spans="1:7" customFormat="1" x14ac:dyDescent="0.15">
      <c r="A441" s="14"/>
      <c r="B441" s="14"/>
      <c r="D441" s="14"/>
      <c r="F441" s="14"/>
      <c r="G441" s="14"/>
    </row>
    <row r="442" spans="1:7" customFormat="1" x14ac:dyDescent="0.15">
      <c r="A442" s="14"/>
      <c r="B442" s="14"/>
      <c r="D442" s="14"/>
      <c r="F442" s="14"/>
      <c r="G442" s="14"/>
    </row>
    <row r="443" spans="1:7" customFormat="1" x14ac:dyDescent="0.15">
      <c r="A443" s="14"/>
      <c r="B443" s="14"/>
      <c r="D443" s="14"/>
      <c r="F443" s="14"/>
      <c r="G443" s="14"/>
    </row>
    <row r="444" spans="1:7" customFormat="1" x14ac:dyDescent="0.15">
      <c r="A444" s="14"/>
      <c r="B444" s="14"/>
      <c r="D444" s="14"/>
      <c r="F444" s="14"/>
      <c r="G444" s="14"/>
    </row>
    <row r="445" spans="1:7" customFormat="1" x14ac:dyDescent="0.15">
      <c r="A445" s="14"/>
      <c r="B445" s="14"/>
      <c r="D445" s="14"/>
      <c r="F445" s="14"/>
      <c r="G445" s="14"/>
    </row>
    <row r="446" spans="1:7" customFormat="1" x14ac:dyDescent="0.15">
      <c r="A446" s="14"/>
      <c r="B446" s="14"/>
      <c r="D446" s="14"/>
      <c r="F446" s="14"/>
      <c r="G446" s="14"/>
    </row>
    <row r="447" spans="1:7" customFormat="1" x14ac:dyDescent="0.15">
      <c r="A447" s="14"/>
      <c r="B447" s="14"/>
      <c r="D447" s="14"/>
      <c r="F447" s="14"/>
      <c r="G447" s="14"/>
    </row>
    <row r="448" spans="1:7" customFormat="1" x14ac:dyDescent="0.15">
      <c r="A448" s="14"/>
      <c r="B448" s="14"/>
      <c r="D448" s="14"/>
      <c r="F448" s="14"/>
      <c r="G448" s="14"/>
    </row>
    <row r="449" spans="1:7" customFormat="1" x14ac:dyDescent="0.15">
      <c r="A449" s="14"/>
      <c r="B449" s="14"/>
      <c r="D449" s="14"/>
      <c r="F449" s="14"/>
      <c r="G449" s="14"/>
    </row>
    <row r="450" spans="1:7" customFormat="1" x14ac:dyDescent="0.15">
      <c r="A450" s="14"/>
      <c r="B450" s="14"/>
      <c r="D450" s="14"/>
      <c r="F450" s="14"/>
      <c r="G450" s="14"/>
    </row>
    <row r="451" spans="1:7" customFormat="1" x14ac:dyDescent="0.15">
      <c r="A451" s="14"/>
      <c r="B451" s="14"/>
      <c r="D451" s="14"/>
      <c r="F451" s="14"/>
      <c r="G451" s="14"/>
    </row>
    <row r="452" spans="1:7" customFormat="1" x14ac:dyDescent="0.15">
      <c r="A452" s="14"/>
      <c r="B452" s="14"/>
      <c r="D452" s="14"/>
      <c r="F452" s="14"/>
      <c r="G452" s="14"/>
    </row>
    <row r="453" spans="1:7" customFormat="1" x14ac:dyDescent="0.15">
      <c r="A453" s="14"/>
      <c r="B453" s="14"/>
      <c r="D453" s="14"/>
      <c r="F453" s="14"/>
      <c r="G453" s="14"/>
    </row>
    <row r="454" spans="1:7" customFormat="1" x14ac:dyDescent="0.15">
      <c r="A454" s="14"/>
      <c r="B454" s="14"/>
      <c r="D454" s="14"/>
      <c r="F454" s="14"/>
      <c r="G454" s="14"/>
    </row>
    <row r="455" spans="1:7" customFormat="1" x14ac:dyDescent="0.15">
      <c r="A455" s="14"/>
      <c r="B455" s="14"/>
      <c r="D455" s="14"/>
      <c r="F455" s="14"/>
      <c r="G455" s="14"/>
    </row>
    <row r="456" spans="1:7" customFormat="1" x14ac:dyDescent="0.15">
      <c r="A456" s="14"/>
      <c r="B456" s="14"/>
      <c r="D456" s="14"/>
      <c r="F456" s="14"/>
      <c r="G456" s="14"/>
    </row>
    <row r="457" spans="1:7" customFormat="1" x14ac:dyDescent="0.15">
      <c r="A457" s="14"/>
      <c r="B457" s="14"/>
      <c r="D457" s="14"/>
      <c r="F457" s="14"/>
      <c r="G457" s="14"/>
    </row>
    <row r="458" spans="1:7" customFormat="1" x14ac:dyDescent="0.15">
      <c r="A458" s="14"/>
      <c r="B458" s="14"/>
      <c r="D458" s="14"/>
      <c r="F458" s="14"/>
      <c r="G458" s="14"/>
    </row>
    <row r="459" spans="1:7" customFormat="1" x14ac:dyDescent="0.15">
      <c r="A459" s="14"/>
      <c r="B459" s="14"/>
      <c r="D459" s="14"/>
      <c r="F459" s="14"/>
      <c r="G459" s="14"/>
    </row>
    <row r="460" spans="1:7" customFormat="1" x14ac:dyDescent="0.15">
      <c r="A460" s="14"/>
      <c r="B460" s="14"/>
      <c r="D460" s="14"/>
      <c r="F460" s="14"/>
      <c r="G460" s="14"/>
    </row>
    <row r="461" spans="1:7" customFormat="1" x14ac:dyDescent="0.15">
      <c r="A461" s="14"/>
      <c r="B461" s="14"/>
      <c r="D461" s="14"/>
      <c r="F461" s="14"/>
      <c r="G461" s="14"/>
    </row>
    <row r="462" spans="1:7" customFormat="1" x14ac:dyDescent="0.15">
      <c r="A462" s="14"/>
      <c r="B462" s="14"/>
      <c r="D462" s="14"/>
      <c r="F462" s="14"/>
      <c r="G462" s="14"/>
    </row>
    <row r="463" spans="1:7" customFormat="1" x14ac:dyDescent="0.15">
      <c r="A463" s="14"/>
      <c r="B463" s="14"/>
      <c r="D463" s="14"/>
      <c r="F463" s="14"/>
      <c r="G463" s="14"/>
    </row>
    <row r="464" spans="1:7" customFormat="1" x14ac:dyDescent="0.15">
      <c r="A464" s="14"/>
      <c r="B464" s="14"/>
      <c r="D464" s="14"/>
      <c r="F464" s="14"/>
      <c r="G464" s="14"/>
    </row>
    <row r="465" spans="1:7" customFormat="1" x14ac:dyDescent="0.15">
      <c r="A465" s="14"/>
      <c r="B465" s="14"/>
      <c r="D465" s="14"/>
      <c r="F465" s="14"/>
      <c r="G465" s="14"/>
    </row>
    <row r="466" spans="1:7" customFormat="1" x14ac:dyDescent="0.15">
      <c r="A466" s="14"/>
      <c r="B466" s="14"/>
      <c r="D466" s="14"/>
      <c r="F466" s="14"/>
      <c r="G466" s="14"/>
    </row>
    <row r="467" spans="1:7" customFormat="1" x14ac:dyDescent="0.15">
      <c r="A467" s="14"/>
      <c r="B467" s="14"/>
      <c r="D467" s="14"/>
      <c r="F467" s="14"/>
      <c r="G467" s="14"/>
    </row>
    <row r="468" spans="1:7" customFormat="1" x14ac:dyDescent="0.15">
      <c r="A468" s="14"/>
      <c r="B468" s="14"/>
      <c r="D468" s="14"/>
      <c r="F468" s="14"/>
      <c r="G468" s="14"/>
    </row>
    <row r="469" spans="1:7" customFormat="1" x14ac:dyDescent="0.15">
      <c r="A469" s="14"/>
      <c r="B469" s="14"/>
      <c r="D469" s="14"/>
      <c r="F469" s="14"/>
      <c r="G469" s="14"/>
    </row>
    <row r="470" spans="1:7" customFormat="1" x14ac:dyDescent="0.15">
      <c r="A470" s="14"/>
      <c r="B470" s="14"/>
      <c r="D470" s="14"/>
      <c r="F470" s="14"/>
      <c r="G470" s="14"/>
    </row>
    <row r="471" spans="1:7" customFormat="1" x14ac:dyDescent="0.15">
      <c r="A471" s="14"/>
      <c r="B471" s="14"/>
      <c r="D471" s="14"/>
      <c r="F471" s="14"/>
      <c r="G471" s="14"/>
    </row>
    <row r="472" spans="1:7" customFormat="1" x14ac:dyDescent="0.15">
      <c r="A472" s="14"/>
      <c r="B472" s="14"/>
      <c r="D472" s="14"/>
      <c r="F472" s="14"/>
      <c r="G472" s="14"/>
    </row>
    <row r="473" spans="1:7" customFormat="1" x14ac:dyDescent="0.15">
      <c r="A473" s="14"/>
      <c r="B473" s="14"/>
      <c r="D473" s="14"/>
      <c r="F473" s="14"/>
      <c r="G473" s="14"/>
    </row>
    <row r="474" spans="1:7" customFormat="1" x14ac:dyDescent="0.15">
      <c r="A474" s="14"/>
      <c r="B474" s="14"/>
      <c r="D474" s="14"/>
      <c r="F474" s="14"/>
      <c r="G474" s="14"/>
    </row>
    <row r="475" spans="1:7" customFormat="1" x14ac:dyDescent="0.15">
      <c r="A475" s="14"/>
      <c r="B475" s="14"/>
      <c r="D475" s="14"/>
      <c r="F475" s="14"/>
      <c r="G475" s="14"/>
    </row>
    <row r="476" spans="1:7" customFormat="1" x14ac:dyDescent="0.15">
      <c r="A476" s="14"/>
      <c r="B476" s="14"/>
      <c r="D476" s="14"/>
      <c r="F476" s="14"/>
      <c r="G476" s="14"/>
    </row>
    <row r="477" spans="1:7" customFormat="1" x14ac:dyDescent="0.15">
      <c r="A477" s="14"/>
      <c r="B477" s="14"/>
      <c r="D477" s="14"/>
      <c r="F477" s="14"/>
      <c r="G477" s="14"/>
    </row>
    <row r="478" spans="1:7" customFormat="1" x14ac:dyDescent="0.15">
      <c r="A478" s="14"/>
      <c r="B478" s="14"/>
      <c r="D478" s="14"/>
      <c r="F478" s="14"/>
      <c r="G478" s="14"/>
    </row>
    <row r="479" spans="1:7" customFormat="1" x14ac:dyDescent="0.15">
      <c r="A479" s="14"/>
      <c r="B479" s="14"/>
      <c r="D479" s="14"/>
      <c r="F479" s="14"/>
      <c r="G479" s="14"/>
    </row>
    <row r="480" spans="1:7" customFormat="1" x14ac:dyDescent="0.15">
      <c r="A480" s="14"/>
      <c r="B480" s="14"/>
      <c r="D480" s="14"/>
      <c r="F480" s="14"/>
      <c r="G480" s="14"/>
    </row>
    <row r="481" spans="1:7" customFormat="1" x14ac:dyDescent="0.15">
      <c r="A481" s="14"/>
      <c r="B481" s="14"/>
      <c r="D481" s="14"/>
      <c r="F481" s="14"/>
      <c r="G481" s="14"/>
    </row>
    <row r="482" spans="1:7" customFormat="1" x14ac:dyDescent="0.15">
      <c r="A482" s="14"/>
      <c r="B482" s="14"/>
      <c r="D482" s="14"/>
      <c r="F482" s="14"/>
      <c r="G482" s="14"/>
    </row>
    <row r="483" spans="1:7" customFormat="1" x14ac:dyDescent="0.15">
      <c r="A483" s="14"/>
      <c r="B483" s="14"/>
      <c r="D483" s="14"/>
      <c r="F483" s="14"/>
      <c r="G483" s="14"/>
    </row>
    <row r="484" spans="1:7" customFormat="1" x14ac:dyDescent="0.15">
      <c r="A484" s="14"/>
      <c r="B484" s="14"/>
      <c r="D484" s="14"/>
      <c r="F484" s="14"/>
      <c r="G484" s="14"/>
    </row>
    <row r="485" spans="1:7" customFormat="1" x14ac:dyDescent="0.15">
      <c r="A485" s="14"/>
      <c r="B485" s="14"/>
      <c r="D485" s="14"/>
      <c r="F485" s="14"/>
      <c r="G485" s="14"/>
    </row>
    <row r="486" spans="1:7" customFormat="1" x14ac:dyDescent="0.15">
      <c r="A486" s="14"/>
      <c r="B486" s="14"/>
      <c r="D486" s="14"/>
      <c r="F486" s="14"/>
      <c r="G486" s="14"/>
    </row>
    <row r="487" spans="1:7" customFormat="1" x14ac:dyDescent="0.15">
      <c r="A487" s="14"/>
      <c r="B487" s="14"/>
      <c r="D487" s="14"/>
      <c r="F487" s="14"/>
      <c r="G487" s="14"/>
    </row>
    <row r="488" spans="1:7" customFormat="1" x14ac:dyDescent="0.15">
      <c r="A488" s="14"/>
      <c r="B488" s="14"/>
      <c r="D488" s="14"/>
      <c r="F488" s="14"/>
      <c r="G488" s="14"/>
    </row>
    <row r="489" spans="1:7" customFormat="1" x14ac:dyDescent="0.15">
      <c r="A489" s="14"/>
      <c r="B489" s="14"/>
      <c r="D489" s="14"/>
      <c r="F489" s="14"/>
      <c r="G489" s="14"/>
    </row>
    <row r="490" spans="1:7" customFormat="1" x14ac:dyDescent="0.15">
      <c r="A490" s="14"/>
      <c r="B490" s="14"/>
      <c r="D490" s="14"/>
      <c r="F490" s="14"/>
      <c r="G490" s="14"/>
    </row>
    <row r="491" spans="1:7" customFormat="1" x14ac:dyDescent="0.15">
      <c r="A491" s="14"/>
      <c r="B491" s="14"/>
      <c r="D491" s="14"/>
      <c r="F491" s="14"/>
      <c r="G491" s="14"/>
    </row>
    <row r="492" spans="1:7" customFormat="1" x14ac:dyDescent="0.15">
      <c r="A492" s="14"/>
      <c r="B492" s="14"/>
      <c r="D492" s="14"/>
      <c r="F492" s="14"/>
      <c r="G492" s="14"/>
    </row>
    <row r="493" spans="1:7" customFormat="1" x14ac:dyDescent="0.15">
      <c r="A493" s="14"/>
      <c r="B493" s="14"/>
      <c r="D493" s="14"/>
      <c r="F493" s="14"/>
      <c r="G493" s="14"/>
    </row>
    <row r="494" spans="1:7" customFormat="1" x14ac:dyDescent="0.15">
      <c r="A494" s="14"/>
      <c r="B494" s="14"/>
      <c r="D494" s="14"/>
      <c r="F494" s="14"/>
      <c r="G494" s="14"/>
    </row>
    <row r="495" spans="1:7" customFormat="1" x14ac:dyDescent="0.15">
      <c r="A495" s="14"/>
      <c r="B495" s="14"/>
      <c r="D495" s="14"/>
      <c r="F495" s="14"/>
      <c r="G495" s="14"/>
    </row>
    <row r="496" spans="1:7" customFormat="1" x14ac:dyDescent="0.15">
      <c r="A496" s="14"/>
      <c r="B496" s="14"/>
      <c r="D496" s="14"/>
      <c r="F496" s="14"/>
      <c r="G496" s="14"/>
    </row>
    <row r="497" spans="1:7" customFormat="1" x14ac:dyDescent="0.15">
      <c r="A497" s="14"/>
      <c r="B497" s="14"/>
      <c r="D497" s="14"/>
      <c r="F497" s="14"/>
      <c r="G497" s="14"/>
    </row>
    <row r="498" spans="1:7" customFormat="1" x14ac:dyDescent="0.15">
      <c r="A498" s="14"/>
      <c r="B498" s="14"/>
      <c r="D498" s="14"/>
      <c r="F498" s="14"/>
      <c r="G498" s="14"/>
    </row>
    <row r="499" spans="1:7" customFormat="1" x14ac:dyDescent="0.15">
      <c r="A499" s="14"/>
      <c r="B499" s="14"/>
      <c r="D499" s="14"/>
      <c r="F499" s="14"/>
      <c r="G499" s="14"/>
    </row>
    <row r="500" spans="1:7" customFormat="1" x14ac:dyDescent="0.15">
      <c r="A500" s="14"/>
      <c r="B500" s="14"/>
      <c r="D500" s="14"/>
      <c r="F500" s="14"/>
      <c r="G500" s="14"/>
    </row>
    <row r="501" spans="1:7" customFormat="1" x14ac:dyDescent="0.15">
      <c r="A501" s="14"/>
      <c r="B501" s="14"/>
      <c r="D501" s="14"/>
      <c r="F501" s="14"/>
      <c r="G501" s="14"/>
    </row>
    <row r="502" spans="1:7" customFormat="1" x14ac:dyDescent="0.15">
      <c r="A502" s="14"/>
      <c r="B502" s="14"/>
      <c r="D502" s="14"/>
      <c r="F502" s="14"/>
      <c r="G502" s="14"/>
    </row>
    <row r="503" spans="1:7" customFormat="1" x14ac:dyDescent="0.15">
      <c r="A503" s="14"/>
      <c r="B503" s="14"/>
      <c r="D503" s="14"/>
      <c r="F503" s="14"/>
      <c r="G503" s="14"/>
    </row>
    <row r="504" spans="1:7" customFormat="1" x14ac:dyDescent="0.15">
      <c r="A504" s="14"/>
      <c r="B504" s="14"/>
      <c r="D504" s="14"/>
      <c r="F504" s="14"/>
      <c r="G504" s="14"/>
    </row>
    <row r="505" spans="1:7" customFormat="1" x14ac:dyDescent="0.15">
      <c r="A505" s="14"/>
      <c r="B505" s="14"/>
      <c r="D505" s="14"/>
      <c r="F505" s="14"/>
      <c r="G505" s="14"/>
    </row>
    <row r="506" spans="1:7" customFormat="1" x14ac:dyDescent="0.15">
      <c r="A506" s="14"/>
      <c r="B506" s="14"/>
      <c r="D506" s="14"/>
      <c r="F506" s="14"/>
      <c r="G506" s="14"/>
    </row>
    <row r="507" spans="1:7" customFormat="1" x14ac:dyDescent="0.15">
      <c r="A507" s="14"/>
      <c r="B507" s="14"/>
      <c r="D507" s="14"/>
      <c r="F507" s="14"/>
      <c r="G507" s="14"/>
    </row>
    <row r="508" spans="1:7" customFormat="1" x14ac:dyDescent="0.15">
      <c r="A508" s="14"/>
      <c r="B508" s="14"/>
      <c r="D508" s="14"/>
      <c r="F508" s="14"/>
      <c r="G508" s="14"/>
    </row>
    <row r="509" spans="1:7" customFormat="1" x14ac:dyDescent="0.15">
      <c r="A509" s="14"/>
      <c r="B509" s="14"/>
      <c r="D509" s="14"/>
      <c r="F509" s="14"/>
      <c r="G509" s="14"/>
    </row>
    <row r="510" spans="1:7" customFormat="1" x14ac:dyDescent="0.15">
      <c r="A510" s="14"/>
      <c r="B510" s="14"/>
      <c r="D510" s="14"/>
      <c r="F510" s="14"/>
      <c r="G510" s="14"/>
    </row>
    <row r="511" spans="1:7" customFormat="1" x14ac:dyDescent="0.15">
      <c r="A511" s="14"/>
      <c r="B511" s="14"/>
      <c r="D511" s="14"/>
      <c r="F511" s="14"/>
      <c r="G511" s="14"/>
    </row>
    <row r="512" spans="1:7" customFormat="1" x14ac:dyDescent="0.15">
      <c r="A512" s="14"/>
      <c r="B512" s="14"/>
      <c r="D512" s="14"/>
      <c r="F512" s="14"/>
      <c r="G512" s="14"/>
    </row>
    <row r="513" spans="1:7" customFormat="1" x14ac:dyDescent="0.15">
      <c r="A513" s="14"/>
      <c r="B513" s="14"/>
      <c r="D513" s="14"/>
      <c r="F513" s="14"/>
      <c r="G513" s="14"/>
    </row>
    <row r="514" spans="1:7" customFormat="1" x14ac:dyDescent="0.15">
      <c r="A514" s="14"/>
      <c r="B514" s="14"/>
      <c r="D514" s="14"/>
      <c r="F514" s="14"/>
      <c r="G514" s="14"/>
    </row>
    <row r="515" spans="1:7" customFormat="1" x14ac:dyDescent="0.15">
      <c r="A515" s="14"/>
      <c r="B515" s="14"/>
      <c r="D515" s="14"/>
      <c r="F515" s="14"/>
      <c r="G515" s="14"/>
    </row>
    <row r="516" spans="1:7" customFormat="1" x14ac:dyDescent="0.15">
      <c r="A516" s="14"/>
      <c r="B516" s="14"/>
      <c r="D516" s="14"/>
      <c r="F516" s="14"/>
      <c r="G516" s="14"/>
    </row>
    <row r="517" spans="1:7" customFormat="1" x14ac:dyDescent="0.15">
      <c r="A517" s="14"/>
      <c r="B517" s="14"/>
      <c r="D517" s="14"/>
      <c r="F517" s="14"/>
      <c r="G517" s="14"/>
    </row>
    <row r="518" spans="1:7" customFormat="1" x14ac:dyDescent="0.15">
      <c r="A518" s="14"/>
      <c r="B518" s="14"/>
      <c r="D518" s="14"/>
      <c r="F518" s="14"/>
      <c r="G518" s="14"/>
    </row>
    <row r="519" spans="1:7" customFormat="1" x14ac:dyDescent="0.15">
      <c r="A519" s="14"/>
      <c r="B519" s="14"/>
      <c r="D519" s="14"/>
      <c r="F519" s="14"/>
      <c r="G519" s="14"/>
    </row>
    <row r="520" spans="1:7" customFormat="1" x14ac:dyDescent="0.15">
      <c r="A520" s="14"/>
      <c r="B520" s="14"/>
      <c r="D520" s="14"/>
      <c r="F520" s="14"/>
      <c r="G520" s="14"/>
    </row>
    <row r="521" spans="1:7" customFormat="1" x14ac:dyDescent="0.15">
      <c r="A521" s="14"/>
      <c r="B521" s="14"/>
      <c r="D521" s="14"/>
      <c r="F521" s="14"/>
      <c r="G521" s="14"/>
    </row>
    <row r="522" spans="1:7" customFormat="1" x14ac:dyDescent="0.15">
      <c r="A522" s="14"/>
      <c r="B522" s="14"/>
      <c r="D522" s="14"/>
      <c r="F522" s="14"/>
      <c r="G522" s="14"/>
    </row>
    <row r="523" spans="1:7" customFormat="1" x14ac:dyDescent="0.15">
      <c r="A523" s="14"/>
      <c r="B523" s="14"/>
      <c r="D523" s="14"/>
      <c r="F523" s="14"/>
      <c r="G523" s="14"/>
    </row>
    <row r="524" spans="1:7" customFormat="1" x14ac:dyDescent="0.15">
      <c r="A524" s="14"/>
      <c r="B524" s="14"/>
      <c r="D524" s="14"/>
      <c r="F524" s="14"/>
      <c r="G524" s="14"/>
    </row>
    <row r="525" spans="1:7" customFormat="1" x14ac:dyDescent="0.15">
      <c r="A525" s="14"/>
      <c r="B525" s="14"/>
      <c r="D525" s="14"/>
      <c r="F525" s="14"/>
      <c r="G525" s="14"/>
    </row>
    <row r="526" spans="1:7" customFormat="1" x14ac:dyDescent="0.15">
      <c r="A526" s="14"/>
      <c r="B526" s="14"/>
      <c r="D526" s="14"/>
      <c r="F526" s="14"/>
      <c r="G526" s="14"/>
    </row>
    <row r="527" spans="1:7" customFormat="1" x14ac:dyDescent="0.15">
      <c r="A527" s="14"/>
      <c r="B527" s="14"/>
      <c r="D527" s="14"/>
      <c r="F527" s="14"/>
      <c r="G527" s="14"/>
    </row>
    <row r="528" spans="1:7" customFormat="1" x14ac:dyDescent="0.15">
      <c r="A528" s="14"/>
      <c r="B528" s="14"/>
      <c r="D528" s="14"/>
      <c r="F528" s="14"/>
      <c r="G528" s="14"/>
    </row>
    <row r="529" spans="1:7" customFormat="1" x14ac:dyDescent="0.15">
      <c r="A529" s="14"/>
      <c r="B529" s="14"/>
      <c r="D529" s="14"/>
      <c r="F529" s="14"/>
      <c r="G529" s="14"/>
    </row>
    <row r="530" spans="1:7" customFormat="1" x14ac:dyDescent="0.15">
      <c r="A530" s="14"/>
      <c r="B530" s="14"/>
      <c r="D530" s="14"/>
      <c r="F530" s="14"/>
      <c r="G530" s="14"/>
    </row>
    <row r="531" spans="1:7" customFormat="1" x14ac:dyDescent="0.15">
      <c r="A531" s="14"/>
      <c r="B531" s="14"/>
      <c r="D531" s="14"/>
      <c r="F531" s="14"/>
      <c r="G531" s="14"/>
    </row>
    <row r="532" spans="1:7" customFormat="1" x14ac:dyDescent="0.15">
      <c r="A532" s="14"/>
      <c r="B532" s="14"/>
      <c r="D532" s="14"/>
      <c r="F532" s="14"/>
      <c r="G532" s="14"/>
    </row>
    <row r="533" spans="1:7" customFormat="1" x14ac:dyDescent="0.15">
      <c r="A533" s="14"/>
      <c r="B533" s="14"/>
      <c r="D533" s="14"/>
      <c r="F533" s="14"/>
      <c r="G533" s="14"/>
    </row>
    <row r="534" spans="1:7" customFormat="1" x14ac:dyDescent="0.15">
      <c r="A534" s="14"/>
      <c r="B534" s="14"/>
      <c r="D534" s="14"/>
      <c r="F534" s="14"/>
      <c r="G534" s="14"/>
    </row>
    <row r="535" spans="1:7" customFormat="1" x14ac:dyDescent="0.15">
      <c r="A535" s="14"/>
      <c r="B535" s="14"/>
      <c r="D535" s="14"/>
      <c r="F535" s="14"/>
      <c r="G535" s="14"/>
    </row>
    <row r="536" spans="1:7" customFormat="1" x14ac:dyDescent="0.15">
      <c r="A536" s="14"/>
      <c r="B536" s="14"/>
      <c r="D536" s="14"/>
      <c r="F536" s="14"/>
      <c r="G536" s="14"/>
    </row>
    <row r="537" spans="1:7" customFormat="1" x14ac:dyDescent="0.15">
      <c r="A537" s="14"/>
      <c r="B537" s="14"/>
      <c r="D537" s="14"/>
      <c r="F537" s="14"/>
      <c r="G537" s="14"/>
    </row>
    <row r="538" spans="1:7" customFormat="1" x14ac:dyDescent="0.15">
      <c r="A538" s="14"/>
      <c r="B538" s="14"/>
      <c r="D538" s="14"/>
      <c r="F538" s="14"/>
      <c r="G538" s="14"/>
    </row>
    <row r="539" spans="1:7" customFormat="1" x14ac:dyDescent="0.15">
      <c r="A539" s="14"/>
      <c r="B539" s="14"/>
      <c r="D539" s="14"/>
      <c r="F539" s="14"/>
      <c r="G539" s="14"/>
    </row>
    <row r="540" spans="1:7" customFormat="1" x14ac:dyDescent="0.15">
      <c r="A540" s="14"/>
      <c r="B540" s="14"/>
      <c r="D540" s="14"/>
      <c r="F540" s="14"/>
      <c r="G540" s="14"/>
    </row>
    <row r="541" spans="1:7" customFormat="1" x14ac:dyDescent="0.15">
      <c r="A541" s="14"/>
      <c r="B541" s="14"/>
      <c r="D541" s="14"/>
      <c r="F541" s="14"/>
      <c r="G541" s="14"/>
    </row>
    <row r="542" spans="1:7" customFormat="1" x14ac:dyDescent="0.15">
      <c r="A542" s="14"/>
      <c r="B542" s="14"/>
      <c r="D542" s="14"/>
      <c r="F542" s="14"/>
      <c r="G542" s="14"/>
    </row>
    <row r="543" spans="1:7" customFormat="1" x14ac:dyDescent="0.15">
      <c r="A543" s="14"/>
      <c r="B543" s="14"/>
      <c r="D543" s="14"/>
      <c r="F543" s="14"/>
      <c r="G543" s="14"/>
    </row>
    <row r="544" spans="1:7" customFormat="1" x14ac:dyDescent="0.15">
      <c r="A544" s="14"/>
      <c r="B544" s="14"/>
      <c r="D544" s="14"/>
      <c r="F544" s="14"/>
      <c r="G544" s="14"/>
    </row>
    <row r="545" spans="1:7" customFormat="1" x14ac:dyDescent="0.15">
      <c r="A545" s="14"/>
      <c r="B545" s="14"/>
      <c r="D545" s="14"/>
      <c r="F545" s="14"/>
      <c r="G545" s="14"/>
    </row>
    <row r="546" spans="1:7" customFormat="1" x14ac:dyDescent="0.15">
      <c r="A546" s="14"/>
      <c r="B546" s="14"/>
      <c r="D546" s="14"/>
      <c r="F546" s="14"/>
      <c r="G546" s="14"/>
    </row>
    <row r="547" spans="1:7" customFormat="1" x14ac:dyDescent="0.15">
      <c r="A547" s="14"/>
      <c r="B547" s="14"/>
      <c r="D547" s="14"/>
      <c r="F547" s="14"/>
      <c r="G547" s="14"/>
    </row>
    <row r="548" spans="1:7" customFormat="1" x14ac:dyDescent="0.15">
      <c r="A548" s="14"/>
      <c r="B548" s="14"/>
      <c r="D548" s="14"/>
      <c r="F548" s="14"/>
      <c r="G548" s="14"/>
    </row>
    <row r="549" spans="1:7" customFormat="1" x14ac:dyDescent="0.15">
      <c r="A549" s="14"/>
      <c r="B549" s="14"/>
      <c r="D549" s="14"/>
      <c r="F549" s="14"/>
      <c r="G549" s="14"/>
    </row>
    <row r="550" spans="1:7" customFormat="1" x14ac:dyDescent="0.15">
      <c r="A550" s="14"/>
      <c r="B550" s="14"/>
      <c r="D550" s="14"/>
      <c r="F550" s="14"/>
      <c r="G550" s="14"/>
    </row>
    <row r="551" spans="1:7" customFormat="1" x14ac:dyDescent="0.15">
      <c r="A551" s="14"/>
      <c r="B551" s="14"/>
      <c r="D551" s="14"/>
      <c r="F551" s="14"/>
      <c r="G551" s="14"/>
    </row>
    <row r="552" spans="1:7" customFormat="1" x14ac:dyDescent="0.15">
      <c r="A552" s="14"/>
      <c r="B552" s="14"/>
      <c r="D552" s="14"/>
      <c r="F552" s="14"/>
      <c r="G552" s="14"/>
    </row>
    <row r="553" spans="1:7" customFormat="1" x14ac:dyDescent="0.15">
      <c r="A553" s="14"/>
      <c r="B553" s="14"/>
      <c r="D553" s="14"/>
      <c r="F553" s="14"/>
      <c r="G553" s="14"/>
    </row>
    <row r="554" spans="1:7" customFormat="1" x14ac:dyDescent="0.15">
      <c r="A554" s="14"/>
      <c r="B554" s="14"/>
      <c r="D554" s="14"/>
      <c r="F554" s="14"/>
      <c r="G554" s="14"/>
    </row>
    <row r="555" spans="1:7" customFormat="1" x14ac:dyDescent="0.15">
      <c r="A555" s="14"/>
      <c r="B555" s="14"/>
      <c r="D555" s="14"/>
      <c r="F555" s="14"/>
      <c r="G555" s="14"/>
    </row>
    <row r="556" spans="1:7" customFormat="1" x14ac:dyDescent="0.15">
      <c r="A556" s="14"/>
      <c r="B556" s="14"/>
      <c r="D556" s="14"/>
      <c r="F556" s="14"/>
      <c r="G556" s="14"/>
    </row>
    <row r="557" spans="1:7" customFormat="1" x14ac:dyDescent="0.15">
      <c r="A557" s="14"/>
      <c r="B557" s="14"/>
      <c r="D557" s="14"/>
      <c r="F557" s="14"/>
      <c r="G557" s="14"/>
    </row>
    <row r="558" spans="1:7" customFormat="1" x14ac:dyDescent="0.15">
      <c r="A558" s="14"/>
      <c r="B558" s="14"/>
      <c r="D558" s="14"/>
      <c r="F558" s="14"/>
      <c r="G558" s="14"/>
    </row>
    <row r="559" spans="1:7" customFormat="1" x14ac:dyDescent="0.15">
      <c r="A559" s="14"/>
      <c r="B559" s="14"/>
      <c r="D559" s="14"/>
      <c r="F559" s="14"/>
      <c r="G559" s="14"/>
    </row>
    <row r="560" spans="1:7" customFormat="1" x14ac:dyDescent="0.15">
      <c r="A560" s="14"/>
      <c r="B560" s="14"/>
      <c r="D560" s="14"/>
      <c r="F560" s="14"/>
      <c r="G560" s="14"/>
    </row>
    <row r="561" spans="1:7" customFormat="1" x14ac:dyDescent="0.15">
      <c r="A561" s="14"/>
      <c r="B561" s="14"/>
      <c r="D561" s="14"/>
      <c r="F561" s="14"/>
      <c r="G561" s="14"/>
    </row>
    <row r="562" spans="1:7" customFormat="1" x14ac:dyDescent="0.15">
      <c r="A562" s="14"/>
      <c r="B562" s="14"/>
      <c r="D562" s="14"/>
      <c r="F562" s="14"/>
      <c r="G562" s="14"/>
    </row>
    <row r="563" spans="1:7" customFormat="1" x14ac:dyDescent="0.15">
      <c r="A563" s="14"/>
      <c r="B563" s="14"/>
      <c r="D563" s="14"/>
      <c r="F563" s="14"/>
      <c r="G563" s="14"/>
    </row>
    <row r="564" spans="1:7" customFormat="1" x14ac:dyDescent="0.15">
      <c r="A564" s="14"/>
      <c r="B564" s="14"/>
      <c r="D564" s="14"/>
      <c r="F564" s="14"/>
      <c r="G564" s="14"/>
    </row>
    <row r="565" spans="1:7" customFormat="1" x14ac:dyDescent="0.15">
      <c r="A565" s="14"/>
      <c r="B565" s="14"/>
      <c r="D565" s="14"/>
      <c r="F565" s="14"/>
      <c r="G565" s="14"/>
    </row>
    <row r="566" spans="1:7" customFormat="1" x14ac:dyDescent="0.15">
      <c r="A566" s="14"/>
      <c r="B566" s="14"/>
      <c r="D566" s="14"/>
      <c r="F566" s="14"/>
      <c r="G566" s="1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4"/>
  <sheetViews>
    <sheetView workbookViewId="0">
      <selection activeCell="J8" sqref="J8"/>
    </sheetView>
  </sheetViews>
  <sheetFormatPr baseColWidth="10" defaultRowHeight="15" x14ac:dyDescent="0.15"/>
  <cols>
    <col min="6" max="6" width="17.5" bestFit="1" customWidth="1"/>
  </cols>
  <sheetData>
    <row r="5" spans="2:7" x14ac:dyDescent="0.15">
      <c r="F5" t="s">
        <v>109</v>
      </c>
    </row>
    <row r="6" spans="2:7" x14ac:dyDescent="0.15">
      <c r="B6" t="s">
        <v>282</v>
      </c>
      <c r="C6" t="s">
        <v>283</v>
      </c>
      <c r="D6" t="s">
        <v>284</v>
      </c>
      <c r="E6" t="s">
        <v>40</v>
      </c>
      <c r="F6" t="s">
        <v>320</v>
      </c>
    </row>
    <row r="7" spans="2:7" x14ac:dyDescent="0.15">
      <c r="E7" t="s">
        <v>285</v>
      </c>
      <c r="F7">
        <v>3</v>
      </c>
      <c r="G7" t="s">
        <v>405</v>
      </c>
    </row>
    <row r="8" spans="2:7" x14ac:dyDescent="0.15">
      <c r="C8">
        <v>1</v>
      </c>
      <c r="D8">
        <v>1</v>
      </c>
      <c r="E8" t="s">
        <v>286</v>
      </c>
      <c r="F8">
        <v>2</v>
      </c>
      <c r="G8" t="s">
        <v>405</v>
      </c>
    </row>
    <row r="9" spans="2:7" x14ac:dyDescent="0.15">
      <c r="C9">
        <v>2</v>
      </c>
      <c r="D9">
        <v>3</v>
      </c>
      <c r="E9" t="s">
        <v>287</v>
      </c>
      <c r="F9">
        <v>2</v>
      </c>
      <c r="G9" t="s">
        <v>405</v>
      </c>
    </row>
    <row r="10" spans="2:7" x14ac:dyDescent="0.15">
      <c r="C10">
        <v>3</v>
      </c>
      <c r="D10">
        <v>6</v>
      </c>
      <c r="E10" t="s">
        <v>288</v>
      </c>
      <c r="F10">
        <v>5</v>
      </c>
      <c r="G10" t="s">
        <v>405</v>
      </c>
    </row>
    <row r="11" spans="2:7" x14ac:dyDescent="0.15">
      <c r="B11" t="s">
        <v>286</v>
      </c>
      <c r="C11">
        <v>4</v>
      </c>
      <c r="D11">
        <v>21</v>
      </c>
      <c r="E11" t="s">
        <v>289</v>
      </c>
      <c r="F11">
        <v>3</v>
      </c>
      <c r="G11" t="s">
        <v>405</v>
      </c>
    </row>
    <row r="12" spans="2:7" x14ac:dyDescent="0.15">
      <c r="B12" t="s">
        <v>290</v>
      </c>
      <c r="C12">
        <v>5</v>
      </c>
      <c r="D12">
        <v>22</v>
      </c>
      <c r="E12" t="s">
        <v>291</v>
      </c>
      <c r="F12">
        <v>2</v>
      </c>
      <c r="G12" t="s">
        <v>406</v>
      </c>
    </row>
    <row r="13" spans="2:7" x14ac:dyDescent="0.15">
      <c r="B13" t="s">
        <v>286</v>
      </c>
      <c r="C13">
        <v>6</v>
      </c>
      <c r="D13">
        <v>23</v>
      </c>
      <c r="E13" t="s">
        <v>292</v>
      </c>
      <c r="F13">
        <v>4</v>
      </c>
      <c r="G13" t="s">
        <v>407</v>
      </c>
    </row>
    <row r="14" spans="2:7" x14ac:dyDescent="0.15">
      <c r="B14" t="s">
        <v>293</v>
      </c>
      <c r="C14">
        <v>7</v>
      </c>
      <c r="D14">
        <v>24</v>
      </c>
      <c r="E14" t="s">
        <v>294</v>
      </c>
      <c r="F14">
        <v>5</v>
      </c>
      <c r="G14" t="s">
        <v>408</v>
      </c>
    </row>
    <row r="15" spans="2:7" x14ac:dyDescent="0.15">
      <c r="B15" t="s">
        <v>295</v>
      </c>
      <c r="C15">
        <v>8</v>
      </c>
      <c r="D15">
        <v>25</v>
      </c>
      <c r="E15" t="s">
        <v>296</v>
      </c>
      <c r="F15">
        <v>2</v>
      </c>
      <c r="G15" t="s">
        <v>409</v>
      </c>
    </row>
    <row r="16" spans="2:7" x14ac:dyDescent="0.15">
      <c r="B16" t="s">
        <v>297</v>
      </c>
      <c r="C16">
        <v>9</v>
      </c>
      <c r="D16">
        <v>26</v>
      </c>
      <c r="E16" t="s">
        <v>298</v>
      </c>
      <c r="F16">
        <v>5</v>
      </c>
      <c r="G16" t="s">
        <v>410</v>
      </c>
    </row>
    <row r="17" spans="2:7" x14ac:dyDescent="0.15">
      <c r="B17" t="s">
        <v>299</v>
      </c>
      <c r="C17">
        <v>10</v>
      </c>
      <c r="D17">
        <v>27</v>
      </c>
      <c r="E17" t="s">
        <v>300</v>
      </c>
      <c r="F17">
        <v>5</v>
      </c>
      <c r="G17" t="s">
        <v>411</v>
      </c>
    </row>
    <row r="18" spans="2:7" x14ac:dyDescent="0.15">
      <c r="B18" t="s">
        <v>286</v>
      </c>
      <c r="C18">
        <v>11</v>
      </c>
      <c r="D18">
        <v>28</v>
      </c>
      <c r="E18" t="s">
        <v>301</v>
      </c>
      <c r="F18">
        <v>2</v>
      </c>
      <c r="G18" t="s">
        <v>412</v>
      </c>
    </row>
    <row r="19" spans="2:7" x14ac:dyDescent="0.15">
      <c r="B19" t="s">
        <v>290</v>
      </c>
      <c r="C19">
        <v>12</v>
      </c>
      <c r="D19">
        <v>29</v>
      </c>
      <c r="E19" t="s">
        <v>302</v>
      </c>
      <c r="F19">
        <v>3</v>
      </c>
      <c r="G19" t="s">
        <v>413</v>
      </c>
    </row>
    <row r="20" spans="2:7" x14ac:dyDescent="0.15">
      <c r="B20" t="s">
        <v>287</v>
      </c>
      <c r="C20">
        <v>13</v>
      </c>
      <c r="D20">
        <v>30</v>
      </c>
      <c r="E20" t="s">
        <v>303</v>
      </c>
      <c r="F20">
        <v>1</v>
      </c>
      <c r="G20" t="s">
        <v>414</v>
      </c>
    </row>
    <row r="21" spans="2:7" x14ac:dyDescent="0.15">
      <c r="B21" t="s">
        <v>288</v>
      </c>
      <c r="C21">
        <v>14</v>
      </c>
      <c r="D21">
        <v>31</v>
      </c>
      <c r="E21" t="s">
        <v>304</v>
      </c>
      <c r="F21">
        <v>3</v>
      </c>
      <c r="G21" t="s">
        <v>415</v>
      </c>
    </row>
    <row r="22" spans="2:7" x14ac:dyDescent="0.15">
      <c r="B22" t="s">
        <v>305</v>
      </c>
      <c r="C22">
        <v>15</v>
      </c>
      <c r="D22">
        <v>32</v>
      </c>
      <c r="E22" t="s">
        <v>306</v>
      </c>
      <c r="F22">
        <v>4</v>
      </c>
      <c r="G22" t="s">
        <v>416</v>
      </c>
    </row>
    <row r="23" spans="2:7" x14ac:dyDescent="0.15">
      <c r="B23" t="s">
        <v>307</v>
      </c>
      <c r="C23">
        <v>16</v>
      </c>
      <c r="D23">
        <v>33</v>
      </c>
      <c r="E23" t="s">
        <v>308</v>
      </c>
      <c r="F23">
        <v>1</v>
      </c>
      <c r="G23" t="s">
        <v>417</v>
      </c>
    </row>
    <row r="24" spans="2:7" x14ac:dyDescent="0.15">
      <c r="B24" t="s">
        <v>287</v>
      </c>
      <c r="C24">
        <v>17</v>
      </c>
      <c r="D24">
        <v>34</v>
      </c>
      <c r="E24" t="s">
        <v>309</v>
      </c>
      <c r="F24">
        <v>2</v>
      </c>
      <c r="G24" t="s">
        <v>418</v>
      </c>
    </row>
    <row r="25" spans="2:7" x14ac:dyDescent="0.15">
      <c r="B25" t="s">
        <v>286</v>
      </c>
      <c r="C25">
        <v>18</v>
      </c>
      <c r="D25">
        <v>35</v>
      </c>
      <c r="E25" t="s">
        <v>310</v>
      </c>
      <c r="F25">
        <v>4</v>
      </c>
      <c r="G25" t="s">
        <v>419</v>
      </c>
    </row>
    <row r="26" spans="2:7" x14ac:dyDescent="0.15">
      <c r="B26" t="s">
        <v>287</v>
      </c>
      <c r="C26">
        <v>19</v>
      </c>
      <c r="D26">
        <v>36</v>
      </c>
      <c r="E26" t="s">
        <v>311</v>
      </c>
      <c r="F26">
        <v>2</v>
      </c>
      <c r="G26" t="s">
        <v>420</v>
      </c>
    </row>
    <row r="27" spans="2:7" x14ac:dyDescent="0.15">
      <c r="B27" t="s">
        <v>286</v>
      </c>
      <c r="C27">
        <v>20</v>
      </c>
      <c r="D27">
        <v>37</v>
      </c>
      <c r="E27" t="s">
        <v>312</v>
      </c>
      <c r="F27">
        <v>3</v>
      </c>
      <c r="G27" t="s">
        <v>421</v>
      </c>
    </row>
    <row r="28" spans="2:7" x14ac:dyDescent="0.15">
      <c r="B28" t="s">
        <v>297</v>
      </c>
      <c r="C28">
        <v>21</v>
      </c>
      <c r="D28">
        <v>38</v>
      </c>
      <c r="E28" t="s">
        <v>313</v>
      </c>
      <c r="F28">
        <v>5</v>
      </c>
      <c r="G28" t="s">
        <v>422</v>
      </c>
    </row>
    <row r="29" spans="2:7" x14ac:dyDescent="0.15">
      <c r="B29" t="s">
        <v>293</v>
      </c>
      <c r="C29">
        <v>22</v>
      </c>
      <c r="D29">
        <v>39</v>
      </c>
      <c r="E29" t="s">
        <v>314</v>
      </c>
      <c r="F29">
        <v>1</v>
      </c>
      <c r="G29" t="s">
        <v>423</v>
      </c>
    </row>
    <row r="30" spans="2:7" x14ac:dyDescent="0.15">
      <c r="B30" t="s">
        <v>288</v>
      </c>
      <c r="C30">
        <v>23</v>
      </c>
      <c r="D30">
        <v>40</v>
      </c>
      <c r="E30" t="s">
        <v>315</v>
      </c>
      <c r="F30">
        <v>5</v>
      </c>
      <c r="G30" t="s">
        <v>424</v>
      </c>
    </row>
    <row r="31" spans="2:7" x14ac:dyDescent="0.15">
      <c r="B31" t="s">
        <v>297</v>
      </c>
      <c r="C31">
        <v>24</v>
      </c>
      <c r="D31">
        <v>41</v>
      </c>
      <c r="E31" t="s">
        <v>316</v>
      </c>
      <c r="F31">
        <v>2</v>
      </c>
      <c r="G31" t="s">
        <v>425</v>
      </c>
    </row>
    <row r="32" spans="2:7" x14ac:dyDescent="0.15">
      <c r="B32" t="s">
        <v>287</v>
      </c>
      <c r="C32">
        <v>25</v>
      </c>
      <c r="D32">
        <v>42</v>
      </c>
      <c r="E32" t="s">
        <v>317</v>
      </c>
      <c r="F32">
        <v>3</v>
      </c>
      <c r="G32" t="s">
        <v>426</v>
      </c>
    </row>
    <row r="33" spans="2:7" x14ac:dyDescent="0.15">
      <c r="B33" t="s">
        <v>286</v>
      </c>
      <c r="C33">
        <v>26</v>
      </c>
      <c r="D33">
        <v>43</v>
      </c>
      <c r="E33" t="s">
        <v>318</v>
      </c>
      <c r="F33">
        <v>2</v>
      </c>
      <c r="G33" t="s">
        <v>427</v>
      </c>
    </row>
    <row r="34" spans="2:7" x14ac:dyDescent="0.15">
      <c r="B34" t="s">
        <v>287</v>
      </c>
      <c r="C34">
        <v>27</v>
      </c>
      <c r="D34">
        <v>44</v>
      </c>
      <c r="E34" t="s">
        <v>319</v>
      </c>
      <c r="F34">
        <v>1</v>
      </c>
      <c r="G34" t="s">
        <v>428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opLeftCell="A87" workbookViewId="0">
      <selection activeCell="B96" sqref="B96:B119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</cols>
  <sheetData>
    <row r="1" spans="1:3" x14ac:dyDescent="0.15">
      <c r="A1" s="14" t="s">
        <v>264</v>
      </c>
      <c r="B1" s="14" t="s">
        <v>321</v>
      </c>
      <c r="C1" s="14" t="s">
        <v>264</v>
      </c>
    </row>
    <row r="2" spans="1:3" x14ac:dyDescent="0.15">
      <c r="A2" s="14" t="s">
        <v>272</v>
      </c>
      <c r="B2" s="14" t="s">
        <v>273</v>
      </c>
      <c r="C2" s="14" t="s">
        <v>272</v>
      </c>
    </row>
    <row r="3" spans="1:3" x14ac:dyDescent="0.15">
      <c r="A3" s="14" t="s">
        <v>274</v>
      </c>
      <c r="B3" s="14" t="s">
        <v>322</v>
      </c>
      <c r="C3" s="14" t="s">
        <v>274</v>
      </c>
    </row>
    <row r="4" spans="1:3" x14ac:dyDescent="0.15">
      <c r="A4" s="16">
        <v>1</v>
      </c>
      <c r="B4" s="14" t="s">
        <v>323</v>
      </c>
      <c r="C4" s="16">
        <v>1</v>
      </c>
    </row>
    <row r="5" spans="1:3" x14ac:dyDescent="0.15">
      <c r="A5" s="16">
        <v>2</v>
      </c>
      <c r="B5" s="14" t="s">
        <v>324</v>
      </c>
      <c r="C5" s="16">
        <v>2</v>
      </c>
    </row>
    <row r="6" spans="1:3" x14ac:dyDescent="0.15">
      <c r="A6" s="16">
        <v>3</v>
      </c>
      <c r="B6" s="14" t="s">
        <v>325</v>
      </c>
      <c r="C6" s="16">
        <v>3</v>
      </c>
    </row>
    <row r="7" spans="1:3" x14ac:dyDescent="0.15">
      <c r="A7" s="16">
        <v>4</v>
      </c>
      <c r="B7" s="14" t="s">
        <v>326</v>
      </c>
      <c r="C7" s="16">
        <v>4</v>
      </c>
    </row>
    <row r="8" spans="1:3" x14ac:dyDescent="0.15">
      <c r="A8" s="16">
        <v>5</v>
      </c>
      <c r="B8" s="14" t="s">
        <v>327</v>
      </c>
      <c r="C8" s="16">
        <v>5</v>
      </c>
    </row>
    <row r="9" spans="1:3" x14ac:dyDescent="0.15">
      <c r="A9" s="16">
        <v>6</v>
      </c>
      <c r="B9" s="14" t="s">
        <v>328</v>
      </c>
      <c r="C9" s="16">
        <v>6</v>
      </c>
    </row>
    <row r="10" spans="1:3" x14ac:dyDescent="0.15">
      <c r="A10" s="16">
        <v>7</v>
      </c>
      <c r="B10" s="14" t="s">
        <v>329</v>
      </c>
      <c r="C10" s="16">
        <v>7</v>
      </c>
    </row>
    <row r="11" spans="1:3" x14ac:dyDescent="0.15">
      <c r="A11" s="16">
        <v>24</v>
      </c>
      <c r="B11" s="14" t="s">
        <v>330</v>
      </c>
      <c r="C11" s="16">
        <v>24</v>
      </c>
    </row>
    <row r="12" spans="1:3" x14ac:dyDescent="0.15">
      <c r="A12" s="16">
        <v>25</v>
      </c>
      <c r="B12" s="14" t="s">
        <v>331</v>
      </c>
      <c r="C12" s="16">
        <v>25</v>
      </c>
    </row>
    <row r="13" spans="1:3" x14ac:dyDescent="0.15">
      <c r="A13" s="16">
        <v>26</v>
      </c>
      <c r="B13" s="14" t="s">
        <v>332</v>
      </c>
      <c r="C13" s="16">
        <v>26</v>
      </c>
    </row>
    <row r="14" spans="1:3" x14ac:dyDescent="0.15">
      <c r="A14" s="16">
        <v>27</v>
      </c>
      <c r="B14" s="14" t="s">
        <v>333</v>
      </c>
      <c r="C14" s="16">
        <v>27</v>
      </c>
    </row>
    <row r="15" spans="1:3" x14ac:dyDescent="0.15">
      <c r="A15" s="16">
        <v>28</v>
      </c>
      <c r="B15" s="14" t="s">
        <v>334</v>
      </c>
      <c r="C15" s="16">
        <v>28</v>
      </c>
    </row>
    <row r="16" spans="1:3" x14ac:dyDescent="0.15">
      <c r="A16" s="16">
        <v>29</v>
      </c>
      <c r="B16" s="14" t="s">
        <v>335</v>
      </c>
      <c r="C16" s="16">
        <v>29</v>
      </c>
    </row>
    <row r="17" spans="1:3" x14ac:dyDescent="0.15">
      <c r="A17" s="16">
        <v>30</v>
      </c>
      <c r="B17" s="14" t="s">
        <v>336</v>
      </c>
      <c r="C17" s="16">
        <v>30</v>
      </c>
    </row>
    <row r="18" spans="1:3" x14ac:dyDescent="0.15">
      <c r="A18" s="16">
        <v>31</v>
      </c>
      <c r="B18" s="14" t="s">
        <v>337</v>
      </c>
      <c r="C18" s="16">
        <v>31</v>
      </c>
    </row>
    <row r="19" spans="1:3" x14ac:dyDescent="0.15">
      <c r="A19" s="16">
        <v>32</v>
      </c>
      <c r="B19" s="14" t="s">
        <v>338</v>
      </c>
      <c r="C19" s="16">
        <v>32</v>
      </c>
    </row>
    <row r="20" spans="1:3" x14ac:dyDescent="0.15">
      <c r="A20" s="16">
        <v>33</v>
      </c>
      <c r="B20" s="14" t="s">
        <v>339</v>
      </c>
      <c r="C20" s="16">
        <v>33</v>
      </c>
    </row>
    <row r="21" spans="1:3" x14ac:dyDescent="0.15">
      <c r="A21" s="16">
        <v>34</v>
      </c>
      <c r="B21" s="14" t="s">
        <v>340</v>
      </c>
      <c r="C21" s="16">
        <v>34</v>
      </c>
    </row>
    <row r="22" spans="1:3" x14ac:dyDescent="0.15">
      <c r="A22" s="16">
        <v>35</v>
      </c>
      <c r="B22" s="14" t="s">
        <v>341</v>
      </c>
      <c r="C22" s="16">
        <v>35</v>
      </c>
    </row>
    <row r="23" spans="1:3" x14ac:dyDescent="0.15">
      <c r="A23" s="16">
        <v>36</v>
      </c>
      <c r="B23" s="14" t="s">
        <v>342</v>
      </c>
      <c r="C23" s="16">
        <v>36</v>
      </c>
    </row>
    <row r="24" spans="1:3" x14ac:dyDescent="0.15">
      <c r="A24" s="16">
        <v>37</v>
      </c>
      <c r="B24" s="14" t="s">
        <v>343</v>
      </c>
      <c r="C24" s="16">
        <v>37</v>
      </c>
    </row>
    <row r="25" spans="1:3" x14ac:dyDescent="0.15">
      <c r="A25" s="16">
        <v>38</v>
      </c>
      <c r="B25" s="14" t="s">
        <v>344</v>
      </c>
      <c r="C25" s="16">
        <v>38</v>
      </c>
    </row>
    <row r="26" spans="1:3" x14ac:dyDescent="0.15">
      <c r="A26" s="16">
        <v>39</v>
      </c>
      <c r="B26" s="14" t="s">
        <v>345</v>
      </c>
      <c r="C26" s="16">
        <v>39</v>
      </c>
    </row>
    <row r="27" spans="1:3" x14ac:dyDescent="0.15">
      <c r="A27" s="16">
        <v>40</v>
      </c>
      <c r="B27" s="14" t="s">
        <v>346</v>
      </c>
      <c r="C27" s="16">
        <v>40</v>
      </c>
    </row>
    <row r="28" spans="1:3" x14ac:dyDescent="0.15">
      <c r="A28" s="16">
        <v>41</v>
      </c>
      <c r="B28" s="14" t="s">
        <v>347</v>
      </c>
      <c r="C28" s="16">
        <v>41</v>
      </c>
    </row>
    <row r="29" spans="1:3" x14ac:dyDescent="0.15">
      <c r="A29" s="16">
        <v>42</v>
      </c>
      <c r="B29" s="14" t="s">
        <v>348</v>
      </c>
      <c r="C29" s="16">
        <v>42</v>
      </c>
    </row>
    <row r="30" spans="1:3" x14ac:dyDescent="0.15">
      <c r="A30" s="16">
        <v>43</v>
      </c>
      <c r="B30" s="14" t="s">
        <v>349</v>
      </c>
      <c r="C30" s="16">
        <v>43</v>
      </c>
    </row>
    <row r="31" spans="1:3" x14ac:dyDescent="0.15">
      <c r="A31" s="16">
        <v>44</v>
      </c>
      <c r="B31" s="14" t="s">
        <v>350</v>
      </c>
      <c r="C31" s="16">
        <v>44</v>
      </c>
    </row>
    <row r="32" spans="1:3" x14ac:dyDescent="0.15">
      <c r="A32" s="16">
        <v>45</v>
      </c>
      <c r="B32" s="14" t="s">
        <v>351</v>
      </c>
      <c r="C32" s="16">
        <v>45</v>
      </c>
    </row>
    <row r="33" spans="1:3" x14ac:dyDescent="0.15">
      <c r="A33" s="16">
        <v>47</v>
      </c>
      <c r="B33" s="14" t="s">
        <v>352</v>
      </c>
      <c r="C33" s="16">
        <v>47</v>
      </c>
    </row>
    <row r="34" spans="1:3" x14ac:dyDescent="0.15">
      <c r="A34" s="16">
        <v>48</v>
      </c>
      <c r="B34" s="14" t="s">
        <v>353</v>
      </c>
      <c r="C34" s="16">
        <v>48</v>
      </c>
    </row>
    <row r="35" spans="1:3" x14ac:dyDescent="0.15">
      <c r="A35" s="16">
        <v>49</v>
      </c>
      <c r="B35" s="14" t="s">
        <v>354</v>
      </c>
      <c r="C35" s="16">
        <v>49</v>
      </c>
    </row>
    <row r="36" spans="1:3" x14ac:dyDescent="0.15">
      <c r="A36" s="16">
        <v>50</v>
      </c>
      <c r="B36" s="14" t="s">
        <v>355</v>
      </c>
      <c r="C36" s="16">
        <v>50</v>
      </c>
    </row>
    <row r="37" spans="1:3" x14ac:dyDescent="0.15">
      <c r="A37" s="16">
        <v>52</v>
      </c>
      <c r="B37" s="14" t="s">
        <v>356</v>
      </c>
      <c r="C37" s="16">
        <v>52</v>
      </c>
    </row>
    <row r="38" spans="1:3" x14ac:dyDescent="0.15">
      <c r="A38" s="16">
        <v>53</v>
      </c>
      <c r="B38" s="14" t="s">
        <v>357</v>
      </c>
      <c r="C38" s="16">
        <v>53</v>
      </c>
    </row>
    <row r="39" spans="1:3" x14ac:dyDescent="0.15">
      <c r="A39" s="16">
        <v>54</v>
      </c>
      <c r="B39" s="14" t="s">
        <v>358</v>
      </c>
      <c r="C39" s="16">
        <v>54</v>
      </c>
    </row>
    <row r="40" spans="1:3" x14ac:dyDescent="0.15">
      <c r="A40" s="16">
        <v>55</v>
      </c>
      <c r="B40" s="14" t="s">
        <v>359</v>
      </c>
      <c r="C40" s="16">
        <v>55</v>
      </c>
    </row>
    <row r="41" spans="1:3" x14ac:dyDescent="0.15">
      <c r="A41" s="16">
        <v>57</v>
      </c>
      <c r="B41" s="14" t="s">
        <v>360</v>
      </c>
      <c r="C41" s="16">
        <v>57</v>
      </c>
    </row>
    <row r="42" spans="1:3" x14ac:dyDescent="0.15">
      <c r="A42" s="16">
        <v>58</v>
      </c>
      <c r="B42" s="14" t="s">
        <v>361</v>
      </c>
      <c r="C42" s="16">
        <v>58</v>
      </c>
    </row>
    <row r="43" spans="1:3" x14ac:dyDescent="0.15">
      <c r="A43" s="16">
        <v>59</v>
      </c>
      <c r="B43" s="14" t="s">
        <v>362</v>
      </c>
      <c r="C43" s="16">
        <v>59</v>
      </c>
    </row>
    <row r="44" spans="1:3" x14ac:dyDescent="0.15">
      <c r="A44" s="16">
        <v>60</v>
      </c>
      <c r="B44" s="14" t="s">
        <v>363</v>
      </c>
      <c r="C44" s="16">
        <v>60</v>
      </c>
    </row>
    <row r="45" spans="1:3" x14ac:dyDescent="0.15">
      <c r="A45" s="16">
        <v>61</v>
      </c>
      <c r="B45" s="14" t="s">
        <v>364</v>
      </c>
      <c r="C45" s="16">
        <v>61</v>
      </c>
    </row>
    <row r="46" spans="1:3" x14ac:dyDescent="0.15">
      <c r="A46" s="16">
        <v>62</v>
      </c>
      <c r="B46" s="14" t="s">
        <v>365</v>
      </c>
      <c r="C46" s="16">
        <v>62</v>
      </c>
    </row>
    <row r="47" spans="1:3" x14ac:dyDescent="0.15">
      <c r="A47" s="16">
        <v>63</v>
      </c>
      <c r="B47" s="14" t="s">
        <v>366</v>
      </c>
      <c r="C47" s="16">
        <v>63</v>
      </c>
    </row>
    <row r="48" spans="1:3" x14ac:dyDescent="0.15">
      <c r="A48" s="16">
        <v>64</v>
      </c>
      <c r="B48" s="14" t="s">
        <v>366</v>
      </c>
      <c r="C48" s="16">
        <v>64</v>
      </c>
    </row>
    <row r="49" spans="1:3" x14ac:dyDescent="0.15">
      <c r="A49" s="16">
        <v>65</v>
      </c>
      <c r="B49" s="14" t="s">
        <v>366</v>
      </c>
      <c r="C49" s="16">
        <v>65</v>
      </c>
    </row>
    <row r="50" spans="1:3" x14ac:dyDescent="0.15">
      <c r="A50" s="16">
        <v>66</v>
      </c>
      <c r="B50" s="14" t="s">
        <v>367</v>
      </c>
      <c r="C50" s="16">
        <v>66</v>
      </c>
    </row>
    <row r="51" spans="1:3" x14ac:dyDescent="0.15">
      <c r="A51" s="16">
        <v>67</v>
      </c>
      <c r="B51" s="14" t="s">
        <v>367</v>
      </c>
      <c r="C51" s="16">
        <v>67</v>
      </c>
    </row>
    <row r="52" spans="1:3" x14ac:dyDescent="0.15">
      <c r="A52" s="16">
        <v>68</v>
      </c>
      <c r="B52" s="14" t="s">
        <v>367</v>
      </c>
      <c r="C52" s="16">
        <v>68</v>
      </c>
    </row>
    <row r="53" spans="1:3" x14ac:dyDescent="0.15">
      <c r="A53" s="16">
        <v>69</v>
      </c>
      <c r="B53" s="14" t="s">
        <v>368</v>
      </c>
      <c r="C53" s="16">
        <v>69</v>
      </c>
    </row>
    <row r="54" spans="1:3" x14ac:dyDescent="0.15">
      <c r="A54" s="16">
        <v>70</v>
      </c>
      <c r="B54" s="14" t="s">
        <v>368</v>
      </c>
      <c r="C54" s="16">
        <v>70</v>
      </c>
    </row>
    <row r="55" spans="1:3" x14ac:dyDescent="0.15">
      <c r="A55" s="16">
        <v>71</v>
      </c>
      <c r="B55" s="14" t="s">
        <v>368</v>
      </c>
      <c r="C55" s="16">
        <v>71</v>
      </c>
    </row>
    <row r="56" spans="1:3" x14ac:dyDescent="0.15">
      <c r="A56" s="16">
        <v>72</v>
      </c>
      <c r="B56" s="14" t="s">
        <v>369</v>
      </c>
      <c r="C56" s="16">
        <v>72</v>
      </c>
    </row>
    <row r="57" spans="1:3" x14ac:dyDescent="0.15">
      <c r="A57" s="16">
        <v>73</v>
      </c>
      <c r="B57" s="14" t="s">
        <v>369</v>
      </c>
      <c r="C57" s="16">
        <v>73</v>
      </c>
    </row>
    <row r="58" spans="1:3" x14ac:dyDescent="0.15">
      <c r="A58" s="16">
        <v>74</v>
      </c>
      <c r="B58" s="14" t="s">
        <v>369</v>
      </c>
      <c r="C58" s="16">
        <v>74</v>
      </c>
    </row>
    <row r="59" spans="1:3" x14ac:dyDescent="0.15">
      <c r="A59" s="16">
        <v>75</v>
      </c>
      <c r="B59" s="14" t="s">
        <v>370</v>
      </c>
      <c r="C59" s="16">
        <v>75</v>
      </c>
    </row>
    <row r="60" spans="1:3" x14ac:dyDescent="0.15">
      <c r="A60" s="16">
        <v>76</v>
      </c>
      <c r="B60" s="14" t="s">
        <v>371</v>
      </c>
      <c r="C60" s="16">
        <v>76</v>
      </c>
    </row>
    <row r="61" spans="1:3" x14ac:dyDescent="0.15">
      <c r="A61" s="16">
        <v>77</v>
      </c>
      <c r="B61" s="14" t="s">
        <v>372</v>
      </c>
      <c r="C61" s="16">
        <v>77</v>
      </c>
    </row>
    <row r="62" spans="1:3" x14ac:dyDescent="0.15">
      <c r="A62" s="16">
        <v>78</v>
      </c>
      <c r="B62" s="14" t="s">
        <v>373</v>
      </c>
      <c r="C62" s="16">
        <v>78</v>
      </c>
    </row>
    <row r="63" spans="1:3" x14ac:dyDescent="0.15">
      <c r="A63" s="16">
        <v>79</v>
      </c>
      <c r="B63" s="14" t="s">
        <v>374</v>
      </c>
      <c r="C63" s="16">
        <v>79</v>
      </c>
    </row>
    <row r="64" spans="1:3" x14ac:dyDescent="0.15">
      <c r="A64" s="16">
        <v>80</v>
      </c>
      <c r="B64" s="14" t="s">
        <v>375</v>
      </c>
      <c r="C64" s="16">
        <v>80</v>
      </c>
    </row>
    <row r="65" spans="1:3" x14ac:dyDescent="0.15">
      <c r="A65" s="16">
        <v>81</v>
      </c>
      <c r="B65" s="14" t="s">
        <v>376</v>
      </c>
      <c r="C65" s="16">
        <v>81</v>
      </c>
    </row>
    <row r="66" spans="1:3" x14ac:dyDescent="0.15">
      <c r="A66" s="16">
        <v>82</v>
      </c>
      <c r="B66" s="14" t="s">
        <v>377</v>
      </c>
      <c r="C66" s="16">
        <v>82</v>
      </c>
    </row>
    <row r="67" spans="1:3" x14ac:dyDescent="0.15">
      <c r="A67" s="16">
        <v>83</v>
      </c>
      <c r="B67" s="14" t="s">
        <v>378</v>
      </c>
      <c r="C67" s="16">
        <v>83</v>
      </c>
    </row>
    <row r="68" spans="1:3" x14ac:dyDescent="0.15">
      <c r="A68" s="16">
        <v>84</v>
      </c>
      <c r="B68" s="14" t="s">
        <v>379</v>
      </c>
      <c r="C68" s="16">
        <v>84</v>
      </c>
    </row>
    <row r="69" spans="1:3" x14ac:dyDescent="0.15">
      <c r="A69" s="16">
        <v>85</v>
      </c>
      <c r="B69" s="14" t="s">
        <v>380</v>
      </c>
      <c r="C69" s="16">
        <v>85</v>
      </c>
    </row>
    <row r="70" spans="1:3" x14ac:dyDescent="0.15">
      <c r="A70" s="16">
        <v>86</v>
      </c>
      <c r="B70" s="14" t="s">
        <v>381</v>
      </c>
      <c r="C70" s="16">
        <v>86</v>
      </c>
    </row>
    <row r="71" spans="1:3" x14ac:dyDescent="0.15">
      <c r="A71" s="16">
        <v>87</v>
      </c>
      <c r="B71" s="14" t="s">
        <v>382</v>
      </c>
      <c r="C71" s="16">
        <v>87</v>
      </c>
    </row>
    <row r="72" spans="1:3" x14ac:dyDescent="0.15">
      <c r="A72" s="14">
        <v>88</v>
      </c>
      <c r="B72" s="15" t="s">
        <v>383</v>
      </c>
      <c r="C72" s="14">
        <v>88</v>
      </c>
    </row>
    <row r="73" spans="1:3" x14ac:dyDescent="0.15">
      <c r="A73" s="16">
        <v>89</v>
      </c>
      <c r="B73" s="15" t="s">
        <v>384</v>
      </c>
      <c r="C73" s="16">
        <v>89</v>
      </c>
    </row>
    <row r="74" spans="1:3" x14ac:dyDescent="0.15">
      <c r="A74" s="16">
        <v>90</v>
      </c>
      <c r="B74" s="15" t="s">
        <v>385</v>
      </c>
      <c r="C74" s="16">
        <v>90</v>
      </c>
    </row>
    <row r="75" spans="1:3" x14ac:dyDescent="0.15">
      <c r="A75" s="16">
        <v>10001</v>
      </c>
      <c r="B75" s="14" t="s">
        <v>386</v>
      </c>
      <c r="C75" s="16">
        <v>10001</v>
      </c>
    </row>
    <row r="76" spans="1:3" x14ac:dyDescent="0.15">
      <c r="A76" s="16">
        <v>10002</v>
      </c>
      <c r="B76" s="14" t="s">
        <v>387</v>
      </c>
      <c r="C76" s="16">
        <v>10002</v>
      </c>
    </row>
    <row r="77" spans="1:3" x14ac:dyDescent="0.15">
      <c r="A77" s="16">
        <v>10003</v>
      </c>
      <c r="B77" s="14" t="s">
        <v>388</v>
      </c>
      <c r="C77" s="16">
        <v>10003</v>
      </c>
    </row>
    <row r="78" spans="1:3" x14ac:dyDescent="0.15">
      <c r="A78" s="16">
        <v>10004</v>
      </c>
      <c r="B78" s="14" t="s">
        <v>389</v>
      </c>
      <c r="C78" s="16">
        <v>10004</v>
      </c>
    </row>
    <row r="79" spans="1:3" x14ac:dyDescent="0.15">
      <c r="A79" s="16">
        <v>10005</v>
      </c>
      <c r="B79" s="14" t="s">
        <v>390</v>
      </c>
      <c r="C79" s="16">
        <v>10005</v>
      </c>
    </row>
    <row r="80" spans="1:3" x14ac:dyDescent="0.15">
      <c r="A80" s="16">
        <v>10006</v>
      </c>
      <c r="B80" s="14" t="s">
        <v>391</v>
      </c>
      <c r="C80" s="16">
        <v>10006</v>
      </c>
    </row>
    <row r="81" spans="1:3" x14ac:dyDescent="0.15">
      <c r="A81" s="16">
        <v>10007</v>
      </c>
      <c r="B81" s="14"/>
      <c r="C81" s="16">
        <v>10007</v>
      </c>
    </row>
    <row r="82" spans="1:3" x14ac:dyDescent="0.15">
      <c r="A82" s="16">
        <v>10008</v>
      </c>
      <c r="B82" s="14"/>
      <c r="C82" s="16">
        <v>10008</v>
      </c>
    </row>
    <row r="83" spans="1:3" x14ac:dyDescent="0.15">
      <c r="A83" s="16">
        <v>11001</v>
      </c>
      <c r="B83" s="14" t="s">
        <v>392</v>
      </c>
      <c r="C83" s="16">
        <v>11001</v>
      </c>
    </row>
    <row r="84" spans="1:3" x14ac:dyDescent="0.15">
      <c r="A84" s="16">
        <v>11002</v>
      </c>
      <c r="B84" s="14" t="s">
        <v>393</v>
      </c>
      <c r="C84" s="16">
        <v>11002</v>
      </c>
    </row>
    <row r="85" spans="1:3" x14ac:dyDescent="0.15">
      <c r="A85" s="16">
        <v>11003</v>
      </c>
      <c r="B85" s="14" t="s">
        <v>394</v>
      </c>
      <c r="C85" s="16">
        <v>11003</v>
      </c>
    </row>
    <row r="86" spans="1:3" x14ac:dyDescent="0.15">
      <c r="A86" s="16">
        <v>11004</v>
      </c>
      <c r="B86" s="14" t="s">
        <v>395</v>
      </c>
      <c r="C86" s="16">
        <v>11004</v>
      </c>
    </row>
    <row r="87" spans="1:3" x14ac:dyDescent="0.15">
      <c r="A87" s="16">
        <v>11005</v>
      </c>
      <c r="B87" s="14" t="s">
        <v>396</v>
      </c>
      <c r="C87" s="16">
        <v>11005</v>
      </c>
    </row>
    <row r="88" spans="1:3" x14ac:dyDescent="0.15">
      <c r="A88" s="16">
        <v>11006</v>
      </c>
      <c r="B88" s="14" t="s">
        <v>397</v>
      </c>
      <c r="C88" s="16">
        <v>11006</v>
      </c>
    </row>
    <row r="89" spans="1:3" x14ac:dyDescent="0.15">
      <c r="A89" s="16">
        <v>11007</v>
      </c>
      <c r="B89" s="14" t="s">
        <v>398</v>
      </c>
      <c r="C89" s="16">
        <v>11007</v>
      </c>
    </row>
    <row r="90" spans="1:3" x14ac:dyDescent="0.15">
      <c r="A90" s="16">
        <v>11008</v>
      </c>
      <c r="B90" s="14" t="s">
        <v>399</v>
      </c>
      <c r="C90" s="16">
        <v>11008</v>
      </c>
    </row>
    <row r="91" spans="1:3" x14ac:dyDescent="0.15">
      <c r="A91" s="16">
        <v>11009</v>
      </c>
      <c r="B91" s="14" t="s">
        <v>400</v>
      </c>
      <c r="C91" s="16">
        <v>11009</v>
      </c>
    </row>
    <row r="92" spans="1:3" x14ac:dyDescent="0.15">
      <c r="A92" s="16">
        <v>11010</v>
      </c>
      <c r="B92" s="14" t="s">
        <v>401</v>
      </c>
      <c r="C92" s="16">
        <v>11010</v>
      </c>
    </row>
    <row r="93" spans="1:3" x14ac:dyDescent="0.15">
      <c r="A93" s="16">
        <v>11501</v>
      </c>
      <c r="B93" s="14" t="s">
        <v>402</v>
      </c>
      <c r="C93" s="16">
        <v>11501</v>
      </c>
    </row>
    <row r="94" spans="1:3" x14ac:dyDescent="0.15">
      <c r="A94" s="16">
        <v>11502</v>
      </c>
      <c r="B94" s="14" t="s">
        <v>403</v>
      </c>
      <c r="C94" s="16">
        <v>11502</v>
      </c>
    </row>
    <row r="95" spans="1:3" x14ac:dyDescent="0.15">
      <c r="A95" s="16">
        <v>11503</v>
      </c>
      <c r="B95" s="14" t="s">
        <v>404</v>
      </c>
      <c r="C95" s="16">
        <v>11503</v>
      </c>
    </row>
    <row r="96" spans="1:3" x14ac:dyDescent="0.15">
      <c r="A96">
        <v>21001</v>
      </c>
      <c r="B96" t="s">
        <v>405</v>
      </c>
      <c r="C96">
        <v>21001</v>
      </c>
    </row>
    <row r="97" spans="1:3" x14ac:dyDescent="0.15">
      <c r="A97">
        <v>21002</v>
      </c>
      <c r="B97" t="s">
        <v>406</v>
      </c>
      <c r="C97">
        <v>21002</v>
      </c>
    </row>
    <row r="98" spans="1:3" x14ac:dyDescent="0.15">
      <c r="A98">
        <v>21003</v>
      </c>
      <c r="B98" t="s">
        <v>407</v>
      </c>
      <c r="C98">
        <v>21003</v>
      </c>
    </row>
    <row r="99" spans="1:3" x14ac:dyDescent="0.15">
      <c r="A99">
        <v>21004</v>
      </c>
      <c r="B99" t="s">
        <v>408</v>
      </c>
      <c r="C99">
        <v>21004</v>
      </c>
    </row>
    <row r="100" spans="1:3" x14ac:dyDescent="0.15">
      <c r="A100">
        <v>21005</v>
      </c>
      <c r="B100" t="s">
        <v>409</v>
      </c>
      <c r="C100">
        <v>21005</v>
      </c>
    </row>
    <row r="101" spans="1:3" x14ac:dyDescent="0.15">
      <c r="A101">
        <v>21006</v>
      </c>
      <c r="B101" t="s">
        <v>410</v>
      </c>
      <c r="C101">
        <v>21006</v>
      </c>
    </row>
    <row r="102" spans="1:3" x14ac:dyDescent="0.15">
      <c r="A102">
        <v>21007</v>
      </c>
      <c r="B102" t="s">
        <v>411</v>
      </c>
      <c r="C102">
        <v>21007</v>
      </c>
    </row>
    <row r="103" spans="1:3" x14ac:dyDescent="0.15">
      <c r="A103">
        <v>21008</v>
      </c>
      <c r="B103" t="s">
        <v>412</v>
      </c>
      <c r="C103">
        <v>21008</v>
      </c>
    </row>
    <row r="104" spans="1:3" x14ac:dyDescent="0.15">
      <c r="A104">
        <v>21009</v>
      </c>
      <c r="B104" t="s">
        <v>413</v>
      </c>
      <c r="C104">
        <v>21009</v>
      </c>
    </row>
    <row r="105" spans="1:3" x14ac:dyDescent="0.15">
      <c r="A105">
        <v>21010</v>
      </c>
      <c r="B105" t="s">
        <v>414</v>
      </c>
      <c r="C105">
        <v>21010</v>
      </c>
    </row>
    <row r="106" spans="1:3" x14ac:dyDescent="0.15">
      <c r="A106">
        <v>21011</v>
      </c>
      <c r="B106" t="s">
        <v>415</v>
      </c>
      <c r="C106">
        <v>21011</v>
      </c>
    </row>
    <row r="107" spans="1:3" x14ac:dyDescent="0.15">
      <c r="A107">
        <v>21012</v>
      </c>
      <c r="B107" t="s">
        <v>416</v>
      </c>
      <c r="C107">
        <v>21012</v>
      </c>
    </row>
    <row r="108" spans="1:3" x14ac:dyDescent="0.15">
      <c r="A108">
        <v>21013</v>
      </c>
      <c r="B108" t="s">
        <v>417</v>
      </c>
      <c r="C108">
        <v>21013</v>
      </c>
    </row>
    <row r="109" spans="1:3" x14ac:dyDescent="0.15">
      <c r="A109">
        <v>21014</v>
      </c>
      <c r="B109" t="s">
        <v>418</v>
      </c>
      <c r="C109">
        <v>21014</v>
      </c>
    </row>
    <row r="110" spans="1:3" x14ac:dyDescent="0.15">
      <c r="A110">
        <v>21015</v>
      </c>
      <c r="B110" t="s">
        <v>419</v>
      </c>
      <c r="C110">
        <v>21015</v>
      </c>
    </row>
    <row r="111" spans="1:3" x14ac:dyDescent="0.15">
      <c r="A111">
        <v>21016</v>
      </c>
      <c r="B111" t="s">
        <v>420</v>
      </c>
      <c r="C111">
        <v>21016</v>
      </c>
    </row>
    <row r="112" spans="1:3" x14ac:dyDescent="0.15">
      <c r="A112">
        <v>21017</v>
      </c>
      <c r="B112" t="s">
        <v>421</v>
      </c>
      <c r="C112">
        <v>21017</v>
      </c>
    </row>
    <row r="113" spans="1:3" x14ac:dyDescent="0.15">
      <c r="A113">
        <v>21018</v>
      </c>
      <c r="B113" t="s">
        <v>422</v>
      </c>
      <c r="C113">
        <v>21018</v>
      </c>
    </row>
    <row r="114" spans="1:3" x14ac:dyDescent="0.15">
      <c r="A114">
        <v>21019</v>
      </c>
      <c r="B114" t="s">
        <v>423</v>
      </c>
      <c r="C114">
        <v>21019</v>
      </c>
    </row>
    <row r="115" spans="1:3" x14ac:dyDescent="0.15">
      <c r="A115">
        <v>21020</v>
      </c>
      <c r="B115" t="s">
        <v>424</v>
      </c>
      <c r="C115">
        <v>21020</v>
      </c>
    </row>
    <row r="116" spans="1:3" x14ac:dyDescent="0.15">
      <c r="A116">
        <v>21021</v>
      </c>
      <c r="B116" t="s">
        <v>425</v>
      </c>
      <c r="C116">
        <v>21021</v>
      </c>
    </row>
    <row r="117" spans="1:3" x14ac:dyDescent="0.15">
      <c r="A117">
        <v>21022</v>
      </c>
      <c r="B117" t="s">
        <v>426</v>
      </c>
      <c r="C117">
        <v>21022</v>
      </c>
    </row>
    <row r="118" spans="1:3" x14ac:dyDescent="0.15">
      <c r="A118">
        <v>21023</v>
      </c>
      <c r="B118" t="s">
        <v>427</v>
      </c>
      <c r="C118">
        <v>21023</v>
      </c>
    </row>
    <row r="119" spans="1:3" x14ac:dyDescent="0.15">
      <c r="A119">
        <v>21024</v>
      </c>
      <c r="B119" t="s">
        <v>428</v>
      </c>
      <c r="C119">
        <v>21024</v>
      </c>
    </row>
    <row r="120" spans="1:3" x14ac:dyDescent="0.15">
      <c r="A120">
        <v>22001</v>
      </c>
      <c r="B120" t="s">
        <v>429</v>
      </c>
      <c r="C120">
        <v>22001</v>
      </c>
    </row>
    <row r="121" spans="1:3" x14ac:dyDescent="0.15">
      <c r="A121">
        <v>22002</v>
      </c>
      <c r="B121" t="s">
        <v>430</v>
      </c>
      <c r="C121">
        <v>22002</v>
      </c>
    </row>
    <row r="122" spans="1:3" x14ac:dyDescent="0.15">
      <c r="A122">
        <v>22003</v>
      </c>
      <c r="B122" t="s">
        <v>431</v>
      </c>
      <c r="C122">
        <v>22003</v>
      </c>
    </row>
    <row r="123" spans="1:3" x14ac:dyDescent="0.15">
      <c r="A123">
        <v>22004</v>
      </c>
      <c r="B123" t="s">
        <v>432</v>
      </c>
      <c r="C123">
        <v>22004</v>
      </c>
    </row>
    <row r="124" spans="1:3" x14ac:dyDescent="0.15">
      <c r="A124">
        <v>22005</v>
      </c>
      <c r="B124" t="s">
        <v>433</v>
      </c>
      <c r="C124">
        <v>22005</v>
      </c>
    </row>
    <row r="125" spans="1:3" x14ac:dyDescent="0.15">
      <c r="A125">
        <v>22006</v>
      </c>
      <c r="B125" t="s">
        <v>434</v>
      </c>
      <c r="C125">
        <v>22006</v>
      </c>
    </row>
    <row r="126" spans="1:3" x14ac:dyDescent="0.15">
      <c r="A126">
        <v>22007</v>
      </c>
      <c r="B126" t="s">
        <v>435</v>
      </c>
      <c r="C126">
        <v>22007</v>
      </c>
    </row>
    <row r="127" spans="1:3" x14ac:dyDescent="0.15">
      <c r="A127">
        <v>22008</v>
      </c>
      <c r="B127" t="s">
        <v>436</v>
      </c>
      <c r="C127">
        <v>22008</v>
      </c>
    </row>
    <row r="128" spans="1:3" x14ac:dyDescent="0.15">
      <c r="A128">
        <v>22009</v>
      </c>
      <c r="B128" t="s">
        <v>437</v>
      </c>
      <c r="C128">
        <v>22009</v>
      </c>
    </row>
    <row r="129" spans="1:3" x14ac:dyDescent="0.15">
      <c r="A129">
        <v>22010</v>
      </c>
      <c r="B129" t="s">
        <v>438</v>
      </c>
      <c r="C129">
        <v>22010</v>
      </c>
    </row>
    <row r="130" spans="1:3" x14ac:dyDescent="0.15">
      <c r="A130">
        <v>22011</v>
      </c>
      <c r="B130" t="s">
        <v>439</v>
      </c>
      <c r="C130">
        <v>22011</v>
      </c>
    </row>
    <row r="131" spans="1:3" x14ac:dyDescent="0.15">
      <c r="A131">
        <v>22012</v>
      </c>
      <c r="B131" t="s">
        <v>440</v>
      </c>
      <c r="C131">
        <v>22012</v>
      </c>
    </row>
    <row r="132" spans="1:3" x14ac:dyDescent="0.15">
      <c r="A132">
        <v>22013</v>
      </c>
      <c r="B132" t="s">
        <v>441</v>
      </c>
      <c r="C132">
        <v>22013</v>
      </c>
    </row>
    <row r="133" spans="1:3" x14ac:dyDescent="0.15">
      <c r="A133">
        <v>22014</v>
      </c>
      <c r="B133" t="s">
        <v>442</v>
      </c>
      <c r="C133">
        <v>22014</v>
      </c>
    </row>
    <row r="134" spans="1:3" x14ac:dyDescent="0.15">
      <c r="A134">
        <v>22015</v>
      </c>
      <c r="B134" t="s">
        <v>443</v>
      </c>
      <c r="C134">
        <v>22015</v>
      </c>
    </row>
    <row r="135" spans="1:3" x14ac:dyDescent="0.15">
      <c r="A135">
        <v>22016</v>
      </c>
      <c r="B135" t="s">
        <v>444</v>
      </c>
      <c r="C135">
        <v>22016</v>
      </c>
    </row>
    <row r="136" spans="1:3" x14ac:dyDescent="0.15">
      <c r="A136">
        <v>22017</v>
      </c>
      <c r="B136" t="s">
        <v>445</v>
      </c>
      <c r="C136">
        <v>22017</v>
      </c>
    </row>
    <row r="137" spans="1:3" x14ac:dyDescent="0.15">
      <c r="A137">
        <v>22018</v>
      </c>
      <c r="B137" t="s">
        <v>446</v>
      </c>
      <c r="C137">
        <v>22018</v>
      </c>
    </row>
    <row r="138" spans="1:3" x14ac:dyDescent="0.15">
      <c r="A138">
        <v>22019</v>
      </c>
      <c r="B138" t="s">
        <v>447</v>
      </c>
      <c r="C138">
        <v>22019</v>
      </c>
    </row>
    <row r="139" spans="1:3" x14ac:dyDescent="0.15">
      <c r="A139">
        <v>22020</v>
      </c>
      <c r="B139" t="s">
        <v>448</v>
      </c>
      <c r="C139">
        <v>22020</v>
      </c>
    </row>
    <row r="140" spans="1:3" x14ac:dyDescent="0.15">
      <c r="A140">
        <v>22021</v>
      </c>
      <c r="B140" t="s">
        <v>449</v>
      </c>
      <c r="C140">
        <v>22021</v>
      </c>
    </row>
    <row r="141" spans="1:3" x14ac:dyDescent="0.15">
      <c r="A141">
        <v>22022</v>
      </c>
      <c r="B141" t="s">
        <v>450</v>
      </c>
      <c r="C141">
        <v>22022</v>
      </c>
    </row>
    <row r="142" spans="1:3" x14ac:dyDescent="0.15">
      <c r="A142">
        <v>22023</v>
      </c>
      <c r="B142" t="s">
        <v>451</v>
      </c>
      <c r="C142">
        <v>22023</v>
      </c>
    </row>
    <row r="143" spans="1:3" x14ac:dyDescent="0.15">
      <c r="A143">
        <v>22024</v>
      </c>
      <c r="B143" t="s">
        <v>452</v>
      </c>
      <c r="C143">
        <v>22024</v>
      </c>
    </row>
    <row r="144" spans="1:3" x14ac:dyDescent="0.15">
      <c r="A144">
        <v>22025</v>
      </c>
      <c r="B144" t="s">
        <v>453</v>
      </c>
      <c r="C144">
        <v>22025</v>
      </c>
    </row>
    <row r="145" spans="1:3" x14ac:dyDescent="0.15">
      <c r="A145">
        <v>22026</v>
      </c>
      <c r="B145" t="s">
        <v>454</v>
      </c>
      <c r="C145">
        <v>22026</v>
      </c>
    </row>
    <row r="146" spans="1:3" x14ac:dyDescent="0.15">
      <c r="A146">
        <v>22027</v>
      </c>
      <c r="B146" t="s">
        <v>455</v>
      </c>
      <c r="C146">
        <v>22027</v>
      </c>
    </row>
    <row r="147" spans="1:3" x14ac:dyDescent="0.15">
      <c r="A147" s="16">
        <v>23001</v>
      </c>
      <c r="B147" s="15" t="s">
        <v>456</v>
      </c>
      <c r="C147" s="16">
        <v>23001</v>
      </c>
    </row>
    <row r="148" spans="1:3" x14ac:dyDescent="0.15">
      <c r="A148" s="17">
        <v>23002</v>
      </c>
      <c r="B148" s="15" t="s">
        <v>457</v>
      </c>
      <c r="C148" s="17">
        <v>23002</v>
      </c>
    </row>
    <row r="149" spans="1:3" x14ac:dyDescent="0.15">
      <c r="A149" s="16">
        <v>23003</v>
      </c>
      <c r="B149" s="15" t="s">
        <v>458</v>
      </c>
      <c r="C149" s="16">
        <v>23003</v>
      </c>
    </row>
    <row r="150" spans="1:3" x14ac:dyDescent="0.15">
      <c r="A150" s="17">
        <v>23004</v>
      </c>
      <c r="B150" s="15" t="s">
        <v>459</v>
      </c>
      <c r="C150" s="17">
        <v>23004</v>
      </c>
    </row>
    <row r="151" spans="1:3" x14ac:dyDescent="0.15">
      <c r="A151" s="16">
        <v>23005</v>
      </c>
      <c r="B151" s="15" t="s">
        <v>460</v>
      </c>
      <c r="C151" s="16">
        <v>23005</v>
      </c>
    </row>
    <row r="152" spans="1:3" x14ac:dyDescent="0.15">
      <c r="A152" s="18">
        <v>23011</v>
      </c>
      <c r="B152" s="15" t="s">
        <v>461</v>
      </c>
      <c r="C152" s="18">
        <v>23011</v>
      </c>
    </row>
    <row r="153" spans="1:3" x14ac:dyDescent="0.15">
      <c r="A153" s="18">
        <v>23012</v>
      </c>
      <c r="B153" s="15" t="s">
        <v>462</v>
      </c>
      <c r="C153" s="18">
        <v>23012</v>
      </c>
    </row>
    <row r="154" spans="1:3" x14ac:dyDescent="0.15">
      <c r="A154" s="18">
        <v>23021</v>
      </c>
      <c r="B154" s="15" t="s">
        <v>463</v>
      </c>
      <c r="C154" s="18">
        <v>23021</v>
      </c>
    </row>
    <row r="155" spans="1:3" x14ac:dyDescent="0.15">
      <c r="A155" s="18">
        <v>23022</v>
      </c>
      <c r="B155" s="15" t="s">
        <v>464</v>
      </c>
      <c r="C155" s="18">
        <v>23022</v>
      </c>
    </row>
    <row r="156" spans="1:3" x14ac:dyDescent="0.15">
      <c r="A156" s="18">
        <v>23031</v>
      </c>
      <c r="B156" s="15" t="s">
        <v>465</v>
      </c>
      <c r="C156" s="18">
        <v>23031</v>
      </c>
    </row>
    <row r="157" spans="1:3" x14ac:dyDescent="0.15">
      <c r="A157" s="18">
        <v>23032</v>
      </c>
      <c r="B157" s="15" t="s">
        <v>466</v>
      </c>
      <c r="C157" s="18">
        <v>23032</v>
      </c>
    </row>
    <row r="158" spans="1:3" x14ac:dyDescent="0.15">
      <c r="A158" s="18">
        <v>23041</v>
      </c>
      <c r="B158" s="15" t="s">
        <v>467</v>
      </c>
      <c r="C158" s="18">
        <v>23041</v>
      </c>
    </row>
    <row r="159" spans="1:3" x14ac:dyDescent="0.15">
      <c r="A159" s="18">
        <v>23042</v>
      </c>
      <c r="B159" s="15" t="s">
        <v>468</v>
      </c>
      <c r="C159" s="18">
        <v>23042</v>
      </c>
    </row>
    <row r="160" spans="1:3" x14ac:dyDescent="0.15">
      <c r="A160" s="18">
        <v>23051</v>
      </c>
      <c r="B160" s="15" t="s">
        <v>469</v>
      </c>
      <c r="C160" s="18">
        <v>23051</v>
      </c>
    </row>
    <row r="161" spans="1:3" x14ac:dyDescent="0.15">
      <c r="A161" s="18">
        <v>23052</v>
      </c>
      <c r="B161" s="15" t="s">
        <v>470</v>
      </c>
      <c r="C161" s="18">
        <v>23052</v>
      </c>
    </row>
    <row r="162" spans="1:3" x14ac:dyDescent="0.15">
      <c r="A162" s="19">
        <v>24010</v>
      </c>
      <c r="B162" s="15" t="s">
        <v>471</v>
      </c>
      <c r="C162" s="19">
        <v>24010</v>
      </c>
    </row>
    <row r="163" spans="1:3" x14ac:dyDescent="0.15">
      <c r="A163" s="19">
        <v>24020</v>
      </c>
      <c r="B163" s="15" t="s">
        <v>472</v>
      </c>
      <c r="C163" s="19">
        <v>24020</v>
      </c>
    </row>
    <row r="164" spans="1:3" x14ac:dyDescent="0.15">
      <c r="A164" s="19">
        <v>24030</v>
      </c>
      <c r="B164" s="15" t="s">
        <v>473</v>
      </c>
      <c r="C164" s="19">
        <v>24030</v>
      </c>
    </row>
    <row r="165" spans="1:3" x14ac:dyDescent="0.15">
      <c r="A165" s="19">
        <v>24040</v>
      </c>
      <c r="B165" s="15" t="s">
        <v>474</v>
      </c>
      <c r="C165" s="19">
        <v>24040</v>
      </c>
    </row>
    <row r="166" spans="1:3" x14ac:dyDescent="0.15">
      <c r="A166" s="19">
        <v>24050</v>
      </c>
      <c r="B166" s="15" t="s">
        <v>475</v>
      </c>
      <c r="C166" s="19">
        <v>24050</v>
      </c>
    </row>
    <row r="167" spans="1:3" x14ac:dyDescent="0.15">
      <c r="A167" s="19">
        <v>24011</v>
      </c>
      <c r="B167" s="15" t="s">
        <v>476</v>
      </c>
      <c r="C167" s="19">
        <v>24011</v>
      </c>
    </row>
    <row r="168" spans="1:3" x14ac:dyDescent="0.15">
      <c r="A168" s="19">
        <v>24012</v>
      </c>
      <c r="B168" s="15" t="s">
        <v>477</v>
      </c>
      <c r="C168" s="19">
        <v>24012</v>
      </c>
    </row>
    <row r="169" spans="1:3" x14ac:dyDescent="0.15">
      <c r="A169">
        <v>24021</v>
      </c>
      <c r="B169" s="15" t="s">
        <v>478</v>
      </c>
      <c r="C169">
        <v>24021</v>
      </c>
    </row>
    <row r="170" spans="1:3" x14ac:dyDescent="0.15">
      <c r="A170">
        <v>24022</v>
      </c>
      <c r="B170" s="15" t="s">
        <v>479</v>
      </c>
      <c r="C170">
        <v>24022</v>
      </c>
    </row>
    <row r="171" spans="1:3" x14ac:dyDescent="0.15">
      <c r="A171">
        <v>24031</v>
      </c>
      <c r="B171" s="15" t="s">
        <v>480</v>
      </c>
      <c r="C171">
        <v>24031</v>
      </c>
    </row>
    <row r="172" spans="1:3" x14ac:dyDescent="0.15">
      <c r="A172">
        <v>24032</v>
      </c>
      <c r="B172" s="15" t="s">
        <v>481</v>
      </c>
      <c r="C172">
        <v>24032</v>
      </c>
    </row>
    <row r="173" spans="1:3" x14ac:dyDescent="0.15">
      <c r="A173">
        <v>24041</v>
      </c>
      <c r="B173" s="15" t="s">
        <v>482</v>
      </c>
      <c r="C173">
        <v>24041</v>
      </c>
    </row>
    <row r="174" spans="1:3" x14ac:dyDescent="0.15">
      <c r="A174">
        <v>24042</v>
      </c>
      <c r="B174" s="15" t="s">
        <v>483</v>
      </c>
      <c r="C174">
        <v>24042</v>
      </c>
    </row>
    <row r="175" spans="1:3" x14ac:dyDescent="0.15">
      <c r="A175">
        <v>24051</v>
      </c>
      <c r="B175" s="15" t="s">
        <v>484</v>
      </c>
      <c r="C175">
        <v>24051</v>
      </c>
    </row>
    <row r="176" spans="1:3" x14ac:dyDescent="0.15">
      <c r="A176">
        <v>24052</v>
      </c>
      <c r="B176" s="15" t="s">
        <v>485</v>
      </c>
      <c r="C176">
        <v>24052</v>
      </c>
    </row>
    <row r="177" spans="1:3" x14ac:dyDescent="0.15">
      <c r="A177">
        <v>24061</v>
      </c>
      <c r="B177" s="15" t="s">
        <v>486</v>
      </c>
      <c r="C177">
        <v>24061</v>
      </c>
    </row>
    <row r="178" spans="1:3" x14ac:dyDescent="0.15">
      <c r="A178">
        <v>24062</v>
      </c>
      <c r="B178" s="15" t="s">
        <v>487</v>
      </c>
      <c r="C178">
        <v>24062</v>
      </c>
    </row>
    <row r="179" spans="1:3" x14ac:dyDescent="0.15">
      <c r="A179">
        <v>24071</v>
      </c>
      <c r="B179" s="15" t="s">
        <v>488</v>
      </c>
      <c r="C179">
        <v>24071</v>
      </c>
    </row>
    <row r="180" spans="1:3" x14ac:dyDescent="0.15">
      <c r="A180">
        <v>24072</v>
      </c>
      <c r="B180" s="15" t="s">
        <v>489</v>
      </c>
      <c r="C180">
        <v>24072</v>
      </c>
    </row>
    <row r="181" spans="1:3" x14ac:dyDescent="0.15">
      <c r="A181">
        <v>24081</v>
      </c>
      <c r="B181" s="15" t="s">
        <v>490</v>
      </c>
      <c r="C181">
        <v>24081</v>
      </c>
    </row>
    <row r="182" spans="1:3" x14ac:dyDescent="0.15">
      <c r="A182">
        <v>24082</v>
      </c>
      <c r="B182" s="15" t="s">
        <v>491</v>
      </c>
      <c r="C182">
        <v>24082</v>
      </c>
    </row>
    <row r="183" spans="1:3" x14ac:dyDescent="0.15">
      <c r="A183">
        <v>24091</v>
      </c>
      <c r="B183" s="15" t="s">
        <v>492</v>
      </c>
      <c r="C183">
        <v>24091</v>
      </c>
    </row>
    <row r="184" spans="1:3" x14ac:dyDescent="0.15">
      <c r="A184">
        <v>24092</v>
      </c>
      <c r="B184" s="15" t="s">
        <v>493</v>
      </c>
      <c r="C184">
        <v>24092</v>
      </c>
    </row>
    <row r="185" spans="1:3" x14ac:dyDescent="0.15">
      <c r="A185">
        <v>25011</v>
      </c>
      <c r="B185" s="15" t="s">
        <v>494</v>
      </c>
      <c r="C185">
        <v>25011</v>
      </c>
    </row>
    <row r="186" spans="1:3" x14ac:dyDescent="0.15">
      <c r="A186">
        <v>25012</v>
      </c>
      <c r="B186" s="15" t="s">
        <v>495</v>
      </c>
      <c r="C186">
        <v>25012</v>
      </c>
    </row>
    <row r="187" spans="1:3" x14ac:dyDescent="0.15">
      <c r="A187">
        <v>25021</v>
      </c>
      <c r="B187" s="15" t="s">
        <v>496</v>
      </c>
      <c r="C187">
        <v>25021</v>
      </c>
    </row>
    <row r="188" spans="1:3" x14ac:dyDescent="0.15">
      <c r="A188">
        <v>25022</v>
      </c>
      <c r="B188" s="15" t="s">
        <v>497</v>
      </c>
      <c r="C188">
        <v>25022</v>
      </c>
    </row>
    <row r="189" spans="1:3" x14ac:dyDescent="0.15">
      <c r="A189">
        <v>25031</v>
      </c>
      <c r="B189" s="15" t="s">
        <v>498</v>
      </c>
      <c r="C189">
        <v>25031</v>
      </c>
    </row>
    <row r="190" spans="1:3" x14ac:dyDescent="0.15">
      <c r="A190">
        <v>25032</v>
      </c>
      <c r="B190" s="15" t="s">
        <v>499</v>
      </c>
      <c r="C190">
        <v>25032</v>
      </c>
    </row>
    <row r="191" spans="1:3" x14ac:dyDescent="0.15">
      <c r="A191">
        <v>25041</v>
      </c>
      <c r="B191" s="15" t="s">
        <v>500</v>
      </c>
      <c r="C191">
        <v>25041</v>
      </c>
    </row>
    <row r="192" spans="1:3" x14ac:dyDescent="0.15">
      <c r="A192">
        <v>25042</v>
      </c>
      <c r="B192" s="15" t="s">
        <v>501</v>
      </c>
      <c r="C192">
        <v>25042</v>
      </c>
    </row>
    <row r="193" spans="1:3" x14ac:dyDescent="0.15">
      <c r="A193">
        <v>25051</v>
      </c>
      <c r="B193" s="15" t="s">
        <v>502</v>
      </c>
      <c r="C193">
        <v>25051</v>
      </c>
    </row>
    <row r="194" spans="1:3" x14ac:dyDescent="0.15">
      <c r="A194">
        <v>25052</v>
      </c>
      <c r="B194" s="15" t="s">
        <v>503</v>
      </c>
      <c r="C194">
        <v>25052</v>
      </c>
    </row>
    <row r="195" spans="1:3" x14ac:dyDescent="0.15">
      <c r="A195">
        <v>25061</v>
      </c>
      <c r="B195" s="15" t="s">
        <v>504</v>
      </c>
      <c r="C195">
        <v>25061</v>
      </c>
    </row>
    <row r="196" spans="1:3" x14ac:dyDescent="0.15">
      <c r="A196">
        <v>25062</v>
      </c>
      <c r="B196" s="15" t="s">
        <v>505</v>
      </c>
      <c r="C196">
        <v>25062</v>
      </c>
    </row>
    <row r="197" spans="1:3" x14ac:dyDescent="0.15">
      <c r="A197">
        <v>25071</v>
      </c>
      <c r="B197" s="15" t="s">
        <v>506</v>
      </c>
      <c r="C197">
        <v>25071</v>
      </c>
    </row>
    <row r="198" spans="1:3" x14ac:dyDescent="0.15">
      <c r="A198">
        <v>25072</v>
      </c>
      <c r="B198" s="15" t="s">
        <v>507</v>
      </c>
      <c r="C198">
        <v>25072</v>
      </c>
    </row>
    <row r="199" spans="1:3" x14ac:dyDescent="0.15">
      <c r="A199">
        <v>25081</v>
      </c>
      <c r="B199" s="15" t="s">
        <v>508</v>
      </c>
      <c r="C199">
        <v>25081</v>
      </c>
    </row>
    <row r="200" spans="1:3" x14ac:dyDescent="0.15">
      <c r="A200">
        <v>25082</v>
      </c>
      <c r="B200" s="15" t="s">
        <v>509</v>
      </c>
      <c r="C200">
        <v>25082</v>
      </c>
    </row>
    <row r="201" spans="1:3" x14ac:dyDescent="0.15">
      <c r="A201">
        <v>26001</v>
      </c>
      <c r="B201" s="15" t="s">
        <v>510</v>
      </c>
      <c r="C201">
        <v>26001</v>
      </c>
    </row>
    <row r="202" spans="1:3" x14ac:dyDescent="0.15">
      <c r="A202">
        <v>26002</v>
      </c>
      <c r="B202" s="15" t="s">
        <v>511</v>
      </c>
      <c r="C202">
        <v>26002</v>
      </c>
    </row>
    <row r="203" spans="1:3" x14ac:dyDescent="0.15">
      <c r="A203">
        <v>26003</v>
      </c>
      <c r="B203" s="15" t="s">
        <v>512</v>
      </c>
      <c r="C203">
        <v>26003</v>
      </c>
    </row>
    <row r="204" spans="1:3" x14ac:dyDescent="0.15">
      <c r="A204">
        <v>27011</v>
      </c>
      <c r="B204" s="15" t="s">
        <v>513</v>
      </c>
      <c r="C204">
        <v>27011</v>
      </c>
    </row>
    <row r="205" spans="1:3" x14ac:dyDescent="0.15">
      <c r="A205">
        <v>27012</v>
      </c>
      <c r="B205" s="15" t="s">
        <v>514</v>
      </c>
      <c r="C205">
        <v>27012</v>
      </c>
    </row>
    <row r="206" spans="1:3" x14ac:dyDescent="0.15">
      <c r="A206">
        <v>27013</v>
      </c>
      <c r="B206" s="15" t="s">
        <v>515</v>
      </c>
      <c r="C206">
        <v>27013</v>
      </c>
    </row>
    <row r="207" spans="1:3" x14ac:dyDescent="0.15">
      <c r="A207">
        <f t="shared" ref="A207:C212" si="0">A204+10</f>
        <v>27021</v>
      </c>
      <c r="B207" s="15" t="s">
        <v>516</v>
      </c>
      <c r="C207">
        <f t="shared" si="0"/>
        <v>27021</v>
      </c>
    </row>
    <row r="208" spans="1:3" x14ac:dyDescent="0.15">
      <c r="A208">
        <f t="shared" si="0"/>
        <v>27022</v>
      </c>
      <c r="B208" s="15" t="s">
        <v>517</v>
      </c>
      <c r="C208">
        <f t="shared" si="0"/>
        <v>27022</v>
      </c>
    </row>
    <row r="209" spans="1:3" x14ac:dyDescent="0.15">
      <c r="A209">
        <f t="shared" si="0"/>
        <v>27023</v>
      </c>
      <c r="B209" s="15" t="s">
        <v>518</v>
      </c>
      <c r="C209">
        <f t="shared" si="0"/>
        <v>27023</v>
      </c>
    </row>
    <row r="210" spans="1:3" x14ac:dyDescent="0.15">
      <c r="A210">
        <f t="shared" si="0"/>
        <v>27031</v>
      </c>
      <c r="B210" s="15" t="s">
        <v>519</v>
      </c>
      <c r="C210">
        <f t="shared" si="0"/>
        <v>27031</v>
      </c>
    </row>
    <row r="211" spans="1:3" x14ac:dyDescent="0.15">
      <c r="A211">
        <f t="shared" si="0"/>
        <v>27032</v>
      </c>
      <c r="B211" s="15" t="s">
        <v>520</v>
      </c>
      <c r="C211">
        <f t="shared" si="0"/>
        <v>27032</v>
      </c>
    </row>
    <row r="212" spans="1:3" x14ac:dyDescent="0.15">
      <c r="A212">
        <f t="shared" si="0"/>
        <v>27033</v>
      </c>
      <c r="B212" s="15" t="s">
        <v>521</v>
      </c>
      <c r="C212">
        <f t="shared" si="0"/>
        <v>27033</v>
      </c>
    </row>
    <row r="213" spans="1:3" x14ac:dyDescent="0.15">
      <c r="A213">
        <v>28001</v>
      </c>
      <c r="B213" s="15" t="s">
        <v>522</v>
      </c>
      <c r="C213">
        <v>28001</v>
      </c>
    </row>
    <row r="214" spans="1:3" x14ac:dyDescent="0.15">
      <c r="A214">
        <v>29001</v>
      </c>
      <c r="B214" s="15" t="s">
        <v>523</v>
      </c>
      <c r="C214">
        <v>29001</v>
      </c>
    </row>
    <row r="215" spans="1:3" x14ac:dyDescent="0.15">
      <c r="A215">
        <v>29002</v>
      </c>
      <c r="B215" s="15" t="s">
        <v>524</v>
      </c>
      <c r="C215">
        <v>29002</v>
      </c>
    </row>
    <row r="216" spans="1:3" x14ac:dyDescent="0.15">
      <c r="A216">
        <v>29003</v>
      </c>
      <c r="B216" s="15" t="s">
        <v>525</v>
      </c>
      <c r="C216">
        <v>29003</v>
      </c>
    </row>
    <row r="217" spans="1:3" x14ac:dyDescent="0.15">
      <c r="B217" s="15"/>
    </row>
    <row r="218" spans="1:3" x14ac:dyDescent="0.15">
      <c r="B218" s="15"/>
    </row>
    <row r="219" spans="1:3" x14ac:dyDescent="0.15">
      <c r="B219" s="15"/>
    </row>
    <row r="220" spans="1:3" x14ac:dyDescent="0.15">
      <c r="B220" s="15"/>
    </row>
    <row r="221" spans="1:3" x14ac:dyDescent="0.15">
      <c r="B221" s="15"/>
    </row>
    <row r="222" spans="1:3" x14ac:dyDescent="0.15">
      <c r="B222" s="15"/>
    </row>
    <row r="223" spans="1:3" x14ac:dyDescent="0.15">
      <c r="B223" s="15"/>
    </row>
    <row r="224" spans="1:3" x14ac:dyDescent="0.15">
      <c r="B224" s="15"/>
    </row>
    <row r="225" spans="2:2" x14ac:dyDescent="0.15">
      <c r="B225" s="15"/>
    </row>
    <row r="226" spans="2:2" x14ac:dyDescent="0.15">
      <c r="B226" s="15"/>
    </row>
    <row r="227" spans="2:2" x14ac:dyDescent="0.15">
      <c r="B227" s="15"/>
    </row>
    <row r="228" spans="2:2" x14ac:dyDescent="0.15">
      <c r="B228" s="15"/>
    </row>
    <row r="229" spans="2:2" x14ac:dyDescent="0.15">
      <c r="B229" s="15"/>
    </row>
    <row r="230" spans="2:2" x14ac:dyDescent="0.15">
      <c r="B230" s="15"/>
    </row>
    <row r="231" spans="2:2" x14ac:dyDescent="0.15">
      <c r="B231" s="15"/>
    </row>
    <row r="232" spans="2:2" x14ac:dyDescent="0.15">
      <c r="B232" s="15"/>
    </row>
    <row r="233" spans="2:2" x14ac:dyDescent="0.15">
      <c r="B233" s="15"/>
    </row>
    <row r="234" spans="2:2" x14ac:dyDescent="0.15">
      <c r="B234" s="15"/>
    </row>
    <row r="235" spans="2:2" x14ac:dyDescent="0.15">
      <c r="B235" s="15"/>
    </row>
    <row r="236" spans="2:2" x14ac:dyDescent="0.15">
      <c r="B236" s="15"/>
    </row>
    <row r="237" spans="2:2" x14ac:dyDescent="0.15">
      <c r="B237" s="15"/>
    </row>
    <row r="238" spans="2:2" x14ac:dyDescent="0.15">
      <c r="B238" s="15"/>
    </row>
    <row r="239" spans="2:2" x14ac:dyDescent="0.15">
      <c r="B239" s="15"/>
    </row>
    <row r="240" spans="2:2" x14ac:dyDescent="0.15">
      <c r="B240" s="15"/>
    </row>
    <row r="241" spans="2:2" x14ac:dyDescent="0.15">
      <c r="B241" s="15"/>
    </row>
    <row r="242" spans="2:2" x14ac:dyDescent="0.15">
      <c r="B242" s="15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168</v>
      </c>
    </row>
    <row r="6" spans="7:10" x14ac:dyDescent="0.15">
      <c r="J6">
        <v>24</v>
      </c>
    </row>
    <row r="7" spans="7:10" x14ac:dyDescent="0.15">
      <c r="G7" t="s">
        <v>165</v>
      </c>
      <c r="H7" t="s">
        <v>166</v>
      </c>
      <c r="I7" t="s">
        <v>9</v>
      </c>
      <c r="J7" t="s">
        <v>167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178</v>
      </c>
      <c r="C4" t="s">
        <v>179</v>
      </c>
      <c r="D4" s="4" t="s">
        <v>164</v>
      </c>
      <c r="E4" t="s">
        <v>77</v>
      </c>
      <c r="F4" t="s">
        <v>181</v>
      </c>
      <c r="G4" t="s">
        <v>182</v>
      </c>
      <c r="H4" t="s">
        <v>9</v>
      </c>
      <c r="I4" t="s">
        <v>145</v>
      </c>
      <c r="N4" t="s">
        <v>163</v>
      </c>
      <c r="O4" t="s">
        <v>188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183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185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183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186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183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187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183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183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183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183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183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183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183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183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183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183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183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183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183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183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183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183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183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183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183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183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183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183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183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183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183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183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183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183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183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183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183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183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183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183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183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183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183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184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184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184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184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184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184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184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184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184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184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184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184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184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184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184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184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184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184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184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184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184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184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184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184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184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184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184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184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184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184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192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192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192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192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192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192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192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192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192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192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192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192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192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192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192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192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192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192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192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192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192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192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192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192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192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192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192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192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192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192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sqref="A1:XFD1048576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sqref="A1:XFD1048576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232</v>
      </c>
      <c r="Z2" t="s">
        <v>76</v>
      </c>
    </row>
    <row r="3" spans="4:34" x14ac:dyDescent="0.15">
      <c r="E3">
        <v>1.0718000000000001</v>
      </c>
      <c r="H3" t="s">
        <v>233</v>
      </c>
    </row>
    <row r="5" spans="4:34" x14ac:dyDescent="0.15">
      <c r="E5" t="s">
        <v>229</v>
      </c>
      <c r="F5" t="s">
        <v>230</v>
      </c>
      <c r="G5" t="s">
        <v>231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234</v>
      </c>
      <c r="L6" t="s">
        <v>238</v>
      </c>
      <c r="M6" t="s">
        <v>239</v>
      </c>
      <c r="T6" t="s">
        <v>235</v>
      </c>
      <c r="U6" t="s">
        <v>236</v>
      </c>
      <c r="V6" t="s">
        <v>237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tabSelected="1" workbookViewId="0">
      <selection activeCell="L28" sqref="L28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232</v>
      </c>
      <c r="X2" t="s">
        <v>76</v>
      </c>
    </row>
    <row r="3" spans="4:32" x14ac:dyDescent="0.15">
      <c r="E3">
        <v>1.0718000000000001</v>
      </c>
      <c r="H3" t="s">
        <v>233</v>
      </c>
    </row>
    <row r="5" spans="4:32" x14ac:dyDescent="0.15">
      <c r="E5" t="s">
        <v>229</v>
      </c>
      <c r="F5" t="s">
        <v>230</v>
      </c>
      <c r="G5" t="s">
        <v>231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235</v>
      </c>
      <c r="S6" t="s">
        <v>236</v>
      </c>
      <c r="T6" t="s">
        <v>237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 s="12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243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30" activePane="bottomLeft" state="frozen"/>
      <selection pane="bottomLeft" activeCell="AL36" sqref="AL3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229</v>
      </c>
      <c r="F5" t="s">
        <v>230</v>
      </c>
      <c r="G5" t="s">
        <v>231</v>
      </c>
      <c r="K5" t="s">
        <v>254</v>
      </c>
      <c r="AD5" t="s">
        <v>81</v>
      </c>
    </row>
    <row r="7" spans="4:31" x14ac:dyDescent="0.15">
      <c r="L7" t="s">
        <v>255</v>
      </c>
    </row>
    <row r="8" spans="4:31" x14ac:dyDescent="0.15">
      <c r="L8" t="s">
        <v>252</v>
      </c>
    </row>
    <row r="9" spans="4:31" x14ac:dyDescent="0.15">
      <c r="L9">
        <v>2</v>
      </c>
    </row>
    <row r="10" spans="4:31" x14ac:dyDescent="0.15">
      <c r="I10" t="s">
        <v>253</v>
      </c>
      <c r="K10" t="s">
        <v>252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251</v>
      </c>
      <c r="K13" t="s">
        <v>260</v>
      </c>
      <c r="L13" t="s">
        <v>259</v>
      </c>
      <c r="M13" t="s">
        <v>256</v>
      </c>
      <c r="N13" t="s">
        <v>261</v>
      </c>
      <c r="O13" t="s">
        <v>262</v>
      </c>
      <c r="P13" t="s">
        <v>263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240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241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242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243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257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258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244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245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246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247</v>
      </c>
      <c r="B50" t="s">
        <v>250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248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249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topLeftCell="A3" workbookViewId="0">
      <selection activeCell="A22" sqref="A22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197</v>
      </c>
      <c r="R3" t="s">
        <v>14</v>
      </c>
    </row>
    <row r="4" spans="2:26" x14ac:dyDescent="0.15">
      <c r="B4" t="s">
        <v>85</v>
      </c>
      <c r="C4" t="s">
        <v>195</v>
      </c>
      <c r="D4" t="s">
        <v>147</v>
      </c>
      <c r="E4" t="s">
        <v>193</v>
      </c>
      <c r="F4" t="s">
        <v>194</v>
      </c>
      <c r="G4" t="s">
        <v>198</v>
      </c>
      <c r="H4" t="s">
        <v>200</v>
      </c>
      <c r="I4" t="s">
        <v>199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219</v>
      </c>
      <c r="R4" t="s">
        <v>198</v>
      </c>
      <c r="S4" t="s">
        <v>200</v>
      </c>
      <c r="T4" t="s">
        <v>199</v>
      </c>
      <c r="U4" t="s">
        <v>201</v>
      </c>
      <c r="V4" t="s">
        <v>202</v>
      </c>
      <c r="W4" t="s">
        <v>203</v>
      </c>
      <c r="X4" t="s">
        <v>204</v>
      </c>
      <c r="Y4" t="s">
        <v>205</v>
      </c>
      <c r="Z4" t="s">
        <v>206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83600</v>
      </c>
      <c r="H7">
        <f>VLOOKUP(H$1,金币需求!$H:$J,3,FALSE)</f>
        <v>167200</v>
      </c>
      <c r="I7">
        <f>VLOOKUP(I$1,金币需求!$H:$J,3,FALSE)</f>
        <v>367839.99999999988</v>
      </c>
      <c r="J7">
        <f>VLOOKUP(J$1,金币需求!$H:$J,3,FALSE)</f>
        <v>802560.00000000012</v>
      </c>
      <c r="K7">
        <f>VLOOKUP(K$1,金币需求!$H:$J,3,FALSE)</f>
        <v>1740969.9999999998</v>
      </c>
      <c r="L7">
        <f>VLOOKUP(L$1,金币需求!$H:$J,3,FALSE)</f>
        <v>3751550.0000000005</v>
      </c>
      <c r="M7">
        <f>VLOOKUP(M$1,金币需求!$H:$J,3,FALSE)</f>
        <v>8577360.0000000019</v>
      </c>
      <c r="N7">
        <f>VLOOKUP(N$1,金币需求!$H:$J,3,FALSE)</f>
        <v>19304285</v>
      </c>
      <c r="O7">
        <f>VLOOKUP(O$1,金币需求!$H:$J,3,FALSE)</f>
        <v>42908745.000000007</v>
      </c>
      <c r="P7">
        <v>6</v>
      </c>
      <c r="R7">
        <f>G7/$C7*$F7/$P7</f>
        <v>278.66666666666663</v>
      </c>
      <c r="S7">
        <f t="shared" ref="S7:Z7" si="0">H7/$C7*$F7/$P7</f>
        <v>557.33333333333326</v>
      </c>
      <c r="T7">
        <f t="shared" si="0"/>
        <v>1226.133333333333</v>
      </c>
      <c r="U7">
        <f t="shared" si="0"/>
        <v>2675.2000000000003</v>
      </c>
      <c r="V7">
        <f t="shared" si="0"/>
        <v>5803.2333333333327</v>
      </c>
      <c r="W7">
        <f t="shared" si="0"/>
        <v>12505.16666666667</v>
      </c>
      <c r="X7">
        <f t="shared" si="0"/>
        <v>28591.200000000008</v>
      </c>
      <c r="Y7">
        <f t="shared" si="0"/>
        <v>64347.616666666661</v>
      </c>
      <c r="Z7">
        <f t="shared" si="0"/>
        <v>143029.15000000002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强化石的需求!C2</f>
        <v>10</v>
      </c>
      <c r="E11">
        <f t="shared" ref="E11:E13" si="10">D11/D$7*C$7</f>
        <v>600</v>
      </c>
      <c r="F11">
        <f t="shared" ref="F11:F13" si="11">D11/D$8*C$8</f>
        <v>12</v>
      </c>
      <c r="G11">
        <f>VLOOKUP(G$1,强化石的需求!$J:$M,2,FALSE)</f>
        <v>36</v>
      </c>
      <c r="H11">
        <f>VLOOKUP(H$1,强化石的需求!$J:$M,2,FALSE)</f>
        <v>72</v>
      </c>
      <c r="I11">
        <f>VLOOKUP(I$1,强化石的需求!$J:$M,2,FALSE)</f>
        <v>144</v>
      </c>
      <c r="J11">
        <f>VLOOKUP(J$1,强化石的需求!$J:$M,2,FALSE)</f>
        <v>144</v>
      </c>
      <c r="K11">
        <f>VLOOKUP(K$1,强化石的需求!$J:$M,2,FALSE)</f>
        <v>144</v>
      </c>
      <c r="L11">
        <f>VLOOKUP(L$1,强化石的需求!$J:$M,2,FALSE)</f>
        <v>144</v>
      </c>
      <c r="M11">
        <f>VLOOKUP(M$1,强化石的需求!$J:$M,2,FALSE)</f>
        <v>144</v>
      </c>
      <c r="N11">
        <f>VLOOKUP(N$1,强化石的需求!$J:$M,2,FALSE)</f>
        <v>144</v>
      </c>
      <c r="O11">
        <f>VLOOKUP(O$1,强化石的需求!$J:$M,2,FALSE)</f>
        <v>144</v>
      </c>
      <c r="P11">
        <v>6</v>
      </c>
      <c r="R11">
        <f t="shared" si="1"/>
        <v>72</v>
      </c>
      <c r="S11">
        <f t="shared" si="2"/>
        <v>144</v>
      </c>
      <c r="T11">
        <f t="shared" si="3"/>
        <v>288</v>
      </c>
      <c r="U11">
        <f t="shared" si="4"/>
        <v>288</v>
      </c>
      <c r="V11">
        <f t="shared" si="5"/>
        <v>288</v>
      </c>
      <c r="W11">
        <f t="shared" si="6"/>
        <v>288</v>
      </c>
      <c r="X11">
        <f t="shared" si="7"/>
        <v>288</v>
      </c>
      <c r="Y11">
        <f t="shared" si="8"/>
        <v>288</v>
      </c>
      <c r="Z11">
        <f t="shared" si="9"/>
        <v>288</v>
      </c>
    </row>
    <row r="12" spans="2:26" x14ac:dyDescent="0.15">
      <c r="B12" t="s">
        <v>129</v>
      </c>
      <c r="C12" s="4">
        <v>1</v>
      </c>
      <c r="D12">
        <f>强化石的需求!C3</f>
        <v>60</v>
      </c>
      <c r="E12">
        <f t="shared" si="10"/>
        <v>3600</v>
      </c>
      <c r="F12">
        <f t="shared" si="11"/>
        <v>72</v>
      </c>
      <c r="G12">
        <f>VLOOKUP(G$1,强化石的需求!$J:$M,3,FALSE)</f>
        <v>0</v>
      </c>
      <c r="H12">
        <f>VLOOKUP(H$1,强化石的需求!$J:$M,3,FALSE)</f>
        <v>0</v>
      </c>
      <c r="I12">
        <f>VLOOKUP(I$1,强化石的需求!$J:$M,3,FALSE)</f>
        <v>0</v>
      </c>
      <c r="J12">
        <f>VLOOKUP(J$1,强化石的需求!$J:$M,3,FALSE)</f>
        <v>36</v>
      </c>
      <c r="K12">
        <f>VLOOKUP(K$1,强化石的需求!$J:$M,3,FALSE)</f>
        <v>108</v>
      </c>
      <c r="L12">
        <f>VLOOKUP(L$1,强化石的需求!$J:$M,3,FALSE)</f>
        <v>252</v>
      </c>
      <c r="M12">
        <f>VLOOKUP(M$1,强化石的需求!$J:$M,3,FALSE)</f>
        <v>252</v>
      </c>
      <c r="N12">
        <f>VLOOKUP(N$1,强化石的需求!$J:$M,3,FALSE)</f>
        <v>252</v>
      </c>
      <c r="O12">
        <f>VLOOKUP(O$1,强化石的需求!$J:$M,3,FALSE)</f>
        <v>252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432</v>
      </c>
      <c r="V12">
        <f t="shared" si="5"/>
        <v>1296</v>
      </c>
      <c r="W12">
        <f t="shared" si="6"/>
        <v>3024</v>
      </c>
      <c r="X12">
        <f t="shared" si="7"/>
        <v>3024</v>
      </c>
      <c r="Y12">
        <f t="shared" si="8"/>
        <v>3024</v>
      </c>
      <c r="Z12">
        <f t="shared" si="9"/>
        <v>3024</v>
      </c>
    </row>
    <row r="13" spans="2:26" x14ac:dyDescent="0.15">
      <c r="B13" t="s">
        <v>130</v>
      </c>
      <c r="C13" s="4">
        <v>1</v>
      </c>
      <c r="D13">
        <f>强化石的需求!C4</f>
        <v>325</v>
      </c>
      <c r="E13">
        <f t="shared" si="10"/>
        <v>19500</v>
      </c>
      <c r="F13">
        <f t="shared" si="11"/>
        <v>390</v>
      </c>
      <c r="G13">
        <f>VLOOKUP(G$1,强化石的需求!$J:$M,4,FALSE)</f>
        <v>0</v>
      </c>
      <c r="H13">
        <f>VLOOKUP(H$1,强化石的需求!$J:$M,4,FALSE)</f>
        <v>0</v>
      </c>
      <c r="I13">
        <f>VLOOKUP(I$1,强化石的需求!$J:$M,4,FALSE)</f>
        <v>0</v>
      </c>
      <c r="J13">
        <f>VLOOKUP(J$1,强化石的需求!$J:$M,4,FALSE)</f>
        <v>0</v>
      </c>
      <c r="K13">
        <f>VLOOKUP(K$1,强化石的需求!$J:$M,4,FALSE)</f>
        <v>0</v>
      </c>
      <c r="L13">
        <f>VLOOKUP(L$1,强化石的需求!$J:$M,4,FALSE)</f>
        <v>0</v>
      </c>
      <c r="M13">
        <f>VLOOKUP(M$1,强化石的需求!$J:$M,4,FALSE)</f>
        <v>72</v>
      </c>
      <c r="N13">
        <f>VLOOKUP(N$1,强化石的需求!$J:$M,4,FALSE)</f>
        <v>252</v>
      </c>
      <c r="O13">
        <f>VLOOKUP(O$1,强化石的需求!$J:$M,4,FALSE)</f>
        <v>576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4680</v>
      </c>
      <c r="Y13">
        <f t="shared" si="8"/>
        <v>16380</v>
      </c>
      <c r="Z13">
        <f t="shared" si="9"/>
        <v>37440</v>
      </c>
    </row>
    <row r="14" spans="2:26" x14ac:dyDescent="0.15">
      <c r="B14" t="s">
        <v>149</v>
      </c>
      <c r="C14" s="4">
        <v>1</v>
      </c>
      <c r="D14" t="e">
        <f>装备进阶!#REF!</f>
        <v>#REF!</v>
      </c>
      <c r="E14" t="e">
        <f t="shared" ref="E14:E20" si="12">D14/D$7*C$7</f>
        <v>#REF!</v>
      </c>
      <c r="F14" t="e">
        <f t="shared" ref="F14:F20" si="13">D14/D$8*C$8</f>
        <v>#REF!</v>
      </c>
      <c r="G14" t="e">
        <f>VLOOKUP($B14,装备进阶!#REF!,3,FALSE)</f>
        <v>#REF!</v>
      </c>
      <c r="H14" t="e">
        <f>VLOOKUP($B14,装备进阶!#REF!,3,FALSE)</f>
        <v>#REF!</v>
      </c>
      <c r="I14" t="e">
        <f>VLOOKUP($B14,装备进阶!#REF!,3,FALSE)</f>
        <v>#REF!</v>
      </c>
      <c r="J14" t="e">
        <f>VLOOKUP($B14,装备进阶!#REF!,3,FALSE)</f>
        <v>#REF!</v>
      </c>
      <c r="K14" t="e">
        <f>VLOOKUP($B14,装备进阶!#REF!,3,FALSE)</f>
        <v>#REF!</v>
      </c>
      <c r="L14" t="e">
        <f>VLOOKUP($B14,装备进阶!#REF!,3,FALSE)</f>
        <v>#REF!</v>
      </c>
      <c r="M14" t="e">
        <f>VLOOKUP($B14,装备进阶!#REF!,3,FALSE)</f>
        <v>#REF!</v>
      </c>
      <c r="N14" t="e">
        <f>VLOOKUP($B14,装备进阶!#REF!,3,FALSE)</f>
        <v>#REF!</v>
      </c>
      <c r="O14" t="e">
        <f>VLOOKUP($B14,装备进阶!#REF!,3,FALSE)</f>
        <v>#REF!</v>
      </c>
      <c r="P14">
        <v>6</v>
      </c>
      <c r="R14" t="e">
        <f t="shared" si="1"/>
        <v>#REF!</v>
      </c>
      <c r="S14" t="e">
        <f t="shared" si="2"/>
        <v>#REF!</v>
      </c>
      <c r="T14" t="e">
        <f t="shared" si="3"/>
        <v>#REF!</v>
      </c>
      <c r="U14" t="e">
        <f t="shared" si="4"/>
        <v>#REF!</v>
      </c>
      <c r="V14" t="e">
        <f t="shared" si="5"/>
        <v>#REF!</v>
      </c>
      <c r="W14" t="e">
        <f t="shared" si="6"/>
        <v>#REF!</v>
      </c>
      <c r="X14" t="e">
        <f t="shared" si="7"/>
        <v>#REF!</v>
      </c>
      <c r="Y14" t="e">
        <f t="shared" si="8"/>
        <v>#REF!</v>
      </c>
      <c r="Z14" t="e">
        <f t="shared" si="9"/>
        <v>#REF!</v>
      </c>
    </row>
    <row r="15" spans="2:26" x14ac:dyDescent="0.15">
      <c r="B15" t="s">
        <v>150</v>
      </c>
      <c r="C15" s="4">
        <v>1</v>
      </c>
      <c r="D15" t="e">
        <f>装备进阶!#REF!</f>
        <v>#REF!</v>
      </c>
      <c r="E15" t="e">
        <f t="shared" si="12"/>
        <v>#REF!</v>
      </c>
      <c r="F15" t="e">
        <f t="shared" si="13"/>
        <v>#REF!</v>
      </c>
      <c r="G15" s="11">
        <v>0</v>
      </c>
      <c r="H15" t="e">
        <f>VLOOKUP($B15,装备进阶!#REF!,3,FALSE)</f>
        <v>#REF!</v>
      </c>
      <c r="I15" t="e">
        <f>VLOOKUP($B15,装备进阶!#REF!,3,FALSE)</f>
        <v>#REF!</v>
      </c>
      <c r="J15" t="e">
        <f>VLOOKUP($B15,装备进阶!#REF!,3,FALSE)</f>
        <v>#REF!</v>
      </c>
      <c r="K15" t="e">
        <f>VLOOKUP($B15,装备进阶!#REF!,3,FALSE)</f>
        <v>#REF!</v>
      </c>
      <c r="L15" t="e">
        <f>VLOOKUP($B15,装备进阶!#REF!,3,FALSE)</f>
        <v>#REF!</v>
      </c>
      <c r="M15" t="e">
        <f>VLOOKUP($B15,装备进阶!#REF!,3,FALSE)</f>
        <v>#REF!</v>
      </c>
      <c r="N15" t="e">
        <f>VLOOKUP($B15,装备进阶!#REF!,3,FALSE)</f>
        <v>#REF!</v>
      </c>
      <c r="O15" t="e">
        <f>VLOOKUP($B15,装备进阶!#REF!,3,FALSE)</f>
        <v>#REF!</v>
      </c>
      <c r="P15">
        <v>6</v>
      </c>
      <c r="R15" t="e">
        <f t="shared" si="1"/>
        <v>#REF!</v>
      </c>
      <c r="S15" t="e">
        <f t="shared" si="2"/>
        <v>#REF!</v>
      </c>
      <c r="T15" t="e">
        <f t="shared" si="3"/>
        <v>#REF!</v>
      </c>
      <c r="U15" t="e">
        <f t="shared" si="4"/>
        <v>#REF!</v>
      </c>
      <c r="V15" t="e">
        <f t="shared" si="5"/>
        <v>#REF!</v>
      </c>
      <c r="W15" t="e">
        <f t="shared" si="6"/>
        <v>#REF!</v>
      </c>
      <c r="X15" t="e">
        <f t="shared" si="7"/>
        <v>#REF!</v>
      </c>
      <c r="Y15" t="e">
        <f t="shared" si="8"/>
        <v>#REF!</v>
      </c>
      <c r="Z15" t="e">
        <f t="shared" si="9"/>
        <v>#REF!</v>
      </c>
    </row>
    <row r="16" spans="2:26" x14ac:dyDescent="0.15">
      <c r="B16" t="s">
        <v>151</v>
      </c>
      <c r="C16" s="4">
        <v>1</v>
      </c>
      <c r="D16" t="e">
        <f>装备进阶!#REF!</f>
        <v>#REF!</v>
      </c>
      <c r="E16" t="e">
        <f t="shared" si="12"/>
        <v>#REF!</v>
      </c>
      <c r="F16" t="e">
        <f t="shared" si="13"/>
        <v>#REF!</v>
      </c>
      <c r="G16" s="11">
        <v>0</v>
      </c>
      <c r="H16" s="11">
        <v>0</v>
      </c>
      <c r="I16" t="e">
        <f>VLOOKUP($B16,装备进阶!#REF!,3,FALSE)</f>
        <v>#REF!</v>
      </c>
      <c r="J16" t="e">
        <f>VLOOKUP($B16,装备进阶!#REF!,3,FALSE)</f>
        <v>#REF!</v>
      </c>
      <c r="K16" t="e">
        <f>VLOOKUP($B16,装备进阶!#REF!,3,FALSE)</f>
        <v>#REF!</v>
      </c>
      <c r="L16" t="e">
        <f>VLOOKUP($B16,装备进阶!#REF!,3,FALSE)</f>
        <v>#REF!</v>
      </c>
      <c r="M16" t="e">
        <f>VLOOKUP($B16,装备进阶!#REF!,3,FALSE)</f>
        <v>#REF!</v>
      </c>
      <c r="N16" t="e">
        <f>VLOOKUP($B16,装备进阶!#REF!,3,FALSE)</f>
        <v>#REF!</v>
      </c>
      <c r="O16" t="e">
        <f>VLOOKUP($B16,装备进阶!#REF!,3,FALSE)</f>
        <v>#REF!</v>
      </c>
      <c r="P16">
        <v>6</v>
      </c>
      <c r="R16" t="e">
        <f t="shared" si="1"/>
        <v>#REF!</v>
      </c>
      <c r="S16" t="e">
        <f t="shared" si="2"/>
        <v>#REF!</v>
      </c>
      <c r="T16" t="e">
        <f t="shared" si="3"/>
        <v>#REF!</v>
      </c>
      <c r="U16" t="e">
        <f t="shared" si="4"/>
        <v>#REF!</v>
      </c>
      <c r="V16" t="e">
        <f t="shared" si="5"/>
        <v>#REF!</v>
      </c>
      <c r="W16" t="e">
        <f t="shared" si="6"/>
        <v>#REF!</v>
      </c>
      <c r="X16" t="e">
        <f t="shared" si="7"/>
        <v>#REF!</v>
      </c>
      <c r="Y16" t="e">
        <f t="shared" si="8"/>
        <v>#REF!</v>
      </c>
      <c r="Z16" t="e">
        <f t="shared" si="9"/>
        <v>#REF!</v>
      </c>
    </row>
    <row r="17" spans="2:26" x14ac:dyDescent="0.15">
      <c r="B17" t="s">
        <v>152</v>
      </c>
      <c r="C17" s="4">
        <v>1</v>
      </c>
      <c r="D17" t="e">
        <f>装备进阶!#REF!</f>
        <v>#REF!</v>
      </c>
      <c r="E17" t="e">
        <f t="shared" si="12"/>
        <v>#REF!</v>
      </c>
      <c r="F17" t="e">
        <f t="shared" si="13"/>
        <v>#REF!</v>
      </c>
      <c r="G17" s="11">
        <v>0</v>
      </c>
      <c r="H17" s="11">
        <v>0</v>
      </c>
      <c r="I17" s="11">
        <v>0</v>
      </c>
      <c r="J17" t="e">
        <f>VLOOKUP($B17,装备进阶!#REF!,3,FALSE)</f>
        <v>#REF!</v>
      </c>
      <c r="K17" t="e">
        <f>VLOOKUP($B17,装备进阶!#REF!,3,FALSE)</f>
        <v>#REF!</v>
      </c>
      <c r="L17" t="e">
        <f>VLOOKUP($B17,装备进阶!#REF!,3,FALSE)</f>
        <v>#REF!</v>
      </c>
      <c r="M17" t="e">
        <f>VLOOKUP($B17,装备进阶!#REF!,3,FALSE)</f>
        <v>#REF!</v>
      </c>
      <c r="N17" t="e">
        <f>VLOOKUP($B17,装备进阶!#REF!,3,FALSE)</f>
        <v>#REF!</v>
      </c>
      <c r="O17" t="e">
        <f>VLOOKUP($B17,装备进阶!#REF!,3,FALSE)</f>
        <v>#REF!</v>
      </c>
      <c r="P17">
        <v>6</v>
      </c>
      <c r="R17" t="e">
        <f t="shared" si="1"/>
        <v>#REF!</v>
      </c>
      <c r="S17" t="e">
        <f t="shared" si="2"/>
        <v>#REF!</v>
      </c>
      <c r="T17" t="e">
        <f t="shared" si="3"/>
        <v>#REF!</v>
      </c>
      <c r="U17" t="e">
        <f t="shared" si="4"/>
        <v>#REF!</v>
      </c>
      <c r="V17" t="e">
        <f t="shared" si="5"/>
        <v>#REF!</v>
      </c>
      <c r="W17" t="e">
        <f t="shared" si="6"/>
        <v>#REF!</v>
      </c>
      <c r="X17" t="e">
        <f t="shared" si="7"/>
        <v>#REF!</v>
      </c>
      <c r="Y17" t="e">
        <f t="shared" si="8"/>
        <v>#REF!</v>
      </c>
      <c r="Z17" t="e">
        <f t="shared" si="9"/>
        <v>#REF!</v>
      </c>
    </row>
    <row r="18" spans="2:26" x14ac:dyDescent="0.15">
      <c r="B18" t="s">
        <v>153</v>
      </c>
      <c r="C18" s="4">
        <v>1</v>
      </c>
      <c r="D18" t="e">
        <f>装备进阶!#REF!</f>
        <v>#REF!</v>
      </c>
      <c r="E18" t="e">
        <f t="shared" si="12"/>
        <v>#REF!</v>
      </c>
      <c r="F18" t="e">
        <f t="shared" si="13"/>
        <v>#REF!</v>
      </c>
      <c r="G18" s="11">
        <v>0</v>
      </c>
      <c r="H18" s="11">
        <v>0</v>
      </c>
      <c r="I18" s="11">
        <v>0</v>
      </c>
      <c r="J18" s="11">
        <v>0</v>
      </c>
      <c r="K18" t="e">
        <f>VLOOKUP($B18,装备进阶!#REF!,3,FALSE)</f>
        <v>#REF!</v>
      </c>
      <c r="L18" t="e">
        <f>VLOOKUP($B18,装备进阶!#REF!,3,FALSE)</f>
        <v>#REF!</v>
      </c>
      <c r="M18" t="e">
        <f>VLOOKUP($B18,装备进阶!#REF!,3,FALSE)</f>
        <v>#REF!</v>
      </c>
      <c r="N18" t="e">
        <f>VLOOKUP($B18,装备进阶!#REF!,3,FALSE)</f>
        <v>#REF!</v>
      </c>
      <c r="O18" t="e">
        <f>VLOOKUP($B18,装备进阶!#REF!,3,FALSE)</f>
        <v>#REF!</v>
      </c>
      <c r="P18">
        <v>6</v>
      </c>
      <c r="R18" t="e">
        <f t="shared" si="1"/>
        <v>#REF!</v>
      </c>
      <c r="S18" t="e">
        <f t="shared" si="2"/>
        <v>#REF!</v>
      </c>
      <c r="T18" t="e">
        <f t="shared" si="3"/>
        <v>#REF!</v>
      </c>
      <c r="U18" t="e">
        <f t="shared" si="4"/>
        <v>#REF!</v>
      </c>
      <c r="V18" t="e">
        <f t="shared" si="5"/>
        <v>#REF!</v>
      </c>
      <c r="W18" t="e">
        <f t="shared" si="6"/>
        <v>#REF!</v>
      </c>
      <c r="X18" t="e">
        <f t="shared" si="7"/>
        <v>#REF!</v>
      </c>
      <c r="Y18" t="e">
        <f t="shared" si="8"/>
        <v>#REF!</v>
      </c>
      <c r="Z18" t="e">
        <f t="shared" si="9"/>
        <v>#REF!</v>
      </c>
    </row>
    <row r="19" spans="2:26" x14ac:dyDescent="0.15">
      <c r="B19" t="s">
        <v>154</v>
      </c>
      <c r="C19" s="4">
        <v>1</v>
      </c>
      <c r="D19" t="e">
        <f>装备进阶!#REF!</f>
        <v>#REF!</v>
      </c>
      <c r="E19" t="e">
        <f t="shared" si="12"/>
        <v>#REF!</v>
      </c>
      <c r="F19" t="e">
        <f t="shared" si="13"/>
        <v>#REF!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t="e">
        <f>VLOOKUP($B19,装备进阶!#REF!,3,FALSE)</f>
        <v>#REF!</v>
      </c>
      <c r="M19" t="e">
        <f>VLOOKUP($B19,装备进阶!#REF!,3,FALSE)</f>
        <v>#REF!</v>
      </c>
      <c r="N19" t="e">
        <f>VLOOKUP($B19,装备进阶!#REF!,3,FALSE)</f>
        <v>#REF!</v>
      </c>
      <c r="O19" t="e">
        <f>VLOOKUP($B19,装备进阶!#REF!,3,FALSE)</f>
        <v>#REF!</v>
      </c>
      <c r="P19">
        <v>6</v>
      </c>
      <c r="R19" t="e">
        <f t="shared" si="1"/>
        <v>#REF!</v>
      </c>
      <c r="S19" t="e">
        <f t="shared" si="2"/>
        <v>#REF!</v>
      </c>
      <c r="T19" t="e">
        <f t="shared" si="3"/>
        <v>#REF!</v>
      </c>
      <c r="U19" t="e">
        <f t="shared" si="4"/>
        <v>#REF!</v>
      </c>
      <c r="V19" t="e">
        <f t="shared" si="5"/>
        <v>#REF!</v>
      </c>
      <c r="W19" t="e">
        <f t="shared" si="6"/>
        <v>#REF!</v>
      </c>
      <c r="X19" t="e">
        <f t="shared" si="7"/>
        <v>#REF!</v>
      </c>
      <c r="Y19" t="e">
        <f t="shared" si="8"/>
        <v>#REF!</v>
      </c>
      <c r="Z19" t="e">
        <f t="shared" si="9"/>
        <v>#REF!</v>
      </c>
    </row>
    <row r="20" spans="2:26" x14ac:dyDescent="0.15">
      <c r="B20" t="s">
        <v>155</v>
      </c>
      <c r="C20" s="4">
        <v>1</v>
      </c>
      <c r="D20" t="e">
        <f>装备进阶!#REF!</f>
        <v>#REF!</v>
      </c>
      <c r="E20" t="e">
        <f t="shared" si="12"/>
        <v>#REF!</v>
      </c>
      <c r="F20" t="e">
        <f t="shared" si="13"/>
        <v>#REF!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t="e">
        <f>VLOOKUP($B20,装备进阶!#REF!,3,FALSE)</f>
        <v>#REF!</v>
      </c>
      <c r="N20" t="e">
        <f>VLOOKUP($B20,装备进阶!#REF!,3,FALSE)</f>
        <v>#REF!</v>
      </c>
      <c r="O20" t="e">
        <f>VLOOKUP($B20,装备进阶!#REF!,3,FALSE)</f>
        <v>#REF!</v>
      </c>
      <c r="P20">
        <v>6</v>
      </c>
      <c r="R20" t="e">
        <f t="shared" si="1"/>
        <v>#REF!</v>
      </c>
      <c r="S20" t="e">
        <f t="shared" si="2"/>
        <v>#REF!</v>
      </c>
      <c r="T20" t="e">
        <f t="shared" si="3"/>
        <v>#REF!</v>
      </c>
      <c r="U20" t="e">
        <f t="shared" si="4"/>
        <v>#REF!</v>
      </c>
      <c r="V20" t="e">
        <f t="shared" si="5"/>
        <v>#REF!</v>
      </c>
      <c r="W20" t="e">
        <f t="shared" si="6"/>
        <v>#REF!</v>
      </c>
      <c r="X20" t="e">
        <f t="shared" si="7"/>
        <v>#REF!</v>
      </c>
      <c r="Y20" t="e">
        <f t="shared" si="8"/>
        <v>#REF!</v>
      </c>
      <c r="Z20" t="e">
        <f t="shared" si="9"/>
        <v>#REF!</v>
      </c>
    </row>
    <row r="21" spans="2:26" x14ac:dyDescent="0.15">
      <c r="B21" t="s">
        <v>156</v>
      </c>
      <c r="C21" s="4">
        <v>1</v>
      </c>
      <c r="D21" t="e">
        <f>装备进阶!#REF!</f>
        <v>#REF!</v>
      </c>
      <c r="E21" t="e">
        <f t="shared" ref="E21" si="14">D21/D$7*C$7</f>
        <v>#REF!</v>
      </c>
      <c r="F21" t="e">
        <f t="shared" ref="F21" si="15">D21/D$8*C$8</f>
        <v>#REF!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t="e">
        <f>VLOOKUP($B21,装备进阶!#REF!,3,FALSE)</f>
        <v>#REF!</v>
      </c>
      <c r="O21" t="e">
        <f>VLOOKUP($B21,装备进阶!#REF!,3,FALSE)</f>
        <v>#REF!</v>
      </c>
      <c r="P21">
        <v>6</v>
      </c>
      <c r="R21" t="e">
        <f t="shared" si="1"/>
        <v>#REF!</v>
      </c>
      <c r="S21" t="e">
        <f t="shared" si="2"/>
        <v>#REF!</v>
      </c>
      <c r="T21" t="e">
        <f t="shared" si="3"/>
        <v>#REF!</v>
      </c>
      <c r="U21" t="e">
        <f t="shared" si="4"/>
        <v>#REF!</v>
      </c>
      <c r="V21" t="e">
        <f t="shared" si="5"/>
        <v>#REF!</v>
      </c>
      <c r="W21" t="e">
        <f t="shared" si="6"/>
        <v>#REF!</v>
      </c>
      <c r="X21" t="e">
        <f t="shared" si="7"/>
        <v>#REF!</v>
      </c>
      <c r="Y21" t="e">
        <f t="shared" si="8"/>
        <v>#REF!</v>
      </c>
      <c r="Z21" t="e">
        <f t="shared" si="9"/>
        <v>#REF!</v>
      </c>
    </row>
    <row r="22" spans="2:26" x14ac:dyDescent="0.15">
      <c r="B22" t="s">
        <v>158</v>
      </c>
      <c r="C22" s="4">
        <v>1</v>
      </c>
      <c r="D22" t="e">
        <f>#REF!</f>
        <v>#REF!</v>
      </c>
      <c r="E22" t="e">
        <f t="shared" ref="E22:E26" si="16">D22/D$7*C$7</f>
        <v>#REF!</v>
      </c>
      <c r="F22" t="e">
        <f t="shared" ref="F22:F26" si="17">D22/D$8*C$8</f>
        <v>#REF!</v>
      </c>
      <c r="G22" t="e">
        <f>VLOOKUP($B22,#REF!,3,FALSE)</f>
        <v>#REF!</v>
      </c>
      <c r="H22" t="e">
        <f>VLOOKUP($B22,#REF!,3,FALSE)</f>
        <v>#REF!</v>
      </c>
      <c r="I22" t="e">
        <f>VLOOKUP($B22,#REF!,3,FALSE)</f>
        <v>#REF!</v>
      </c>
      <c r="J22" t="e">
        <f>VLOOKUP($B22,#REF!,3,FALSE)</f>
        <v>#REF!</v>
      </c>
      <c r="K22" t="e">
        <f>VLOOKUP($B22,#REF!,3,FALSE)</f>
        <v>#REF!</v>
      </c>
      <c r="L22" t="e">
        <f>VLOOKUP($B22,#REF!,3,FALSE)</f>
        <v>#REF!</v>
      </c>
      <c r="M22" t="e">
        <f>VLOOKUP($B22,#REF!,3,FALSE)</f>
        <v>#REF!</v>
      </c>
      <c r="N22" t="e">
        <f>VLOOKUP($B22,#REF!,3,FALSE)</f>
        <v>#REF!</v>
      </c>
      <c r="O22" t="e">
        <f>VLOOKUP($B22,#REF!,3,FALSE)</f>
        <v>#REF!</v>
      </c>
      <c r="P22">
        <v>6</v>
      </c>
      <c r="R22" t="e">
        <f t="shared" si="1"/>
        <v>#REF!</v>
      </c>
      <c r="S22" t="e">
        <f t="shared" si="2"/>
        <v>#REF!</v>
      </c>
      <c r="T22" t="e">
        <f t="shared" si="3"/>
        <v>#REF!</v>
      </c>
      <c r="U22" t="e">
        <f t="shared" si="4"/>
        <v>#REF!</v>
      </c>
      <c r="V22" t="e">
        <f t="shared" si="5"/>
        <v>#REF!</v>
      </c>
      <c r="W22" t="e">
        <f t="shared" si="6"/>
        <v>#REF!</v>
      </c>
      <c r="X22" t="e">
        <f t="shared" si="7"/>
        <v>#REF!</v>
      </c>
      <c r="Y22" t="e">
        <f t="shared" si="8"/>
        <v>#REF!</v>
      </c>
      <c r="Z22" t="e">
        <f t="shared" si="9"/>
        <v>#REF!</v>
      </c>
    </row>
    <row r="23" spans="2:26" x14ac:dyDescent="0.15">
      <c r="B23" t="s">
        <v>159</v>
      </c>
      <c r="C23" s="4">
        <v>1</v>
      </c>
      <c r="D23" t="e">
        <f>#REF!</f>
        <v>#REF!</v>
      </c>
      <c r="E23" t="e">
        <f t="shared" si="16"/>
        <v>#REF!</v>
      </c>
      <c r="F23" t="e">
        <f t="shared" si="17"/>
        <v>#REF!</v>
      </c>
      <c r="G23" s="11">
        <v>0</v>
      </c>
      <c r="H23" s="11">
        <v>0</v>
      </c>
      <c r="I23" t="e">
        <f>VLOOKUP($B23,#REF!,3,FALSE)</f>
        <v>#REF!</v>
      </c>
      <c r="J23" t="e">
        <f>VLOOKUP($B23,#REF!,3,FALSE)</f>
        <v>#REF!</v>
      </c>
      <c r="K23" t="e">
        <f>VLOOKUP($B23,#REF!,3,FALSE)</f>
        <v>#REF!</v>
      </c>
      <c r="L23" t="e">
        <f>VLOOKUP($B23,#REF!,3,FALSE)</f>
        <v>#REF!</v>
      </c>
      <c r="M23" t="e">
        <f>VLOOKUP($B23,#REF!,3,FALSE)</f>
        <v>#REF!</v>
      </c>
      <c r="N23" t="e">
        <f>VLOOKUP($B23,#REF!,3,FALSE)</f>
        <v>#REF!</v>
      </c>
      <c r="O23" t="e">
        <f>VLOOKUP($B23,#REF!,3,FALSE)</f>
        <v>#REF!</v>
      </c>
      <c r="P23">
        <v>6</v>
      </c>
      <c r="R23" t="e">
        <f t="shared" si="1"/>
        <v>#REF!</v>
      </c>
      <c r="S23" t="e">
        <f t="shared" si="2"/>
        <v>#REF!</v>
      </c>
      <c r="T23" t="e">
        <f t="shared" si="3"/>
        <v>#REF!</v>
      </c>
      <c r="U23" t="e">
        <f t="shared" si="4"/>
        <v>#REF!</v>
      </c>
      <c r="V23" t="e">
        <f t="shared" si="5"/>
        <v>#REF!</v>
      </c>
      <c r="W23" t="e">
        <f t="shared" si="6"/>
        <v>#REF!</v>
      </c>
      <c r="X23" t="e">
        <f t="shared" si="7"/>
        <v>#REF!</v>
      </c>
      <c r="Y23" t="e">
        <f t="shared" si="8"/>
        <v>#REF!</v>
      </c>
      <c r="Z23" t="e">
        <f t="shared" si="9"/>
        <v>#REF!</v>
      </c>
    </row>
    <row r="24" spans="2:26" x14ac:dyDescent="0.15">
      <c r="B24" t="s">
        <v>160</v>
      </c>
      <c r="C24" s="4">
        <v>1</v>
      </c>
      <c r="D24" t="e">
        <f>#REF!</f>
        <v>#REF!</v>
      </c>
      <c r="E24" t="e">
        <f t="shared" si="16"/>
        <v>#REF!</v>
      </c>
      <c r="F24" t="e">
        <f t="shared" si="17"/>
        <v>#REF!</v>
      </c>
      <c r="G24" s="11">
        <v>0</v>
      </c>
      <c r="H24" s="11">
        <v>0</v>
      </c>
      <c r="I24" s="11">
        <v>0</v>
      </c>
      <c r="J24" s="11">
        <v>0</v>
      </c>
      <c r="K24" t="e">
        <f>VLOOKUP($B24,#REF!,3,FALSE)</f>
        <v>#REF!</v>
      </c>
      <c r="L24" t="e">
        <f>VLOOKUP($B24,#REF!,3,FALSE)</f>
        <v>#REF!</v>
      </c>
      <c r="M24" t="e">
        <f>VLOOKUP($B24,#REF!,3,FALSE)</f>
        <v>#REF!</v>
      </c>
      <c r="N24" t="e">
        <f>VLOOKUP($B24,#REF!,3,FALSE)</f>
        <v>#REF!</v>
      </c>
      <c r="O24" t="e">
        <f>VLOOKUP($B24,#REF!,3,FALSE)</f>
        <v>#REF!</v>
      </c>
      <c r="P24">
        <v>6</v>
      </c>
      <c r="R24" t="e">
        <f t="shared" si="1"/>
        <v>#REF!</v>
      </c>
      <c r="S24" t="e">
        <f t="shared" si="2"/>
        <v>#REF!</v>
      </c>
      <c r="T24" t="e">
        <f t="shared" si="3"/>
        <v>#REF!</v>
      </c>
      <c r="U24" t="e">
        <f t="shared" si="4"/>
        <v>#REF!</v>
      </c>
      <c r="V24" t="e">
        <f t="shared" si="5"/>
        <v>#REF!</v>
      </c>
      <c r="W24" t="e">
        <f t="shared" si="6"/>
        <v>#REF!</v>
      </c>
      <c r="X24" t="e">
        <f t="shared" si="7"/>
        <v>#REF!</v>
      </c>
      <c r="Y24" t="e">
        <f t="shared" si="8"/>
        <v>#REF!</v>
      </c>
      <c r="Z24" t="e">
        <f t="shared" si="9"/>
        <v>#REF!</v>
      </c>
    </row>
    <row r="25" spans="2:26" x14ac:dyDescent="0.15">
      <c r="B25" t="s">
        <v>161</v>
      </c>
      <c r="C25" s="4">
        <v>1</v>
      </c>
      <c r="D25" t="e">
        <f>#REF!</f>
        <v>#REF!</v>
      </c>
      <c r="E25" t="e">
        <f t="shared" si="16"/>
        <v>#REF!</v>
      </c>
      <c r="F25" t="e">
        <f t="shared" si="17"/>
        <v>#REF!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t="e">
        <f>VLOOKUP($B25,#REF!,3,FALSE)</f>
        <v>#REF!</v>
      </c>
      <c r="N25" t="e">
        <f>VLOOKUP($B25,#REF!,3,FALSE)</f>
        <v>#REF!</v>
      </c>
      <c r="O25" t="e">
        <f>VLOOKUP($B25,#REF!,3,FALSE)</f>
        <v>#REF!</v>
      </c>
      <c r="P25">
        <v>6</v>
      </c>
      <c r="R25" t="e">
        <f t="shared" si="1"/>
        <v>#REF!</v>
      </c>
      <c r="S25" t="e">
        <f t="shared" si="2"/>
        <v>#REF!</v>
      </c>
      <c r="T25" t="e">
        <f t="shared" si="3"/>
        <v>#REF!</v>
      </c>
      <c r="U25" t="e">
        <f t="shared" si="4"/>
        <v>#REF!</v>
      </c>
      <c r="V25" t="e">
        <f t="shared" si="5"/>
        <v>#REF!</v>
      </c>
      <c r="W25" t="e">
        <f t="shared" si="6"/>
        <v>#REF!</v>
      </c>
      <c r="X25" t="e">
        <f t="shared" si="7"/>
        <v>#REF!</v>
      </c>
      <c r="Y25" t="e">
        <f t="shared" si="8"/>
        <v>#REF!</v>
      </c>
      <c r="Z25" t="e">
        <f t="shared" si="9"/>
        <v>#REF!</v>
      </c>
    </row>
    <row r="26" spans="2:26" x14ac:dyDescent="0.15">
      <c r="B26" t="s">
        <v>162</v>
      </c>
      <c r="C26" s="4">
        <v>1</v>
      </c>
      <c r="D26" t="e">
        <f>#REF!</f>
        <v>#REF!</v>
      </c>
      <c r="E26" t="e">
        <f t="shared" si="16"/>
        <v>#REF!</v>
      </c>
      <c r="F26" t="e">
        <f t="shared" si="17"/>
        <v>#REF!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t="e">
        <f>VLOOKUP($B26,#REF!,3,FALSE)</f>
        <v>#REF!</v>
      </c>
      <c r="O26" t="e">
        <f>VLOOKUP($B26,#REF!,3,FALSE)</f>
        <v>#REF!</v>
      </c>
      <c r="P26">
        <v>6</v>
      </c>
      <c r="R26" t="e">
        <f t="shared" si="1"/>
        <v>#REF!</v>
      </c>
      <c r="S26" t="e">
        <f t="shared" si="2"/>
        <v>#REF!</v>
      </c>
      <c r="T26" t="e">
        <f t="shared" si="3"/>
        <v>#REF!</v>
      </c>
      <c r="U26" t="e">
        <f t="shared" si="4"/>
        <v>#REF!</v>
      </c>
      <c r="V26" t="e">
        <f t="shared" si="5"/>
        <v>#REF!</v>
      </c>
      <c r="W26" t="e">
        <f t="shared" si="6"/>
        <v>#REF!</v>
      </c>
      <c r="X26" t="e">
        <f t="shared" si="7"/>
        <v>#REF!</v>
      </c>
      <c r="Y26" t="e">
        <f t="shared" si="8"/>
        <v>#REF!</v>
      </c>
      <c r="Z26" t="e">
        <f t="shared" si="9"/>
        <v>#REF!</v>
      </c>
    </row>
    <row r="27" spans="2:26" x14ac:dyDescent="0.15">
      <c r="B27" t="s">
        <v>189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190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191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218</v>
      </c>
      <c r="R31" t="e">
        <f>SUM(R7:R29)</f>
        <v>#REF!</v>
      </c>
      <c r="S31" t="e">
        <f t="shared" ref="S31:Z31" si="20">SUM(S7:S29)</f>
        <v>#REF!</v>
      </c>
      <c r="T31" t="e">
        <f t="shared" si="20"/>
        <v>#REF!</v>
      </c>
      <c r="U31" t="e">
        <f t="shared" si="20"/>
        <v>#REF!</v>
      </c>
      <c r="V31" t="e">
        <f t="shared" si="20"/>
        <v>#REF!</v>
      </c>
      <c r="W31" t="e">
        <f t="shared" si="20"/>
        <v>#REF!</v>
      </c>
      <c r="X31" t="e">
        <f t="shared" si="20"/>
        <v>#REF!</v>
      </c>
      <c r="Y31" t="e">
        <f t="shared" si="20"/>
        <v>#REF!</v>
      </c>
      <c r="Z31" t="e">
        <f t="shared" si="20"/>
        <v>#REF!</v>
      </c>
    </row>
    <row r="32" spans="2:26" x14ac:dyDescent="0.15">
      <c r="Q32" t="s">
        <v>220</v>
      </c>
      <c r="R32" t="e">
        <f t="shared" ref="R32:Z32" si="21">R31-R29-R28-R27-R10</f>
        <v>#REF!</v>
      </c>
      <c r="S32" t="e">
        <f t="shared" si="21"/>
        <v>#REF!</v>
      </c>
      <c r="T32" t="e">
        <f t="shared" si="21"/>
        <v>#REF!</v>
      </c>
      <c r="U32" t="e">
        <f t="shared" si="21"/>
        <v>#REF!</v>
      </c>
      <c r="V32" t="e">
        <f t="shared" si="21"/>
        <v>#REF!</v>
      </c>
      <c r="W32" t="e">
        <f t="shared" si="21"/>
        <v>#REF!</v>
      </c>
      <c r="X32" t="e">
        <f t="shared" si="21"/>
        <v>#REF!</v>
      </c>
      <c r="Y32" t="e">
        <f t="shared" si="21"/>
        <v>#REF!</v>
      </c>
      <c r="Z32" t="e">
        <f t="shared" si="21"/>
        <v>#REF!</v>
      </c>
    </row>
    <row r="37" spans="2:10" x14ac:dyDescent="0.15">
      <c r="B37" t="s">
        <v>221</v>
      </c>
      <c r="C37" s="4">
        <v>1</v>
      </c>
      <c r="D37" t="str">
        <f>角色强化!C3</f>
        <v>lv</v>
      </c>
      <c r="E37" t="e">
        <f t="shared" ref="E37:E38" si="22">D37/D$7*C$7</f>
        <v>#VALUE!</v>
      </c>
      <c r="F37" t="e">
        <f t="shared" ref="F37:F38" si="23">D37/D$8*C$8</f>
        <v>#VALUE!</v>
      </c>
    </row>
    <row r="38" spans="2:10" x14ac:dyDescent="0.15">
      <c r="B38" t="s">
        <v>222</v>
      </c>
      <c r="C38" s="4">
        <v>1</v>
      </c>
      <c r="D38">
        <f>角色强化!C4</f>
        <v>1</v>
      </c>
      <c r="E38">
        <f t="shared" si="22"/>
        <v>60</v>
      </c>
      <c r="F38">
        <f t="shared" si="23"/>
        <v>1.2</v>
      </c>
    </row>
    <row r="39" spans="2:10" x14ac:dyDescent="0.15">
      <c r="B39" t="s">
        <v>169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170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171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172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173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174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175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176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177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149</v>
      </c>
    </row>
    <row r="16393" spans="2:2" x14ac:dyDescent="0.15">
      <c r="B16393" t="s">
        <v>150</v>
      </c>
    </row>
    <row r="16394" spans="2:2" x14ac:dyDescent="0.15">
      <c r="B16394" t="s">
        <v>151</v>
      </c>
    </row>
    <row r="16395" spans="2:2" x14ac:dyDescent="0.15">
      <c r="B16395" t="s">
        <v>152</v>
      </c>
    </row>
    <row r="16396" spans="2:2" x14ac:dyDescent="0.15">
      <c r="B16396" t="s">
        <v>153</v>
      </c>
    </row>
    <row r="16397" spans="2:2" x14ac:dyDescent="0.15">
      <c r="B16397" t="s">
        <v>154</v>
      </c>
    </row>
    <row r="16398" spans="2:2" x14ac:dyDescent="0.15">
      <c r="B16398" t="s">
        <v>155</v>
      </c>
    </row>
    <row r="16399" spans="2:2" x14ac:dyDescent="0.15">
      <c r="B16399" t="s">
        <v>158</v>
      </c>
    </row>
    <row r="16400" spans="2:2" x14ac:dyDescent="0.15">
      <c r="B16400" t="s">
        <v>159</v>
      </c>
    </row>
    <row r="16401" spans="2:2" x14ac:dyDescent="0.15">
      <c r="B16401" t="s">
        <v>160</v>
      </c>
    </row>
    <row r="16402" spans="2:2" x14ac:dyDescent="0.15">
      <c r="B16402" t="s">
        <v>161</v>
      </c>
    </row>
    <row r="16403" spans="2:2" x14ac:dyDescent="0.15">
      <c r="B16403" t="s">
        <v>162</v>
      </c>
    </row>
    <row r="16404" spans="2:2" x14ac:dyDescent="0.15">
      <c r="B16404" t="s">
        <v>169</v>
      </c>
    </row>
    <row r="16405" spans="2:2" x14ac:dyDescent="0.15">
      <c r="B16405" t="s">
        <v>170</v>
      </c>
    </row>
    <row r="16406" spans="2:2" x14ac:dyDescent="0.15">
      <c r="B16406" t="s">
        <v>171</v>
      </c>
    </row>
    <row r="16407" spans="2:2" x14ac:dyDescent="0.15">
      <c r="B16407" t="s">
        <v>172</v>
      </c>
    </row>
    <row r="16408" spans="2:2" x14ac:dyDescent="0.15">
      <c r="B16408" t="s">
        <v>173</v>
      </c>
    </row>
    <row r="16409" spans="2:2" x14ac:dyDescent="0.15">
      <c r="B16409" t="s">
        <v>174</v>
      </c>
    </row>
    <row r="16410" spans="2:2" x14ac:dyDescent="0.15">
      <c r="B16410" t="s">
        <v>175</v>
      </c>
    </row>
    <row r="16411" spans="2:2" x14ac:dyDescent="0.15">
      <c r="B16411" t="s">
        <v>176</v>
      </c>
    </row>
    <row r="16412" spans="2:2" x14ac:dyDescent="0.15">
      <c r="B16412" t="s">
        <v>177</v>
      </c>
    </row>
    <row r="16413" spans="2:2" x14ac:dyDescent="0.15">
      <c r="B16413" t="s">
        <v>189</v>
      </c>
    </row>
    <row r="16414" spans="2:2" x14ac:dyDescent="0.15">
      <c r="B16414" t="s">
        <v>190</v>
      </c>
    </row>
    <row r="16415" spans="2:2" x14ac:dyDescent="0.15">
      <c r="B16415" t="s">
        <v>191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149</v>
      </c>
    </row>
    <row r="32777" spans="2:2" x14ac:dyDescent="0.15">
      <c r="B32777" t="s">
        <v>150</v>
      </c>
    </row>
    <row r="32778" spans="2:2" x14ac:dyDescent="0.15">
      <c r="B32778" t="s">
        <v>151</v>
      </c>
    </row>
    <row r="32779" spans="2:2" x14ac:dyDescent="0.15">
      <c r="B32779" t="s">
        <v>152</v>
      </c>
    </row>
    <row r="32780" spans="2:2" x14ac:dyDescent="0.15">
      <c r="B32780" t="s">
        <v>153</v>
      </c>
    </row>
    <row r="32781" spans="2:2" x14ac:dyDescent="0.15">
      <c r="B32781" t="s">
        <v>154</v>
      </c>
    </row>
    <row r="32782" spans="2:2" x14ac:dyDescent="0.15">
      <c r="B32782" t="s">
        <v>155</v>
      </c>
    </row>
    <row r="32783" spans="2:2" x14ac:dyDescent="0.15">
      <c r="B32783" t="s">
        <v>158</v>
      </c>
    </row>
    <row r="32784" spans="2:2" x14ac:dyDescent="0.15">
      <c r="B32784" t="s">
        <v>159</v>
      </c>
    </row>
    <row r="32785" spans="2:2" x14ac:dyDescent="0.15">
      <c r="B32785" t="s">
        <v>160</v>
      </c>
    </row>
    <row r="32786" spans="2:2" x14ac:dyDescent="0.15">
      <c r="B32786" t="s">
        <v>161</v>
      </c>
    </row>
    <row r="32787" spans="2:2" x14ac:dyDescent="0.15">
      <c r="B32787" t="s">
        <v>162</v>
      </c>
    </row>
    <row r="32788" spans="2:2" x14ac:dyDescent="0.15">
      <c r="B32788" t="s">
        <v>169</v>
      </c>
    </row>
    <row r="32789" spans="2:2" x14ac:dyDescent="0.15">
      <c r="B32789" t="s">
        <v>170</v>
      </c>
    </row>
    <row r="32790" spans="2:2" x14ac:dyDescent="0.15">
      <c r="B32790" t="s">
        <v>171</v>
      </c>
    </row>
    <row r="32791" spans="2:2" x14ac:dyDescent="0.15">
      <c r="B32791" t="s">
        <v>172</v>
      </c>
    </row>
    <row r="32792" spans="2:2" x14ac:dyDescent="0.15">
      <c r="B32792" t="s">
        <v>173</v>
      </c>
    </row>
    <row r="32793" spans="2:2" x14ac:dyDescent="0.15">
      <c r="B32793" t="s">
        <v>174</v>
      </c>
    </row>
    <row r="32794" spans="2:2" x14ac:dyDescent="0.15">
      <c r="B32794" t="s">
        <v>175</v>
      </c>
    </row>
    <row r="32795" spans="2:2" x14ac:dyDescent="0.15">
      <c r="B32795" t="s">
        <v>176</v>
      </c>
    </row>
    <row r="32796" spans="2:2" x14ac:dyDescent="0.15">
      <c r="B32796" t="s">
        <v>177</v>
      </c>
    </row>
    <row r="32797" spans="2:2" x14ac:dyDescent="0.15">
      <c r="B32797" t="s">
        <v>189</v>
      </c>
    </row>
    <row r="32798" spans="2:2" x14ac:dyDescent="0.15">
      <c r="B32798" t="s">
        <v>190</v>
      </c>
    </row>
    <row r="32799" spans="2:2" x14ac:dyDescent="0.15">
      <c r="B32799" t="s">
        <v>191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149</v>
      </c>
    </row>
    <row r="49161" spans="2:2" x14ac:dyDescent="0.15">
      <c r="B49161" t="s">
        <v>150</v>
      </c>
    </row>
    <row r="49162" spans="2:2" x14ac:dyDescent="0.15">
      <c r="B49162" t="s">
        <v>151</v>
      </c>
    </row>
    <row r="49163" spans="2:2" x14ac:dyDescent="0.15">
      <c r="B49163" t="s">
        <v>152</v>
      </c>
    </row>
    <row r="49164" spans="2:2" x14ac:dyDescent="0.15">
      <c r="B49164" t="s">
        <v>153</v>
      </c>
    </row>
    <row r="49165" spans="2:2" x14ac:dyDescent="0.15">
      <c r="B49165" t="s">
        <v>154</v>
      </c>
    </row>
    <row r="49166" spans="2:2" x14ac:dyDescent="0.15">
      <c r="B49166" t="s">
        <v>155</v>
      </c>
    </row>
    <row r="49167" spans="2:2" x14ac:dyDescent="0.15">
      <c r="B49167" t="s">
        <v>158</v>
      </c>
    </row>
    <row r="49168" spans="2:2" x14ac:dyDescent="0.15">
      <c r="B49168" t="s">
        <v>159</v>
      </c>
    </row>
    <row r="49169" spans="2:2" x14ac:dyDescent="0.15">
      <c r="B49169" t="s">
        <v>160</v>
      </c>
    </row>
    <row r="49170" spans="2:2" x14ac:dyDescent="0.15">
      <c r="B49170" t="s">
        <v>161</v>
      </c>
    </row>
    <row r="49171" spans="2:2" x14ac:dyDescent="0.15">
      <c r="B49171" t="s">
        <v>162</v>
      </c>
    </row>
    <row r="49172" spans="2:2" x14ac:dyDescent="0.15">
      <c r="B49172" t="s">
        <v>169</v>
      </c>
    </row>
    <row r="49173" spans="2:2" x14ac:dyDescent="0.15">
      <c r="B49173" t="s">
        <v>170</v>
      </c>
    </row>
    <row r="49174" spans="2:2" x14ac:dyDescent="0.15">
      <c r="B49174" t="s">
        <v>171</v>
      </c>
    </row>
    <row r="49175" spans="2:2" x14ac:dyDescent="0.15">
      <c r="B49175" t="s">
        <v>172</v>
      </c>
    </row>
    <row r="49176" spans="2:2" x14ac:dyDescent="0.15">
      <c r="B49176" t="s">
        <v>173</v>
      </c>
    </row>
    <row r="49177" spans="2:2" x14ac:dyDescent="0.15">
      <c r="B49177" t="s">
        <v>174</v>
      </c>
    </row>
    <row r="49178" spans="2:2" x14ac:dyDescent="0.15">
      <c r="B49178" t="s">
        <v>175</v>
      </c>
    </row>
    <row r="49179" spans="2:2" x14ac:dyDescent="0.15">
      <c r="B49179" t="s">
        <v>176</v>
      </c>
    </row>
    <row r="49180" spans="2:2" x14ac:dyDescent="0.15">
      <c r="B49180" t="s">
        <v>177</v>
      </c>
    </row>
    <row r="49181" spans="2:2" x14ac:dyDescent="0.15">
      <c r="B49181" t="s">
        <v>189</v>
      </c>
    </row>
    <row r="49182" spans="2:2" x14ac:dyDescent="0.15">
      <c r="B49182" t="s">
        <v>190</v>
      </c>
    </row>
    <row r="49183" spans="2:2" x14ac:dyDescent="0.15">
      <c r="B49183" t="s">
        <v>191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149</v>
      </c>
    </row>
    <row r="65545" spans="2:2" x14ac:dyDescent="0.15">
      <c r="B65545" t="s">
        <v>150</v>
      </c>
    </row>
    <row r="65546" spans="2:2" x14ac:dyDescent="0.15">
      <c r="B65546" t="s">
        <v>151</v>
      </c>
    </row>
    <row r="65547" spans="2:2" x14ac:dyDescent="0.15">
      <c r="B65547" t="s">
        <v>152</v>
      </c>
    </row>
    <row r="65548" spans="2:2" x14ac:dyDescent="0.15">
      <c r="B65548" t="s">
        <v>153</v>
      </c>
    </row>
    <row r="65549" spans="2:2" x14ac:dyDescent="0.15">
      <c r="B65549" t="s">
        <v>154</v>
      </c>
    </row>
    <row r="65550" spans="2:2" x14ac:dyDescent="0.15">
      <c r="B65550" t="s">
        <v>155</v>
      </c>
    </row>
    <row r="65551" spans="2:2" x14ac:dyDescent="0.15">
      <c r="B65551" t="s">
        <v>158</v>
      </c>
    </row>
    <row r="65552" spans="2:2" x14ac:dyDescent="0.15">
      <c r="B65552" t="s">
        <v>159</v>
      </c>
    </row>
    <row r="65553" spans="2:2" x14ac:dyDescent="0.15">
      <c r="B65553" t="s">
        <v>160</v>
      </c>
    </row>
    <row r="65554" spans="2:2" x14ac:dyDescent="0.15">
      <c r="B65554" t="s">
        <v>161</v>
      </c>
    </row>
    <row r="65555" spans="2:2" x14ac:dyDescent="0.15">
      <c r="B65555" t="s">
        <v>162</v>
      </c>
    </row>
    <row r="65556" spans="2:2" x14ac:dyDescent="0.15">
      <c r="B65556" t="s">
        <v>169</v>
      </c>
    </row>
    <row r="65557" spans="2:2" x14ac:dyDescent="0.15">
      <c r="B65557" t="s">
        <v>170</v>
      </c>
    </row>
    <row r="65558" spans="2:2" x14ac:dyDescent="0.15">
      <c r="B65558" t="s">
        <v>171</v>
      </c>
    </row>
    <row r="65559" spans="2:2" x14ac:dyDescent="0.15">
      <c r="B65559" t="s">
        <v>172</v>
      </c>
    </row>
    <row r="65560" spans="2:2" x14ac:dyDescent="0.15">
      <c r="B65560" t="s">
        <v>173</v>
      </c>
    </row>
    <row r="65561" spans="2:2" x14ac:dyDescent="0.15">
      <c r="B65561" t="s">
        <v>174</v>
      </c>
    </row>
    <row r="65562" spans="2:2" x14ac:dyDescent="0.15">
      <c r="B65562" t="s">
        <v>175</v>
      </c>
    </row>
    <row r="65563" spans="2:2" x14ac:dyDescent="0.15">
      <c r="B65563" t="s">
        <v>176</v>
      </c>
    </row>
    <row r="65564" spans="2:2" x14ac:dyDescent="0.15">
      <c r="B65564" t="s">
        <v>177</v>
      </c>
    </row>
    <row r="65565" spans="2:2" x14ac:dyDescent="0.15">
      <c r="B65565" t="s">
        <v>189</v>
      </c>
    </row>
    <row r="65566" spans="2:2" x14ac:dyDescent="0.15">
      <c r="B65566" t="s">
        <v>190</v>
      </c>
    </row>
    <row r="65567" spans="2:2" x14ac:dyDescent="0.15">
      <c r="B65567" t="s">
        <v>191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149</v>
      </c>
    </row>
    <row r="81929" spans="2:2" x14ac:dyDescent="0.15">
      <c r="B81929" t="s">
        <v>150</v>
      </c>
    </row>
    <row r="81930" spans="2:2" x14ac:dyDescent="0.15">
      <c r="B81930" t="s">
        <v>151</v>
      </c>
    </row>
    <row r="81931" spans="2:2" x14ac:dyDescent="0.15">
      <c r="B81931" t="s">
        <v>152</v>
      </c>
    </row>
    <row r="81932" spans="2:2" x14ac:dyDescent="0.15">
      <c r="B81932" t="s">
        <v>153</v>
      </c>
    </row>
    <row r="81933" spans="2:2" x14ac:dyDescent="0.15">
      <c r="B81933" t="s">
        <v>154</v>
      </c>
    </row>
    <row r="81934" spans="2:2" x14ac:dyDescent="0.15">
      <c r="B81934" t="s">
        <v>155</v>
      </c>
    </row>
    <row r="81935" spans="2:2" x14ac:dyDescent="0.15">
      <c r="B81935" t="s">
        <v>158</v>
      </c>
    </row>
    <row r="81936" spans="2:2" x14ac:dyDescent="0.15">
      <c r="B81936" t="s">
        <v>159</v>
      </c>
    </row>
    <row r="81937" spans="2:2" x14ac:dyDescent="0.15">
      <c r="B81937" t="s">
        <v>160</v>
      </c>
    </row>
    <row r="81938" spans="2:2" x14ac:dyDescent="0.15">
      <c r="B81938" t="s">
        <v>161</v>
      </c>
    </row>
    <row r="81939" spans="2:2" x14ac:dyDescent="0.15">
      <c r="B81939" t="s">
        <v>162</v>
      </c>
    </row>
    <row r="81940" spans="2:2" x14ac:dyDescent="0.15">
      <c r="B81940" t="s">
        <v>169</v>
      </c>
    </row>
    <row r="81941" spans="2:2" x14ac:dyDescent="0.15">
      <c r="B81941" t="s">
        <v>170</v>
      </c>
    </row>
    <row r="81942" spans="2:2" x14ac:dyDescent="0.15">
      <c r="B81942" t="s">
        <v>171</v>
      </c>
    </row>
    <row r="81943" spans="2:2" x14ac:dyDescent="0.15">
      <c r="B81943" t="s">
        <v>172</v>
      </c>
    </row>
    <row r="81944" spans="2:2" x14ac:dyDescent="0.15">
      <c r="B81944" t="s">
        <v>173</v>
      </c>
    </row>
    <row r="81945" spans="2:2" x14ac:dyDescent="0.15">
      <c r="B81945" t="s">
        <v>174</v>
      </c>
    </row>
    <row r="81946" spans="2:2" x14ac:dyDescent="0.15">
      <c r="B81946" t="s">
        <v>175</v>
      </c>
    </row>
    <row r="81947" spans="2:2" x14ac:dyDescent="0.15">
      <c r="B81947" t="s">
        <v>176</v>
      </c>
    </row>
    <row r="81948" spans="2:2" x14ac:dyDescent="0.15">
      <c r="B81948" t="s">
        <v>177</v>
      </c>
    </row>
    <row r="81949" spans="2:2" x14ac:dyDescent="0.15">
      <c r="B81949" t="s">
        <v>189</v>
      </c>
    </row>
    <row r="81950" spans="2:2" x14ac:dyDescent="0.15">
      <c r="B81950" t="s">
        <v>190</v>
      </c>
    </row>
    <row r="81951" spans="2:2" x14ac:dyDescent="0.15">
      <c r="B81951" t="s">
        <v>191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149</v>
      </c>
    </row>
    <row r="98313" spans="2:2" x14ac:dyDescent="0.15">
      <c r="B98313" t="s">
        <v>150</v>
      </c>
    </row>
    <row r="98314" spans="2:2" x14ac:dyDescent="0.15">
      <c r="B98314" t="s">
        <v>151</v>
      </c>
    </row>
    <row r="98315" spans="2:2" x14ac:dyDescent="0.15">
      <c r="B98315" t="s">
        <v>152</v>
      </c>
    </row>
    <row r="98316" spans="2:2" x14ac:dyDescent="0.15">
      <c r="B98316" t="s">
        <v>153</v>
      </c>
    </row>
    <row r="98317" spans="2:2" x14ac:dyDescent="0.15">
      <c r="B98317" t="s">
        <v>154</v>
      </c>
    </row>
    <row r="98318" spans="2:2" x14ac:dyDescent="0.15">
      <c r="B98318" t="s">
        <v>155</v>
      </c>
    </row>
    <row r="98319" spans="2:2" x14ac:dyDescent="0.15">
      <c r="B98319" t="s">
        <v>158</v>
      </c>
    </row>
    <row r="98320" spans="2:2" x14ac:dyDescent="0.15">
      <c r="B98320" t="s">
        <v>159</v>
      </c>
    </row>
    <row r="98321" spans="2:2" x14ac:dyDescent="0.15">
      <c r="B98321" t="s">
        <v>160</v>
      </c>
    </row>
    <row r="98322" spans="2:2" x14ac:dyDescent="0.15">
      <c r="B98322" t="s">
        <v>161</v>
      </c>
    </row>
    <row r="98323" spans="2:2" x14ac:dyDescent="0.15">
      <c r="B98323" t="s">
        <v>162</v>
      </c>
    </row>
    <row r="98324" spans="2:2" x14ac:dyDescent="0.15">
      <c r="B98324" t="s">
        <v>169</v>
      </c>
    </row>
    <row r="98325" spans="2:2" x14ac:dyDescent="0.15">
      <c r="B98325" t="s">
        <v>170</v>
      </c>
    </row>
    <row r="98326" spans="2:2" x14ac:dyDescent="0.15">
      <c r="B98326" t="s">
        <v>171</v>
      </c>
    </row>
    <row r="98327" spans="2:2" x14ac:dyDescent="0.15">
      <c r="B98327" t="s">
        <v>172</v>
      </c>
    </row>
    <row r="98328" spans="2:2" x14ac:dyDescent="0.15">
      <c r="B98328" t="s">
        <v>173</v>
      </c>
    </row>
    <row r="98329" spans="2:2" x14ac:dyDescent="0.15">
      <c r="B98329" t="s">
        <v>174</v>
      </c>
    </row>
    <row r="98330" spans="2:2" x14ac:dyDescent="0.15">
      <c r="B98330" t="s">
        <v>175</v>
      </c>
    </row>
    <row r="98331" spans="2:2" x14ac:dyDescent="0.15">
      <c r="B98331" t="s">
        <v>176</v>
      </c>
    </row>
    <row r="98332" spans="2:2" x14ac:dyDescent="0.15">
      <c r="B98332" t="s">
        <v>177</v>
      </c>
    </row>
    <row r="98333" spans="2:2" x14ac:dyDescent="0.15">
      <c r="B98333" t="s">
        <v>189</v>
      </c>
    </row>
    <row r="98334" spans="2:2" x14ac:dyDescent="0.15">
      <c r="B98334" t="s">
        <v>190</v>
      </c>
    </row>
    <row r="98335" spans="2:2" x14ac:dyDescent="0.15">
      <c r="B98335" t="s">
        <v>191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149</v>
      </c>
    </row>
    <row r="114697" spans="2:2" x14ac:dyDescent="0.15">
      <c r="B114697" t="s">
        <v>150</v>
      </c>
    </row>
    <row r="114698" spans="2:2" x14ac:dyDescent="0.15">
      <c r="B114698" t="s">
        <v>151</v>
      </c>
    </row>
    <row r="114699" spans="2:2" x14ac:dyDescent="0.15">
      <c r="B114699" t="s">
        <v>152</v>
      </c>
    </row>
    <row r="114700" spans="2:2" x14ac:dyDescent="0.15">
      <c r="B114700" t="s">
        <v>153</v>
      </c>
    </row>
    <row r="114701" spans="2:2" x14ac:dyDescent="0.15">
      <c r="B114701" t="s">
        <v>154</v>
      </c>
    </row>
    <row r="114702" spans="2:2" x14ac:dyDescent="0.15">
      <c r="B114702" t="s">
        <v>155</v>
      </c>
    </row>
    <row r="114703" spans="2:2" x14ac:dyDescent="0.15">
      <c r="B114703" t="s">
        <v>158</v>
      </c>
    </row>
    <row r="114704" spans="2:2" x14ac:dyDescent="0.15">
      <c r="B114704" t="s">
        <v>159</v>
      </c>
    </row>
    <row r="114705" spans="2:2" x14ac:dyDescent="0.15">
      <c r="B114705" t="s">
        <v>160</v>
      </c>
    </row>
    <row r="114706" spans="2:2" x14ac:dyDescent="0.15">
      <c r="B114706" t="s">
        <v>161</v>
      </c>
    </row>
    <row r="114707" spans="2:2" x14ac:dyDescent="0.15">
      <c r="B114707" t="s">
        <v>162</v>
      </c>
    </row>
    <row r="114708" spans="2:2" x14ac:dyDescent="0.15">
      <c r="B114708" t="s">
        <v>169</v>
      </c>
    </row>
    <row r="114709" spans="2:2" x14ac:dyDescent="0.15">
      <c r="B114709" t="s">
        <v>170</v>
      </c>
    </row>
    <row r="114710" spans="2:2" x14ac:dyDescent="0.15">
      <c r="B114710" t="s">
        <v>171</v>
      </c>
    </row>
    <row r="114711" spans="2:2" x14ac:dyDescent="0.15">
      <c r="B114711" t="s">
        <v>172</v>
      </c>
    </row>
    <row r="114712" spans="2:2" x14ac:dyDescent="0.15">
      <c r="B114712" t="s">
        <v>173</v>
      </c>
    </row>
    <row r="114713" spans="2:2" x14ac:dyDescent="0.15">
      <c r="B114713" t="s">
        <v>174</v>
      </c>
    </row>
    <row r="114714" spans="2:2" x14ac:dyDescent="0.15">
      <c r="B114714" t="s">
        <v>175</v>
      </c>
    </row>
    <row r="114715" spans="2:2" x14ac:dyDescent="0.15">
      <c r="B114715" t="s">
        <v>176</v>
      </c>
    </row>
    <row r="114716" spans="2:2" x14ac:dyDescent="0.15">
      <c r="B114716" t="s">
        <v>177</v>
      </c>
    </row>
    <row r="114717" spans="2:2" x14ac:dyDescent="0.15">
      <c r="B114717" t="s">
        <v>189</v>
      </c>
    </row>
    <row r="114718" spans="2:2" x14ac:dyDescent="0.15">
      <c r="B114718" t="s">
        <v>190</v>
      </c>
    </row>
    <row r="114719" spans="2:2" x14ac:dyDescent="0.15">
      <c r="B114719" t="s">
        <v>191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149</v>
      </c>
    </row>
    <row r="131081" spans="2:2" x14ac:dyDescent="0.15">
      <c r="B131081" t="s">
        <v>150</v>
      </c>
    </row>
    <row r="131082" spans="2:2" x14ac:dyDescent="0.15">
      <c r="B131082" t="s">
        <v>151</v>
      </c>
    </row>
    <row r="131083" spans="2:2" x14ac:dyDescent="0.15">
      <c r="B131083" t="s">
        <v>152</v>
      </c>
    </row>
    <row r="131084" spans="2:2" x14ac:dyDescent="0.15">
      <c r="B131084" t="s">
        <v>153</v>
      </c>
    </row>
    <row r="131085" spans="2:2" x14ac:dyDescent="0.15">
      <c r="B131085" t="s">
        <v>154</v>
      </c>
    </row>
    <row r="131086" spans="2:2" x14ac:dyDescent="0.15">
      <c r="B131086" t="s">
        <v>155</v>
      </c>
    </row>
    <row r="131087" spans="2:2" x14ac:dyDescent="0.15">
      <c r="B131087" t="s">
        <v>158</v>
      </c>
    </row>
    <row r="131088" spans="2:2" x14ac:dyDescent="0.15">
      <c r="B131088" t="s">
        <v>159</v>
      </c>
    </row>
    <row r="131089" spans="2:2" x14ac:dyDescent="0.15">
      <c r="B131089" t="s">
        <v>160</v>
      </c>
    </row>
    <row r="131090" spans="2:2" x14ac:dyDescent="0.15">
      <c r="B131090" t="s">
        <v>161</v>
      </c>
    </row>
    <row r="131091" spans="2:2" x14ac:dyDescent="0.15">
      <c r="B131091" t="s">
        <v>162</v>
      </c>
    </row>
    <row r="131092" spans="2:2" x14ac:dyDescent="0.15">
      <c r="B131092" t="s">
        <v>169</v>
      </c>
    </row>
    <row r="131093" spans="2:2" x14ac:dyDescent="0.15">
      <c r="B131093" t="s">
        <v>170</v>
      </c>
    </row>
    <row r="131094" spans="2:2" x14ac:dyDescent="0.15">
      <c r="B131094" t="s">
        <v>171</v>
      </c>
    </row>
    <row r="131095" spans="2:2" x14ac:dyDescent="0.15">
      <c r="B131095" t="s">
        <v>172</v>
      </c>
    </row>
    <row r="131096" spans="2:2" x14ac:dyDescent="0.15">
      <c r="B131096" t="s">
        <v>173</v>
      </c>
    </row>
    <row r="131097" spans="2:2" x14ac:dyDescent="0.15">
      <c r="B131097" t="s">
        <v>174</v>
      </c>
    </row>
    <row r="131098" spans="2:2" x14ac:dyDescent="0.15">
      <c r="B131098" t="s">
        <v>175</v>
      </c>
    </row>
    <row r="131099" spans="2:2" x14ac:dyDescent="0.15">
      <c r="B131099" t="s">
        <v>176</v>
      </c>
    </row>
    <row r="131100" spans="2:2" x14ac:dyDescent="0.15">
      <c r="B131100" t="s">
        <v>177</v>
      </c>
    </row>
    <row r="131101" spans="2:2" x14ac:dyDescent="0.15">
      <c r="B131101" t="s">
        <v>189</v>
      </c>
    </row>
    <row r="131102" spans="2:2" x14ac:dyDescent="0.15">
      <c r="B131102" t="s">
        <v>190</v>
      </c>
    </row>
    <row r="131103" spans="2:2" x14ac:dyDescent="0.15">
      <c r="B131103" t="s">
        <v>191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149</v>
      </c>
    </row>
    <row r="147465" spans="2:2" x14ac:dyDescent="0.15">
      <c r="B147465" t="s">
        <v>150</v>
      </c>
    </row>
    <row r="147466" spans="2:2" x14ac:dyDescent="0.15">
      <c r="B147466" t="s">
        <v>151</v>
      </c>
    </row>
    <row r="147467" spans="2:2" x14ac:dyDescent="0.15">
      <c r="B147467" t="s">
        <v>152</v>
      </c>
    </row>
    <row r="147468" spans="2:2" x14ac:dyDescent="0.15">
      <c r="B147468" t="s">
        <v>153</v>
      </c>
    </row>
    <row r="147469" spans="2:2" x14ac:dyDescent="0.15">
      <c r="B147469" t="s">
        <v>154</v>
      </c>
    </row>
    <row r="147470" spans="2:2" x14ac:dyDescent="0.15">
      <c r="B147470" t="s">
        <v>155</v>
      </c>
    </row>
    <row r="147471" spans="2:2" x14ac:dyDescent="0.15">
      <c r="B147471" t="s">
        <v>158</v>
      </c>
    </row>
    <row r="147472" spans="2:2" x14ac:dyDescent="0.15">
      <c r="B147472" t="s">
        <v>159</v>
      </c>
    </row>
    <row r="147473" spans="2:2" x14ac:dyDescent="0.15">
      <c r="B147473" t="s">
        <v>160</v>
      </c>
    </row>
    <row r="147474" spans="2:2" x14ac:dyDescent="0.15">
      <c r="B147474" t="s">
        <v>161</v>
      </c>
    </row>
    <row r="147475" spans="2:2" x14ac:dyDescent="0.15">
      <c r="B147475" t="s">
        <v>162</v>
      </c>
    </row>
    <row r="147476" spans="2:2" x14ac:dyDescent="0.15">
      <c r="B147476" t="s">
        <v>169</v>
      </c>
    </row>
    <row r="147477" spans="2:2" x14ac:dyDescent="0.15">
      <c r="B147477" t="s">
        <v>170</v>
      </c>
    </row>
    <row r="147478" spans="2:2" x14ac:dyDescent="0.15">
      <c r="B147478" t="s">
        <v>171</v>
      </c>
    </row>
    <row r="147479" spans="2:2" x14ac:dyDescent="0.15">
      <c r="B147479" t="s">
        <v>172</v>
      </c>
    </row>
    <row r="147480" spans="2:2" x14ac:dyDescent="0.15">
      <c r="B147480" t="s">
        <v>173</v>
      </c>
    </row>
    <row r="147481" spans="2:2" x14ac:dyDescent="0.15">
      <c r="B147481" t="s">
        <v>174</v>
      </c>
    </row>
    <row r="147482" spans="2:2" x14ac:dyDescent="0.15">
      <c r="B147482" t="s">
        <v>175</v>
      </c>
    </row>
    <row r="147483" spans="2:2" x14ac:dyDescent="0.15">
      <c r="B147483" t="s">
        <v>176</v>
      </c>
    </row>
    <row r="147484" spans="2:2" x14ac:dyDescent="0.15">
      <c r="B147484" t="s">
        <v>177</v>
      </c>
    </row>
    <row r="147485" spans="2:2" x14ac:dyDescent="0.15">
      <c r="B147485" t="s">
        <v>189</v>
      </c>
    </row>
    <row r="147486" spans="2:2" x14ac:dyDescent="0.15">
      <c r="B147486" t="s">
        <v>190</v>
      </c>
    </row>
    <row r="147487" spans="2:2" x14ac:dyDescent="0.15">
      <c r="B147487" t="s">
        <v>191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149</v>
      </c>
    </row>
    <row r="163849" spans="2:2" x14ac:dyDescent="0.15">
      <c r="B163849" t="s">
        <v>150</v>
      </c>
    </row>
    <row r="163850" spans="2:2" x14ac:dyDescent="0.15">
      <c r="B163850" t="s">
        <v>151</v>
      </c>
    </row>
    <row r="163851" spans="2:2" x14ac:dyDescent="0.15">
      <c r="B163851" t="s">
        <v>152</v>
      </c>
    </row>
    <row r="163852" spans="2:2" x14ac:dyDescent="0.15">
      <c r="B163852" t="s">
        <v>153</v>
      </c>
    </row>
    <row r="163853" spans="2:2" x14ac:dyDescent="0.15">
      <c r="B163853" t="s">
        <v>154</v>
      </c>
    </row>
    <row r="163854" spans="2:2" x14ac:dyDescent="0.15">
      <c r="B163854" t="s">
        <v>155</v>
      </c>
    </row>
    <row r="163855" spans="2:2" x14ac:dyDescent="0.15">
      <c r="B163855" t="s">
        <v>158</v>
      </c>
    </row>
    <row r="163856" spans="2:2" x14ac:dyDescent="0.15">
      <c r="B163856" t="s">
        <v>159</v>
      </c>
    </row>
    <row r="163857" spans="2:2" x14ac:dyDescent="0.15">
      <c r="B163857" t="s">
        <v>160</v>
      </c>
    </row>
    <row r="163858" spans="2:2" x14ac:dyDescent="0.15">
      <c r="B163858" t="s">
        <v>161</v>
      </c>
    </row>
    <row r="163859" spans="2:2" x14ac:dyDescent="0.15">
      <c r="B163859" t="s">
        <v>162</v>
      </c>
    </row>
    <row r="163860" spans="2:2" x14ac:dyDescent="0.15">
      <c r="B163860" t="s">
        <v>169</v>
      </c>
    </row>
    <row r="163861" spans="2:2" x14ac:dyDescent="0.15">
      <c r="B163861" t="s">
        <v>170</v>
      </c>
    </row>
    <row r="163862" spans="2:2" x14ac:dyDescent="0.15">
      <c r="B163862" t="s">
        <v>171</v>
      </c>
    </row>
    <row r="163863" spans="2:2" x14ac:dyDescent="0.15">
      <c r="B163863" t="s">
        <v>172</v>
      </c>
    </row>
    <row r="163864" spans="2:2" x14ac:dyDescent="0.15">
      <c r="B163864" t="s">
        <v>173</v>
      </c>
    </row>
    <row r="163865" spans="2:2" x14ac:dyDescent="0.15">
      <c r="B163865" t="s">
        <v>174</v>
      </c>
    </row>
    <row r="163866" spans="2:2" x14ac:dyDescent="0.15">
      <c r="B163866" t="s">
        <v>175</v>
      </c>
    </row>
    <row r="163867" spans="2:2" x14ac:dyDescent="0.15">
      <c r="B163867" t="s">
        <v>176</v>
      </c>
    </row>
    <row r="163868" spans="2:2" x14ac:dyDescent="0.15">
      <c r="B163868" t="s">
        <v>177</v>
      </c>
    </row>
    <row r="163869" spans="2:2" x14ac:dyDescent="0.15">
      <c r="B163869" t="s">
        <v>189</v>
      </c>
    </row>
    <row r="163870" spans="2:2" x14ac:dyDescent="0.15">
      <c r="B163870" t="s">
        <v>190</v>
      </c>
    </row>
    <row r="163871" spans="2:2" x14ac:dyDescent="0.15">
      <c r="B163871" t="s">
        <v>191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149</v>
      </c>
    </row>
    <row r="180233" spans="2:2" x14ac:dyDescent="0.15">
      <c r="B180233" t="s">
        <v>150</v>
      </c>
    </row>
    <row r="180234" spans="2:2" x14ac:dyDescent="0.15">
      <c r="B180234" t="s">
        <v>151</v>
      </c>
    </row>
    <row r="180235" spans="2:2" x14ac:dyDescent="0.15">
      <c r="B180235" t="s">
        <v>152</v>
      </c>
    </row>
    <row r="180236" spans="2:2" x14ac:dyDescent="0.15">
      <c r="B180236" t="s">
        <v>153</v>
      </c>
    </row>
    <row r="180237" spans="2:2" x14ac:dyDescent="0.15">
      <c r="B180237" t="s">
        <v>154</v>
      </c>
    </row>
    <row r="180238" spans="2:2" x14ac:dyDescent="0.15">
      <c r="B180238" t="s">
        <v>155</v>
      </c>
    </row>
    <row r="180239" spans="2:2" x14ac:dyDescent="0.15">
      <c r="B180239" t="s">
        <v>158</v>
      </c>
    </row>
    <row r="180240" spans="2:2" x14ac:dyDescent="0.15">
      <c r="B180240" t="s">
        <v>159</v>
      </c>
    </row>
    <row r="180241" spans="2:2" x14ac:dyDescent="0.15">
      <c r="B180241" t="s">
        <v>160</v>
      </c>
    </row>
    <row r="180242" spans="2:2" x14ac:dyDescent="0.15">
      <c r="B180242" t="s">
        <v>161</v>
      </c>
    </row>
    <row r="180243" spans="2:2" x14ac:dyDescent="0.15">
      <c r="B180243" t="s">
        <v>162</v>
      </c>
    </row>
    <row r="180244" spans="2:2" x14ac:dyDescent="0.15">
      <c r="B180244" t="s">
        <v>169</v>
      </c>
    </row>
    <row r="180245" spans="2:2" x14ac:dyDescent="0.15">
      <c r="B180245" t="s">
        <v>170</v>
      </c>
    </row>
    <row r="180246" spans="2:2" x14ac:dyDescent="0.15">
      <c r="B180246" t="s">
        <v>171</v>
      </c>
    </row>
    <row r="180247" spans="2:2" x14ac:dyDescent="0.15">
      <c r="B180247" t="s">
        <v>172</v>
      </c>
    </row>
    <row r="180248" spans="2:2" x14ac:dyDescent="0.15">
      <c r="B180248" t="s">
        <v>173</v>
      </c>
    </row>
    <row r="180249" spans="2:2" x14ac:dyDescent="0.15">
      <c r="B180249" t="s">
        <v>174</v>
      </c>
    </row>
    <row r="180250" spans="2:2" x14ac:dyDescent="0.15">
      <c r="B180250" t="s">
        <v>175</v>
      </c>
    </row>
    <row r="180251" spans="2:2" x14ac:dyDescent="0.15">
      <c r="B180251" t="s">
        <v>176</v>
      </c>
    </row>
    <row r="180252" spans="2:2" x14ac:dyDescent="0.15">
      <c r="B180252" t="s">
        <v>177</v>
      </c>
    </row>
    <row r="180253" spans="2:2" x14ac:dyDescent="0.15">
      <c r="B180253" t="s">
        <v>189</v>
      </c>
    </row>
    <row r="180254" spans="2:2" x14ac:dyDescent="0.15">
      <c r="B180254" t="s">
        <v>190</v>
      </c>
    </row>
    <row r="180255" spans="2:2" x14ac:dyDescent="0.15">
      <c r="B180255" t="s">
        <v>191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149</v>
      </c>
    </row>
    <row r="196617" spans="2:2" x14ac:dyDescent="0.15">
      <c r="B196617" t="s">
        <v>150</v>
      </c>
    </row>
    <row r="196618" spans="2:2" x14ac:dyDescent="0.15">
      <c r="B196618" t="s">
        <v>151</v>
      </c>
    </row>
    <row r="196619" spans="2:2" x14ac:dyDescent="0.15">
      <c r="B196619" t="s">
        <v>152</v>
      </c>
    </row>
    <row r="196620" spans="2:2" x14ac:dyDescent="0.15">
      <c r="B196620" t="s">
        <v>153</v>
      </c>
    </row>
    <row r="196621" spans="2:2" x14ac:dyDescent="0.15">
      <c r="B196621" t="s">
        <v>154</v>
      </c>
    </row>
    <row r="196622" spans="2:2" x14ac:dyDescent="0.15">
      <c r="B196622" t="s">
        <v>155</v>
      </c>
    </row>
    <row r="196623" spans="2:2" x14ac:dyDescent="0.15">
      <c r="B196623" t="s">
        <v>158</v>
      </c>
    </row>
    <row r="196624" spans="2:2" x14ac:dyDescent="0.15">
      <c r="B196624" t="s">
        <v>159</v>
      </c>
    </row>
    <row r="196625" spans="2:2" x14ac:dyDescent="0.15">
      <c r="B196625" t="s">
        <v>160</v>
      </c>
    </row>
    <row r="196626" spans="2:2" x14ac:dyDescent="0.15">
      <c r="B196626" t="s">
        <v>161</v>
      </c>
    </row>
    <row r="196627" spans="2:2" x14ac:dyDescent="0.15">
      <c r="B196627" t="s">
        <v>162</v>
      </c>
    </row>
    <row r="196628" spans="2:2" x14ac:dyDescent="0.15">
      <c r="B196628" t="s">
        <v>169</v>
      </c>
    </row>
    <row r="196629" spans="2:2" x14ac:dyDescent="0.15">
      <c r="B196629" t="s">
        <v>170</v>
      </c>
    </row>
    <row r="196630" spans="2:2" x14ac:dyDescent="0.15">
      <c r="B196630" t="s">
        <v>171</v>
      </c>
    </row>
    <row r="196631" spans="2:2" x14ac:dyDescent="0.15">
      <c r="B196631" t="s">
        <v>172</v>
      </c>
    </row>
    <row r="196632" spans="2:2" x14ac:dyDescent="0.15">
      <c r="B196632" t="s">
        <v>173</v>
      </c>
    </row>
    <row r="196633" spans="2:2" x14ac:dyDescent="0.15">
      <c r="B196633" t="s">
        <v>174</v>
      </c>
    </row>
    <row r="196634" spans="2:2" x14ac:dyDescent="0.15">
      <c r="B196634" t="s">
        <v>175</v>
      </c>
    </row>
    <row r="196635" spans="2:2" x14ac:dyDescent="0.15">
      <c r="B196635" t="s">
        <v>176</v>
      </c>
    </row>
    <row r="196636" spans="2:2" x14ac:dyDescent="0.15">
      <c r="B196636" t="s">
        <v>177</v>
      </c>
    </row>
    <row r="196637" spans="2:2" x14ac:dyDescent="0.15">
      <c r="B196637" t="s">
        <v>189</v>
      </c>
    </row>
    <row r="196638" spans="2:2" x14ac:dyDescent="0.15">
      <c r="B196638" t="s">
        <v>190</v>
      </c>
    </row>
    <row r="196639" spans="2:2" x14ac:dyDescent="0.15">
      <c r="B196639" t="s">
        <v>191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149</v>
      </c>
    </row>
    <row r="213001" spans="2:2" x14ac:dyDescent="0.15">
      <c r="B213001" t="s">
        <v>150</v>
      </c>
    </row>
    <row r="213002" spans="2:2" x14ac:dyDescent="0.15">
      <c r="B213002" t="s">
        <v>151</v>
      </c>
    </row>
    <row r="213003" spans="2:2" x14ac:dyDescent="0.15">
      <c r="B213003" t="s">
        <v>152</v>
      </c>
    </row>
    <row r="213004" spans="2:2" x14ac:dyDescent="0.15">
      <c r="B213004" t="s">
        <v>153</v>
      </c>
    </row>
    <row r="213005" spans="2:2" x14ac:dyDescent="0.15">
      <c r="B213005" t="s">
        <v>154</v>
      </c>
    </row>
    <row r="213006" spans="2:2" x14ac:dyDescent="0.15">
      <c r="B213006" t="s">
        <v>155</v>
      </c>
    </row>
    <row r="213007" spans="2:2" x14ac:dyDescent="0.15">
      <c r="B213007" t="s">
        <v>158</v>
      </c>
    </row>
    <row r="213008" spans="2:2" x14ac:dyDescent="0.15">
      <c r="B213008" t="s">
        <v>159</v>
      </c>
    </row>
    <row r="213009" spans="2:2" x14ac:dyDescent="0.15">
      <c r="B213009" t="s">
        <v>160</v>
      </c>
    </row>
    <row r="213010" spans="2:2" x14ac:dyDescent="0.15">
      <c r="B213010" t="s">
        <v>161</v>
      </c>
    </row>
    <row r="213011" spans="2:2" x14ac:dyDescent="0.15">
      <c r="B213011" t="s">
        <v>162</v>
      </c>
    </row>
    <row r="213012" spans="2:2" x14ac:dyDescent="0.15">
      <c r="B213012" t="s">
        <v>169</v>
      </c>
    </row>
    <row r="213013" spans="2:2" x14ac:dyDescent="0.15">
      <c r="B213013" t="s">
        <v>170</v>
      </c>
    </row>
    <row r="213014" spans="2:2" x14ac:dyDescent="0.15">
      <c r="B213014" t="s">
        <v>171</v>
      </c>
    </row>
    <row r="213015" spans="2:2" x14ac:dyDescent="0.15">
      <c r="B213015" t="s">
        <v>172</v>
      </c>
    </row>
    <row r="213016" spans="2:2" x14ac:dyDescent="0.15">
      <c r="B213016" t="s">
        <v>173</v>
      </c>
    </row>
    <row r="213017" spans="2:2" x14ac:dyDescent="0.15">
      <c r="B213017" t="s">
        <v>174</v>
      </c>
    </row>
    <row r="213018" spans="2:2" x14ac:dyDescent="0.15">
      <c r="B213018" t="s">
        <v>175</v>
      </c>
    </row>
    <row r="213019" spans="2:2" x14ac:dyDescent="0.15">
      <c r="B213019" t="s">
        <v>176</v>
      </c>
    </row>
    <row r="213020" spans="2:2" x14ac:dyDescent="0.15">
      <c r="B213020" t="s">
        <v>177</v>
      </c>
    </row>
    <row r="213021" spans="2:2" x14ac:dyDescent="0.15">
      <c r="B213021" t="s">
        <v>189</v>
      </c>
    </row>
    <row r="213022" spans="2:2" x14ac:dyDescent="0.15">
      <c r="B213022" t="s">
        <v>190</v>
      </c>
    </row>
    <row r="213023" spans="2:2" x14ac:dyDescent="0.15">
      <c r="B213023" t="s">
        <v>191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149</v>
      </c>
    </row>
    <row r="229385" spans="2:2" x14ac:dyDescent="0.15">
      <c r="B229385" t="s">
        <v>150</v>
      </c>
    </row>
    <row r="229386" spans="2:2" x14ac:dyDescent="0.15">
      <c r="B229386" t="s">
        <v>151</v>
      </c>
    </row>
    <row r="229387" spans="2:2" x14ac:dyDescent="0.15">
      <c r="B229387" t="s">
        <v>152</v>
      </c>
    </row>
    <row r="229388" spans="2:2" x14ac:dyDescent="0.15">
      <c r="B229388" t="s">
        <v>153</v>
      </c>
    </row>
    <row r="229389" spans="2:2" x14ac:dyDescent="0.15">
      <c r="B229389" t="s">
        <v>154</v>
      </c>
    </row>
    <row r="229390" spans="2:2" x14ac:dyDescent="0.15">
      <c r="B229390" t="s">
        <v>155</v>
      </c>
    </row>
    <row r="229391" spans="2:2" x14ac:dyDescent="0.15">
      <c r="B229391" t="s">
        <v>158</v>
      </c>
    </row>
    <row r="229392" spans="2:2" x14ac:dyDescent="0.15">
      <c r="B229392" t="s">
        <v>159</v>
      </c>
    </row>
    <row r="229393" spans="2:2" x14ac:dyDescent="0.15">
      <c r="B229393" t="s">
        <v>160</v>
      </c>
    </row>
    <row r="229394" spans="2:2" x14ac:dyDescent="0.15">
      <c r="B229394" t="s">
        <v>161</v>
      </c>
    </row>
    <row r="229395" spans="2:2" x14ac:dyDescent="0.15">
      <c r="B229395" t="s">
        <v>162</v>
      </c>
    </row>
    <row r="229396" spans="2:2" x14ac:dyDescent="0.15">
      <c r="B229396" t="s">
        <v>169</v>
      </c>
    </row>
    <row r="229397" spans="2:2" x14ac:dyDescent="0.15">
      <c r="B229397" t="s">
        <v>170</v>
      </c>
    </row>
    <row r="229398" spans="2:2" x14ac:dyDescent="0.15">
      <c r="B229398" t="s">
        <v>171</v>
      </c>
    </row>
    <row r="229399" spans="2:2" x14ac:dyDescent="0.15">
      <c r="B229399" t="s">
        <v>172</v>
      </c>
    </row>
    <row r="229400" spans="2:2" x14ac:dyDescent="0.15">
      <c r="B229400" t="s">
        <v>173</v>
      </c>
    </row>
    <row r="229401" spans="2:2" x14ac:dyDescent="0.15">
      <c r="B229401" t="s">
        <v>174</v>
      </c>
    </row>
    <row r="229402" spans="2:2" x14ac:dyDescent="0.15">
      <c r="B229402" t="s">
        <v>175</v>
      </c>
    </row>
    <row r="229403" spans="2:2" x14ac:dyDescent="0.15">
      <c r="B229403" t="s">
        <v>176</v>
      </c>
    </row>
    <row r="229404" spans="2:2" x14ac:dyDescent="0.15">
      <c r="B229404" t="s">
        <v>177</v>
      </c>
    </row>
    <row r="229405" spans="2:2" x14ac:dyDescent="0.15">
      <c r="B229405" t="s">
        <v>189</v>
      </c>
    </row>
    <row r="229406" spans="2:2" x14ac:dyDescent="0.15">
      <c r="B229406" t="s">
        <v>190</v>
      </c>
    </row>
    <row r="229407" spans="2:2" x14ac:dyDescent="0.15">
      <c r="B229407" t="s">
        <v>191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149</v>
      </c>
    </row>
    <row r="245769" spans="2:2" x14ac:dyDescent="0.15">
      <c r="B245769" t="s">
        <v>150</v>
      </c>
    </row>
    <row r="245770" spans="2:2" x14ac:dyDescent="0.15">
      <c r="B245770" t="s">
        <v>151</v>
      </c>
    </row>
    <row r="245771" spans="2:2" x14ac:dyDescent="0.15">
      <c r="B245771" t="s">
        <v>152</v>
      </c>
    </row>
    <row r="245772" spans="2:2" x14ac:dyDescent="0.15">
      <c r="B245772" t="s">
        <v>153</v>
      </c>
    </row>
    <row r="245773" spans="2:2" x14ac:dyDescent="0.15">
      <c r="B245773" t="s">
        <v>154</v>
      </c>
    </row>
    <row r="245774" spans="2:2" x14ac:dyDescent="0.15">
      <c r="B245774" t="s">
        <v>155</v>
      </c>
    </row>
    <row r="245775" spans="2:2" x14ac:dyDescent="0.15">
      <c r="B245775" t="s">
        <v>158</v>
      </c>
    </row>
    <row r="245776" spans="2:2" x14ac:dyDescent="0.15">
      <c r="B245776" t="s">
        <v>159</v>
      </c>
    </row>
    <row r="245777" spans="2:2" x14ac:dyDescent="0.15">
      <c r="B245777" t="s">
        <v>160</v>
      </c>
    </row>
    <row r="245778" spans="2:2" x14ac:dyDescent="0.15">
      <c r="B245778" t="s">
        <v>161</v>
      </c>
    </row>
    <row r="245779" spans="2:2" x14ac:dyDescent="0.15">
      <c r="B245779" t="s">
        <v>162</v>
      </c>
    </row>
    <row r="245780" spans="2:2" x14ac:dyDescent="0.15">
      <c r="B245780" t="s">
        <v>169</v>
      </c>
    </row>
    <row r="245781" spans="2:2" x14ac:dyDescent="0.15">
      <c r="B245781" t="s">
        <v>170</v>
      </c>
    </row>
    <row r="245782" spans="2:2" x14ac:dyDescent="0.15">
      <c r="B245782" t="s">
        <v>171</v>
      </c>
    </row>
    <row r="245783" spans="2:2" x14ac:dyDescent="0.15">
      <c r="B245783" t="s">
        <v>172</v>
      </c>
    </row>
    <row r="245784" spans="2:2" x14ac:dyDescent="0.15">
      <c r="B245784" t="s">
        <v>173</v>
      </c>
    </row>
    <row r="245785" spans="2:2" x14ac:dyDescent="0.15">
      <c r="B245785" t="s">
        <v>174</v>
      </c>
    </row>
    <row r="245786" spans="2:2" x14ac:dyDescent="0.15">
      <c r="B245786" t="s">
        <v>175</v>
      </c>
    </row>
    <row r="245787" spans="2:2" x14ac:dyDescent="0.15">
      <c r="B245787" t="s">
        <v>176</v>
      </c>
    </row>
    <row r="245788" spans="2:2" x14ac:dyDescent="0.15">
      <c r="B245788" t="s">
        <v>177</v>
      </c>
    </row>
    <row r="245789" spans="2:2" x14ac:dyDescent="0.15">
      <c r="B245789" t="s">
        <v>189</v>
      </c>
    </row>
    <row r="245790" spans="2:2" x14ac:dyDescent="0.15">
      <c r="B245790" t="s">
        <v>190</v>
      </c>
    </row>
    <row r="245791" spans="2:2" x14ac:dyDescent="0.15">
      <c r="B245791" t="s">
        <v>191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149</v>
      </c>
    </row>
    <row r="262153" spans="2:2" x14ac:dyDescent="0.15">
      <c r="B262153" t="s">
        <v>150</v>
      </c>
    </row>
    <row r="262154" spans="2:2" x14ac:dyDescent="0.15">
      <c r="B262154" t="s">
        <v>151</v>
      </c>
    </row>
    <row r="262155" spans="2:2" x14ac:dyDescent="0.15">
      <c r="B262155" t="s">
        <v>152</v>
      </c>
    </row>
    <row r="262156" spans="2:2" x14ac:dyDescent="0.15">
      <c r="B262156" t="s">
        <v>153</v>
      </c>
    </row>
    <row r="262157" spans="2:2" x14ac:dyDescent="0.15">
      <c r="B262157" t="s">
        <v>154</v>
      </c>
    </row>
    <row r="262158" spans="2:2" x14ac:dyDescent="0.15">
      <c r="B262158" t="s">
        <v>155</v>
      </c>
    </row>
    <row r="262159" spans="2:2" x14ac:dyDescent="0.15">
      <c r="B262159" t="s">
        <v>158</v>
      </c>
    </row>
    <row r="262160" spans="2:2" x14ac:dyDescent="0.15">
      <c r="B262160" t="s">
        <v>159</v>
      </c>
    </row>
    <row r="262161" spans="2:2" x14ac:dyDescent="0.15">
      <c r="B262161" t="s">
        <v>160</v>
      </c>
    </row>
    <row r="262162" spans="2:2" x14ac:dyDescent="0.15">
      <c r="B262162" t="s">
        <v>161</v>
      </c>
    </row>
    <row r="262163" spans="2:2" x14ac:dyDescent="0.15">
      <c r="B262163" t="s">
        <v>162</v>
      </c>
    </row>
    <row r="262164" spans="2:2" x14ac:dyDescent="0.15">
      <c r="B262164" t="s">
        <v>169</v>
      </c>
    </row>
    <row r="262165" spans="2:2" x14ac:dyDescent="0.15">
      <c r="B262165" t="s">
        <v>170</v>
      </c>
    </row>
    <row r="262166" spans="2:2" x14ac:dyDescent="0.15">
      <c r="B262166" t="s">
        <v>171</v>
      </c>
    </row>
    <row r="262167" spans="2:2" x14ac:dyDescent="0.15">
      <c r="B262167" t="s">
        <v>172</v>
      </c>
    </row>
    <row r="262168" spans="2:2" x14ac:dyDescent="0.15">
      <c r="B262168" t="s">
        <v>173</v>
      </c>
    </row>
    <row r="262169" spans="2:2" x14ac:dyDescent="0.15">
      <c r="B262169" t="s">
        <v>174</v>
      </c>
    </row>
    <row r="262170" spans="2:2" x14ac:dyDescent="0.15">
      <c r="B262170" t="s">
        <v>175</v>
      </c>
    </row>
    <row r="262171" spans="2:2" x14ac:dyDescent="0.15">
      <c r="B262171" t="s">
        <v>176</v>
      </c>
    </row>
    <row r="262172" spans="2:2" x14ac:dyDescent="0.15">
      <c r="B262172" t="s">
        <v>177</v>
      </c>
    </row>
    <row r="262173" spans="2:2" x14ac:dyDescent="0.15">
      <c r="B262173" t="s">
        <v>189</v>
      </c>
    </row>
    <row r="262174" spans="2:2" x14ac:dyDescent="0.15">
      <c r="B262174" t="s">
        <v>190</v>
      </c>
    </row>
    <row r="262175" spans="2:2" x14ac:dyDescent="0.15">
      <c r="B262175" t="s">
        <v>191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149</v>
      </c>
    </row>
    <row r="278537" spans="2:2" x14ac:dyDescent="0.15">
      <c r="B278537" t="s">
        <v>150</v>
      </c>
    </row>
    <row r="278538" spans="2:2" x14ac:dyDescent="0.15">
      <c r="B278538" t="s">
        <v>151</v>
      </c>
    </row>
    <row r="278539" spans="2:2" x14ac:dyDescent="0.15">
      <c r="B278539" t="s">
        <v>152</v>
      </c>
    </row>
    <row r="278540" spans="2:2" x14ac:dyDescent="0.15">
      <c r="B278540" t="s">
        <v>153</v>
      </c>
    </row>
    <row r="278541" spans="2:2" x14ac:dyDescent="0.15">
      <c r="B278541" t="s">
        <v>154</v>
      </c>
    </row>
    <row r="278542" spans="2:2" x14ac:dyDescent="0.15">
      <c r="B278542" t="s">
        <v>155</v>
      </c>
    </row>
    <row r="278543" spans="2:2" x14ac:dyDescent="0.15">
      <c r="B278543" t="s">
        <v>158</v>
      </c>
    </row>
    <row r="278544" spans="2:2" x14ac:dyDescent="0.15">
      <c r="B278544" t="s">
        <v>159</v>
      </c>
    </row>
    <row r="278545" spans="2:2" x14ac:dyDescent="0.15">
      <c r="B278545" t="s">
        <v>160</v>
      </c>
    </row>
    <row r="278546" spans="2:2" x14ac:dyDescent="0.15">
      <c r="B278546" t="s">
        <v>161</v>
      </c>
    </row>
    <row r="278547" spans="2:2" x14ac:dyDescent="0.15">
      <c r="B278547" t="s">
        <v>162</v>
      </c>
    </row>
    <row r="278548" spans="2:2" x14ac:dyDescent="0.15">
      <c r="B278548" t="s">
        <v>169</v>
      </c>
    </row>
    <row r="278549" spans="2:2" x14ac:dyDescent="0.15">
      <c r="B278549" t="s">
        <v>170</v>
      </c>
    </row>
    <row r="278550" spans="2:2" x14ac:dyDescent="0.15">
      <c r="B278550" t="s">
        <v>171</v>
      </c>
    </row>
    <row r="278551" spans="2:2" x14ac:dyDescent="0.15">
      <c r="B278551" t="s">
        <v>172</v>
      </c>
    </row>
    <row r="278552" spans="2:2" x14ac:dyDescent="0.15">
      <c r="B278552" t="s">
        <v>173</v>
      </c>
    </row>
    <row r="278553" spans="2:2" x14ac:dyDescent="0.15">
      <c r="B278553" t="s">
        <v>174</v>
      </c>
    </row>
    <row r="278554" spans="2:2" x14ac:dyDescent="0.15">
      <c r="B278554" t="s">
        <v>175</v>
      </c>
    </row>
    <row r="278555" spans="2:2" x14ac:dyDescent="0.15">
      <c r="B278555" t="s">
        <v>176</v>
      </c>
    </row>
    <row r="278556" spans="2:2" x14ac:dyDescent="0.15">
      <c r="B278556" t="s">
        <v>177</v>
      </c>
    </row>
    <row r="278557" spans="2:2" x14ac:dyDescent="0.15">
      <c r="B278557" t="s">
        <v>189</v>
      </c>
    </row>
    <row r="278558" spans="2:2" x14ac:dyDescent="0.15">
      <c r="B278558" t="s">
        <v>190</v>
      </c>
    </row>
    <row r="278559" spans="2:2" x14ac:dyDescent="0.15">
      <c r="B278559" t="s">
        <v>191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149</v>
      </c>
    </row>
    <row r="294921" spans="2:2" x14ac:dyDescent="0.15">
      <c r="B294921" t="s">
        <v>150</v>
      </c>
    </row>
    <row r="294922" spans="2:2" x14ac:dyDescent="0.15">
      <c r="B294922" t="s">
        <v>151</v>
      </c>
    </row>
    <row r="294923" spans="2:2" x14ac:dyDescent="0.15">
      <c r="B294923" t="s">
        <v>152</v>
      </c>
    </row>
    <row r="294924" spans="2:2" x14ac:dyDescent="0.15">
      <c r="B294924" t="s">
        <v>153</v>
      </c>
    </row>
    <row r="294925" spans="2:2" x14ac:dyDescent="0.15">
      <c r="B294925" t="s">
        <v>154</v>
      </c>
    </row>
    <row r="294926" spans="2:2" x14ac:dyDescent="0.15">
      <c r="B294926" t="s">
        <v>155</v>
      </c>
    </row>
    <row r="294927" spans="2:2" x14ac:dyDescent="0.15">
      <c r="B294927" t="s">
        <v>158</v>
      </c>
    </row>
    <row r="294928" spans="2:2" x14ac:dyDescent="0.15">
      <c r="B294928" t="s">
        <v>159</v>
      </c>
    </row>
    <row r="294929" spans="2:2" x14ac:dyDescent="0.15">
      <c r="B294929" t="s">
        <v>160</v>
      </c>
    </row>
    <row r="294930" spans="2:2" x14ac:dyDescent="0.15">
      <c r="B294930" t="s">
        <v>161</v>
      </c>
    </row>
    <row r="294931" spans="2:2" x14ac:dyDescent="0.15">
      <c r="B294931" t="s">
        <v>162</v>
      </c>
    </row>
    <row r="294932" spans="2:2" x14ac:dyDescent="0.15">
      <c r="B294932" t="s">
        <v>169</v>
      </c>
    </row>
    <row r="294933" spans="2:2" x14ac:dyDescent="0.15">
      <c r="B294933" t="s">
        <v>170</v>
      </c>
    </row>
    <row r="294934" spans="2:2" x14ac:dyDescent="0.15">
      <c r="B294934" t="s">
        <v>171</v>
      </c>
    </row>
    <row r="294935" spans="2:2" x14ac:dyDescent="0.15">
      <c r="B294935" t="s">
        <v>172</v>
      </c>
    </row>
    <row r="294936" spans="2:2" x14ac:dyDescent="0.15">
      <c r="B294936" t="s">
        <v>173</v>
      </c>
    </row>
    <row r="294937" spans="2:2" x14ac:dyDescent="0.15">
      <c r="B294937" t="s">
        <v>174</v>
      </c>
    </row>
    <row r="294938" spans="2:2" x14ac:dyDescent="0.15">
      <c r="B294938" t="s">
        <v>175</v>
      </c>
    </row>
    <row r="294939" spans="2:2" x14ac:dyDescent="0.15">
      <c r="B294939" t="s">
        <v>176</v>
      </c>
    </row>
    <row r="294940" spans="2:2" x14ac:dyDescent="0.15">
      <c r="B294940" t="s">
        <v>177</v>
      </c>
    </row>
    <row r="294941" spans="2:2" x14ac:dyDescent="0.15">
      <c r="B294941" t="s">
        <v>189</v>
      </c>
    </row>
    <row r="294942" spans="2:2" x14ac:dyDescent="0.15">
      <c r="B294942" t="s">
        <v>190</v>
      </c>
    </row>
    <row r="294943" spans="2:2" x14ac:dyDescent="0.15">
      <c r="B294943" t="s">
        <v>191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149</v>
      </c>
    </row>
    <row r="311305" spans="2:2" x14ac:dyDescent="0.15">
      <c r="B311305" t="s">
        <v>150</v>
      </c>
    </row>
    <row r="311306" spans="2:2" x14ac:dyDescent="0.15">
      <c r="B311306" t="s">
        <v>151</v>
      </c>
    </row>
    <row r="311307" spans="2:2" x14ac:dyDescent="0.15">
      <c r="B311307" t="s">
        <v>152</v>
      </c>
    </row>
    <row r="311308" spans="2:2" x14ac:dyDescent="0.15">
      <c r="B311308" t="s">
        <v>153</v>
      </c>
    </row>
    <row r="311309" spans="2:2" x14ac:dyDescent="0.15">
      <c r="B311309" t="s">
        <v>154</v>
      </c>
    </row>
    <row r="311310" spans="2:2" x14ac:dyDescent="0.15">
      <c r="B311310" t="s">
        <v>155</v>
      </c>
    </row>
    <row r="311311" spans="2:2" x14ac:dyDescent="0.15">
      <c r="B311311" t="s">
        <v>158</v>
      </c>
    </row>
    <row r="311312" spans="2:2" x14ac:dyDescent="0.15">
      <c r="B311312" t="s">
        <v>159</v>
      </c>
    </row>
    <row r="311313" spans="2:2" x14ac:dyDescent="0.15">
      <c r="B311313" t="s">
        <v>160</v>
      </c>
    </row>
    <row r="311314" spans="2:2" x14ac:dyDescent="0.15">
      <c r="B311314" t="s">
        <v>161</v>
      </c>
    </row>
    <row r="311315" spans="2:2" x14ac:dyDescent="0.15">
      <c r="B311315" t="s">
        <v>162</v>
      </c>
    </row>
    <row r="311316" spans="2:2" x14ac:dyDescent="0.15">
      <c r="B311316" t="s">
        <v>169</v>
      </c>
    </row>
    <row r="311317" spans="2:2" x14ac:dyDescent="0.15">
      <c r="B311317" t="s">
        <v>170</v>
      </c>
    </row>
    <row r="311318" spans="2:2" x14ac:dyDescent="0.15">
      <c r="B311318" t="s">
        <v>171</v>
      </c>
    </row>
    <row r="311319" spans="2:2" x14ac:dyDescent="0.15">
      <c r="B311319" t="s">
        <v>172</v>
      </c>
    </row>
    <row r="311320" spans="2:2" x14ac:dyDescent="0.15">
      <c r="B311320" t="s">
        <v>173</v>
      </c>
    </row>
    <row r="311321" spans="2:2" x14ac:dyDescent="0.15">
      <c r="B311321" t="s">
        <v>174</v>
      </c>
    </row>
    <row r="311322" spans="2:2" x14ac:dyDescent="0.15">
      <c r="B311322" t="s">
        <v>175</v>
      </c>
    </row>
    <row r="311323" spans="2:2" x14ac:dyDescent="0.15">
      <c r="B311323" t="s">
        <v>176</v>
      </c>
    </row>
    <row r="311324" spans="2:2" x14ac:dyDescent="0.15">
      <c r="B311324" t="s">
        <v>177</v>
      </c>
    </row>
    <row r="311325" spans="2:2" x14ac:dyDescent="0.15">
      <c r="B311325" t="s">
        <v>189</v>
      </c>
    </row>
    <row r="311326" spans="2:2" x14ac:dyDescent="0.15">
      <c r="B311326" t="s">
        <v>190</v>
      </c>
    </row>
    <row r="311327" spans="2:2" x14ac:dyDescent="0.15">
      <c r="B311327" t="s">
        <v>191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149</v>
      </c>
    </row>
    <row r="327689" spans="2:2" x14ac:dyDescent="0.15">
      <c r="B327689" t="s">
        <v>150</v>
      </c>
    </row>
    <row r="327690" spans="2:2" x14ac:dyDescent="0.15">
      <c r="B327690" t="s">
        <v>151</v>
      </c>
    </row>
    <row r="327691" spans="2:2" x14ac:dyDescent="0.15">
      <c r="B327691" t="s">
        <v>152</v>
      </c>
    </row>
    <row r="327692" spans="2:2" x14ac:dyDescent="0.15">
      <c r="B327692" t="s">
        <v>153</v>
      </c>
    </row>
    <row r="327693" spans="2:2" x14ac:dyDescent="0.15">
      <c r="B327693" t="s">
        <v>154</v>
      </c>
    </row>
    <row r="327694" spans="2:2" x14ac:dyDescent="0.15">
      <c r="B327694" t="s">
        <v>155</v>
      </c>
    </row>
    <row r="327695" spans="2:2" x14ac:dyDescent="0.15">
      <c r="B327695" t="s">
        <v>158</v>
      </c>
    </row>
    <row r="327696" spans="2:2" x14ac:dyDescent="0.15">
      <c r="B327696" t="s">
        <v>159</v>
      </c>
    </row>
    <row r="327697" spans="2:2" x14ac:dyDescent="0.15">
      <c r="B327697" t="s">
        <v>160</v>
      </c>
    </row>
    <row r="327698" spans="2:2" x14ac:dyDescent="0.15">
      <c r="B327698" t="s">
        <v>161</v>
      </c>
    </row>
    <row r="327699" spans="2:2" x14ac:dyDescent="0.15">
      <c r="B327699" t="s">
        <v>162</v>
      </c>
    </row>
    <row r="327700" spans="2:2" x14ac:dyDescent="0.15">
      <c r="B327700" t="s">
        <v>169</v>
      </c>
    </row>
    <row r="327701" spans="2:2" x14ac:dyDescent="0.15">
      <c r="B327701" t="s">
        <v>170</v>
      </c>
    </row>
    <row r="327702" spans="2:2" x14ac:dyDescent="0.15">
      <c r="B327702" t="s">
        <v>171</v>
      </c>
    </row>
    <row r="327703" spans="2:2" x14ac:dyDescent="0.15">
      <c r="B327703" t="s">
        <v>172</v>
      </c>
    </row>
    <row r="327704" spans="2:2" x14ac:dyDescent="0.15">
      <c r="B327704" t="s">
        <v>173</v>
      </c>
    </row>
    <row r="327705" spans="2:2" x14ac:dyDescent="0.15">
      <c r="B327705" t="s">
        <v>174</v>
      </c>
    </row>
    <row r="327706" spans="2:2" x14ac:dyDescent="0.15">
      <c r="B327706" t="s">
        <v>175</v>
      </c>
    </row>
    <row r="327707" spans="2:2" x14ac:dyDescent="0.15">
      <c r="B327707" t="s">
        <v>176</v>
      </c>
    </row>
    <row r="327708" spans="2:2" x14ac:dyDescent="0.15">
      <c r="B327708" t="s">
        <v>177</v>
      </c>
    </row>
    <row r="327709" spans="2:2" x14ac:dyDescent="0.15">
      <c r="B327709" t="s">
        <v>189</v>
      </c>
    </row>
    <row r="327710" spans="2:2" x14ac:dyDescent="0.15">
      <c r="B327710" t="s">
        <v>190</v>
      </c>
    </row>
    <row r="327711" spans="2:2" x14ac:dyDescent="0.15">
      <c r="B327711" t="s">
        <v>191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149</v>
      </c>
    </row>
    <row r="344073" spans="2:2" x14ac:dyDescent="0.15">
      <c r="B344073" t="s">
        <v>150</v>
      </c>
    </row>
    <row r="344074" spans="2:2" x14ac:dyDescent="0.15">
      <c r="B344074" t="s">
        <v>151</v>
      </c>
    </row>
    <row r="344075" spans="2:2" x14ac:dyDescent="0.15">
      <c r="B344075" t="s">
        <v>152</v>
      </c>
    </row>
    <row r="344076" spans="2:2" x14ac:dyDescent="0.15">
      <c r="B344076" t="s">
        <v>153</v>
      </c>
    </row>
    <row r="344077" spans="2:2" x14ac:dyDescent="0.15">
      <c r="B344077" t="s">
        <v>154</v>
      </c>
    </row>
    <row r="344078" spans="2:2" x14ac:dyDescent="0.15">
      <c r="B344078" t="s">
        <v>155</v>
      </c>
    </row>
    <row r="344079" spans="2:2" x14ac:dyDescent="0.15">
      <c r="B344079" t="s">
        <v>158</v>
      </c>
    </row>
    <row r="344080" spans="2:2" x14ac:dyDescent="0.15">
      <c r="B344080" t="s">
        <v>159</v>
      </c>
    </row>
    <row r="344081" spans="2:2" x14ac:dyDescent="0.15">
      <c r="B344081" t="s">
        <v>160</v>
      </c>
    </row>
    <row r="344082" spans="2:2" x14ac:dyDescent="0.15">
      <c r="B344082" t="s">
        <v>161</v>
      </c>
    </row>
    <row r="344083" spans="2:2" x14ac:dyDescent="0.15">
      <c r="B344083" t="s">
        <v>162</v>
      </c>
    </row>
    <row r="344084" spans="2:2" x14ac:dyDescent="0.15">
      <c r="B344084" t="s">
        <v>169</v>
      </c>
    </row>
    <row r="344085" spans="2:2" x14ac:dyDescent="0.15">
      <c r="B344085" t="s">
        <v>170</v>
      </c>
    </row>
    <row r="344086" spans="2:2" x14ac:dyDescent="0.15">
      <c r="B344086" t="s">
        <v>171</v>
      </c>
    </row>
    <row r="344087" spans="2:2" x14ac:dyDescent="0.15">
      <c r="B344087" t="s">
        <v>172</v>
      </c>
    </row>
    <row r="344088" spans="2:2" x14ac:dyDescent="0.15">
      <c r="B344088" t="s">
        <v>173</v>
      </c>
    </row>
    <row r="344089" spans="2:2" x14ac:dyDescent="0.15">
      <c r="B344089" t="s">
        <v>174</v>
      </c>
    </row>
    <row r="344090" spans="2:2" x14ac:dyDescent="0.15">
      <c r="B344090" t="s">
        <v>175</v>
      </c>
    </row>
    <row r="344091" spans="2:2" x14ac:dyDescent="0.15">
      <c r="B344091" t="s">
        <v>176</v>
      </c>
    </row>
    <row r="344092" spans="2:2" x14ac:dyDescent="0.15">
      <c r="B344092" t="s">
        <v>177</v>
      </c>
    </row>
    <row r="344093" spans="2:2" x14ac:dyDescent="0.15">
      <c r="B344093" t="s">
        <v>189</v>
      </c>
    </row>
    <row r="344094" spans="2:2" x14ac:dyDescent="0.15">
      <c r="B344094" t="s">
        <v>190</v>
      </c>
    </row>
    <row r="344095" spans="2:2" x14ac:dyDescent="0.15">
      <c r="B344095" t="s">
        <v>191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149</v>
      </c>
    </row>
    <row r="360457" spans="2:2" x14ac:dyDescent="0.15">
      <c r="B360457" t="s">
        <v>150</v>
      </c>
    </row>
    <row r="360458" spans="2:2" x14ac:dyDescent="0.15">
      <c r="B360458" t="s">
        <v>151</v>
      </c>
    </row>
    <row r="360459" spans="2:2" x14ac:dyDescent="0.15">
      <c r="B360459" t="s">
        <v>152</v>
      </c>
    </row>
    <row r="360460" spans="2:2" x14ac:dyDescent="0.15">
      <c r="B360460" t="s">
        <v>153</v>
      </c>
    </row>
    <row r="360461" spans="2:2" x14ac:dyDescent="0.15">
      <c r="B360461" t="s">
        <v>154</v>
      </c>
    </row>
    <row r="360462" spans="2:2" x14ac:dyDescent="0.15">
      <c r="B360462" t="s">
        <v>155</v>
      </c>
    </row>
    <row r="360463" spans="2:2" x14ac:dyDescent="0.15">
      <c r="B360463" t="s">
        <v>158</v>
      </c>
    </row>
    <row r="360464" spans="2:2" x14ac:dyDescent="0.15">
      <c r="B360464" t="s">
        <v>159</v>
      </c>
    </row>
    <row r="360465" spans="2:2" x14ac:dyDescent="0.15">
      <c r="B360465" t="s">
        <v>160</v>
      </c>
    </row>
    <row r="360466" spans="2:2" x14ac:dyDescent="0.15">
      <c r="B360466" t="s">
        <v>161</v>
      </c>
    </row>
    <row r="360467" spans="2:2" x14ac:dyDescent="0.15">
      <c r="B360467" t="s">
        <v>162</v>
      </c>
    </row>
    <row r="360468" spans="2:2" x14ac:dyDescent="0.15">
      <c r="B360468" t="s">
        <v>169</v>
      </c>
    </row>
    <row r="360469" spans="2:2" x14ac:dyDescent="0.15">
      <c r="B360469" t="s">
        <v>170</v>
      </c>
    </row>
    <row r="360470" spans="2:2" x14ac:dyDescent="0.15">
      <c r="B360470" t="s">
        <v>171</v>
      </c>
    </row>
    <row r="360471" spans="2:2" x14ac:dyDescent="0.15">
      <c r="B360471" t="s">
        <v>172</v>
      </c>
    </row>
    <row r="360472" spans="2:2" x14ac:dyDescent="0.15">
      <c r="B360472" t="s">
        <v>173</v>
      </c>
    </row>
    <row r="360473" spans="2:2" x14ac:dyDescent="0.15">
      <c r="B360473" t="s">
        <v>174</v>
      </c>
    </row>
    <row r="360474" spans="2:2" x14ac:dyDescent="0.15">
      <c r="B360474" t="s">
        <v>175</v>
      </c>
    </row>
    <row r="360475" spans="2:2" x14ac:dyDescent="0.15">
      <c r="B360475" t="s">
        <v>176</v>
      </c>
    </row>
    <row r="360476" spans="2:2" x14ac:dyDescent="0.15">
      <c r="B360476" t="s">
        <v>177</v>
      </c>
    </row>
    <row r="360477" spans="2:2" x14ac:dyDescent="0.15">
      <c r="B360477" t="s">
        <v>189</v>
      </c>
    </row>
    <row r="360478" spans="2:2" x14ac:dyDescent="0.15">
      <c r="B360478" t="s">
        <v>190</v>
      </c>
    </row>
    <row r="360479" spans="2:2" x14ac:dyDescent="0.15">
      <c r="B360479" t="s">
        <v>191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149</v>
      </c>
    </row>
    <row r="376841" spans="2:2" x14ac:dyDescent="0.15">
      <c r="B376841" t="s">
        <v>150</v>
      </c>
    </row>
    <row r="376842" spans="2:2" x14ac:dyDescent="0.15">
      <c r="B376842" t="s">
        <v>151</v>
      </c>
    </row>
    <row r="376843" spans="2:2" x14ac:dyDescent="0.15">
      <c r="B376843" t="s">
        <v>152</v>
      </c>
    </row>
    <row r="376844" spans="2:2" x14ac:dyDescent="0.15">
      <c r="B376844" t="s">
        <v>153</v>
      </c>
    </row>
    <row r="376845" spans="2:2" x14ac:dyDescent="0.15">
      <c r="B376845" t="s">
        <v>154</v>
      </c>
    </row>
    <row r="376846" spans="2:2" x14ac:dyDescent="0.15">
      <c r="B376846" t="s">
        <v>155</v>
      </c>
    </row>
    <row r="376847" spans="2:2" x14ac:dyDescent="0.15">
      <c r="B376847" t="s">
        <v>158</v>
      </c>
    </row>
    <row r="376848" spans="2:2" x14ac:dyDescent="0.15">
      <c r="B376848" t="s">
        <v>159</v>
      </c>
    </row>
    <row r="376849" spans="2:2" x14ac:dyDescent="0.15">
      <c r="B376849" t="s">
        <v>160</v>
      </c>
    </row>
    <row r="376850" spans="2:2" x14ac:dyDescent="0.15">
      <c r="B376850" t="s">
        <v>161</v>
      </c>
    </row>
    <row r="376851" spans="2:2" x14ac:dyDescent="0.15">
      <c r="B376851" t="s">
        <v>162</v>
      </c>
    </row>
    <row r="376852" spans="2:2" x14ac:dyDescent="0.15">
      <c r="B376852" t="s">
        <v>169</v>
      </c>
    </row>
    <row r="376853" spans="2:2" x14ac:dyDescent="0.15">
      <c r="B376853" t="s">
        <v>170</v>
      </c>
    </row>
    <row r="376854" spans="2:2" x14ac:dyDescent="0.15">
      <c r="B376854" t="s">
        <v>171</v>
      </c>
    </row>
    <row r="376855" spans="2:2" x14ac:dyDescent="0.15">
      <c r="B376855" t="s">
        <v>172</v>
      </c>
    </row>
    <row r="376856" spans="2:2" x14ac:dyDescent="0.15">
      <c r="B376856" t="s">
        <v>173</v>
      </c>
    </row>
    <row r="376857" spans="2:2" x14ac:dyDescent="0.15">
      <c r="B376857" t="s">
        <v>174</v>
      </c>
    </row>
    <row r="376858" spans="2:2" x14ac:dyDescent="0.15">
      <c r="B376858" t="s">
        <v>175</v>
      </c>
    </row>
    <row r="376859" spans="2:2" x14ac:dyDescent="0.15">
      <c r="B376859" t="s">
        <v>176</v>
      </c>
    </row>
    <row r="376860" spans="2:2" x14ac:dyDescent="0.15">
      <c r="B376860" t="s">
        <v>177</v>
      </c>
    </row>
    <row r="376861" spans="2:2" x14ac:dyDescent="0.15">
      <c r="B376861" t="s">
        <v>189</v>
      </c>
    </row>
    <row r="376862" spans="2:2" x14ac:dyDescent="0.15">
      <c r="B376862" t="s">
        <v>190</v>
      </c>
    </row>
    <row r="376863" spans="2:2" x14ac:dyDescent="0.15">
      <c r="B376863" t="s">
        <v>191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149</v>
      </c>
    </row>
    <row r="393225" spans="2:2" x14ac:dyDescent="0.15">
      <c r="B393225" t="s">
        <v>150</v>
      </c>
    </row>
    <row r="393226" spans="2:2" x14ac:dyDescent="0.15">
      <c r="B393226" t="s">
        <v>151</v>
      </c>
    </row>
    <row r="393227" spans="2:2" x14ac:dyDescent="0.15">
      <c r="B393227" t="s">
        <v>152</v>
      </c>
    </row>
    <row r="393228" spans="2:2" x14ac:dyDescent="0.15">
      <c r="B393228" t="s">
        <v>153</v>
      </c>
    </row>
    <row r="393229" spans="2:2" x14ac:dyDescent="0.15">
      <c r="B393229" t="s">
        <v>154</v>
      </c>
    </row>
    <row r="393230" spans="2:2" x14ac:dyDescent="0.15">
      <c r="B393230" t="s">
        <v>155</v>
      </c>
    </row>
    <row r="393231" spans="2:2" x14ac:dyDescent="0.15">
      <c r="B393231" t="s">
        <v>158</v>
      </c>
    </row>
    <row r="393232" spans="2:2" x14ac:dyDescent="0.15">
      <c r="B393232" t="s">
        <v>159</v>
      </c>
    </row>
    <row r="393233" spans="2:2" x14ac:dyDescent="0.15">
      <c r="B393233" t="s">
        <v>160</v>
      </c>
    </row>
    <row r="393234" spans="2:2" x14ac:dyDescent="0.15">
      <c r="B393234" t="s">
        <v>161</v>
      </c>
    </row>
    <row r="393235" spans="2:2" x14ac:dyDescent="0.15">
      <c r="B393235" t="s">
        <v>162</v>
      </c>
    </row>
    <row r="393236" spans="2:2" x14ac:dyDescent="0.15">
      <c r="B393236" t="s">
        <v>169</v>
      </c>
    </row>
    <row r="393237" spans="2:2" x14ac:dyDescent="0.15">
      <c r="B393237" t="s">
        <v>170</v>
      </c>
    </row>
    <row r="393238" spans="2:2" x14ac:dyDescent="0.15">
      <c r="B393238" t="s">
        <v>171</v>
      </c>
    </row>
    <row r="393239" spans="2:2" x14ac:dyDescent="0.15">
      <c r="B393239" t="s">
        <v>172</v>
      </c>
    </row>
    <row r="393240" spans="2:2" x14ac:dyDescent="0.15">
      <c r="B393240" t="s">
        <v>173</v>
      </c>
    </row>
    <row r="393241" spans="2:2" x14ac:dyDescent="0.15">
      <c r="B393241" t="s">
        <v>174</v>
      </c>
    </row>
    <row r="393242" spans="2:2" x14ac:dyDescent="0.15">
      <c r="B393242" t="s">
        <v>175</v>
      </c>
    </row>
    <row r="393243" spans="2:2" x14ac:dyDescent="0.15">
      <c r="B393243" t="s">
        <v>176</v>
      </c>
    </row>
    <row r="393244" spans="2:2" x14ac:dyDescent="0.15">
      <c r="B393244" t="s">
        <v>177</v>
      </c>
    </row>
    <row r="393245" spans="2:2" x14ac:dyDescent="0.15">
      <c r="B393245" t="s">
        <v>189</v>
      </c>
    </row>
    <row r="393246" spans="2:2" x14ac:dyDescent="0.15">
      <c r="B393246" t="s">
        <v>190</v>
      </c>
    </row>
    <row r="393247" spans="2:2" x14ac:dyDescent="0.15">
      <c r="B393247" t="s">
        <v>191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149</v>
      </c>
    </row>
    <row r="409609" spans="2:2" x14ac:dyDescent="0.15">
      <c r="B409609" t="s">
        <v>150</v>
      </c>
    </row>
    <row r="409610" spans="2:2" x14ac:dyDescent="0.15">
      <c r="B409610" t="s">
        <v>151</v>
      </c>
    </row>
    <row r="409611" spans="2:2" x14ac:dyDescent="0.15">
      <c r="B409611" t="s">
        <v>152</v>
      </c>
    </row>
    <row r="409612" spans="2:2" x14ac:dyDescent="0.15">
      <c r="B409612" t="s">
        <v>153</v>
      </c>
    </row>
    <row r="409613" spans="2:2" x14ac:dyDescent="0.15">
      <c r="B409613" t="s">
        <v>154</v>
      </c>
    </row>
    <row r="409614" spans="2:2" x14ac:dyDescent="0.15">
      <c r="B409614" t="s">
        <v>155</v>
      </c>
    </row>
    <row r="409615" spans="2:2" x14ac:dyDescent="0.15">
      <c r="B409615" t="s">
        <v>158</v>
      </c>
    </row>
    <row r="409616" spans="2:2" x14ac:dyDescent="0.15">
      <c r="B409616" t="s">
        <v>159</v>
      </c>
    </row>
    <row r="409617" spans="2:2" x14ac:dyDescent="0.15">
      <c r="B409617" t="s">
        <v>160</v>
      </c>
    </row>
    <row r="409618" spans="2:2" x14ac:dyDescent="0.15">
      <c r="B409618" t="s">
        <v>161</v>
      </c>
    </row>
    <row r="409619" spans="2:2" x14ac:dyDescent="0.15">
      <c r="B409619" t="s">
        <v>162</v>
      </c>
    </row>
    <row r="409620" spans="2:2" x14ac:dyDescent="0.15">
      <c r="B409620" t="s">
        <v>169</v>
      </c>
    </row>
    <row r="409621" spans="2:2" x14ac:dyDescent="0.15">
      <c r="B409621" t="s">
        <v>170</v>
      </c>
    </row>
    <row r="409622" spans="2:2" x14ac:dyDescent="0.15">
      <c r="B409622" t="s">
        <v>171</v>
      </c>
    </row>
    <row r="409623" spans="2:2" x14ac:dyDescent="0.15">
      <c r="B409623" t="s">
        <v>172</v>
      </c>
    </row>
    <row r="409624" spans="2:2" x14ac:dyDescent="0.15">
      <c r="B409624" t="s">
        <v>173</v>
      </c>
    </row>
    <row r="409625" spans="2:2" x14ac:dyDescent="0.15">
      <c r="B409625" t="s">
        <v>174</v>
      </c>
    </row>
    <row r="409626" spans="2:2" x14ac:dyDescent="0.15">
      <c r="B409626" t="s">
        <v>175</v>
      </c>
    </row>
    <row r="409627" spans="2:2" x14ac:dyDescent="0.15">
      <c r="B409627" t="s">
        <v>176</v>
      </c>
    </row>
    <row r="409628" spans="2:2" x14ac:dyDescent="0.15">
      <c r="B409628" t="s">
        <v>177</v>
      </c>
    </row>
    <row r="409629" spans="2:2" x14ac:dyDescent="0.15">
      <c r="B409629" t="s">
        <v>189</v>
      </c>
    </row>
    <row r="409630" spans="2:2" x14ac:dyDescent="0.15">
      <c r="B409630" t="s">
        <v>190</v>
      </c>
    </row>
    <row r="409631" spans="2:2" x14ac:dyDescent="0.15">
      <c r="B409631" t="s">
        <v>191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149</v>
      </c>
    </row>
    <row r="425993" spans="2:2" x14ac:dyDescent="0.15">
      <c r="B425993" t="s">
        <v>150</v>
      </c>
    </row>
    <row r="425994" spans="2:2" x14ac:dyDescent="0.15">
      <c r="B425994" t="s">
        <v>151</v>
      </c>
    </row>
    <row r="425995" spans="2:2" x14ac:dyDescent="0.15">
      <c r="B425995" t="s">
        <v>152</v>
      </c>
    </row>
    <row r="425996" spans="2:2" x14ac:dyDescent="0.15">
      <c r="B425996" t="s">
        <v>153</v>
      </c>
    </row>
    <row r="425997" spans="2:2" x14ac:dyDescent="0.15">
      <c r="B425997" t="s">
        <v>154</v>
      </c>
    </row>
    <row r="425998" spans="2:2" x14ac:dyDescent="0.15">
      <c r="B425998" t="s">
        <v>155</v>
      </c>
    </row>
    <row r="425999" spans="2:2" x14ac:dyDescent="0.15">
      <c r="B425999" t="s">
        <v>158</v>
      </c>
    </row>
    <row r="426000" spans="2:2" x14ac:dyDescent="0.15">
      <c r="B426000" t="s">
        <v>159</v>
      </c>
    </row>
    <row r="426001" spans="2:2" x14ac:dyDescent="0.15">
      <c r="B426001" t="s">
        <v>160</v>
      </c>
    </row>
    <row r="426002" spans="2:2" x14ac:dyDescent="0.15">
      <c r="B426002" t="s">
        <v>161</v>
      </c>
    </row>
    <row r="426003" spans="2:2" x14ac:dyDescent="0.15">
      <c r="B426003" t="s">
        <v>162</v>
      </c>
    </row>
    <row r="426004" spans="2:2" x14ac:dyDescent="0.15">
      <c r="B426004" t="s">
        <v>169</v>
      </c>
    </row>
    <row r="426005" spans="2:2" x14ac:dyDescent="0.15">
      <c r="B426005" t="s">
        <v>170</v>
      </c>
    </row>
    <row r="426006" spans="2:2" x14ac:dyDescent="0.15">
      <c r="B426006" t="s">
        <v>171</v>
      </c>
    </row>
    <row r="426007" spans="2:2" x14ac:dyDescent="0.15">
      <c r="B426007" t="s">
        <v>172</v>
      </c>
    </row>
    <row r="426008" spans="2:2" x14ac:dyDescent="0.15">
      <c r="B426008" t="s">
        <v>173</v>
      </c>
    </row>
    <row r="426009" spans="2:2" x14ac:dyDescent="0.15">
      <c r="B426009" t="s">
        <v>174</v>
      </c>
    </row>
    <row r="426010" spans="2:2" x14ac:dyDescent="0.15">
      <c r="B426010" t="s">
        <v>175</v>
      </c>
    </row>
    <row r="426011" spans="2:2" x14ac:dyDescent="0.15">
      <c r="B426011" t="s">
        <v>176</v>
      </c>
    </row>
    <row r="426012" spans="2:2" x14ac:dyDescent="0.15">
      <c r="B426012" t="s">
        <v>177</v>
      </c>
    </row>
    <row r="426013" spans="2:2" x14ac:dyDescent="0.15">
      <c r="B426013" t="s">
        <v>189</v>
      </c>
    </row>
    <row r="426014" spans="2:2" x14ac:dyDescent="0.15">
      <c r="B426014" t="s">
        <v>190</v>
      </c>
    </row>
    <row r="426015" spans="2:2" x14ac:dyDescent="0.15">
      <c r="B426015" t="s">
        <v>191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149</v>
      </c>
    </row>
    <row r="442377" spans="2:2" x14ac:dyDescent="0.15">
      <c r="B442377" t="s">
        <v>150</v>
      </c>
    </row>
    <row r="442378" spans="2:2" x14ac:dyDescent="0.15">
      <c r="B442378" t="s">
        <v>151</v>
      </c>
    </row>
    <row r="442379" spans="2:2" x14ac:dyDescent="0.15">
      <c r="B442379" t="s">
        <v>152</v>
      </c>
    </row>
    <row r="442380" spans="2:2" x14ac:dyDescent="0.15">
      <c r="B442380" t="s">
        <v>153</v>
      </c>
    </row>
    <row r="442381" spans="2:2" x14ac:dyDescent="0.15">
      <c r="B442381" t="s">
        <v>154</v>
      </c>
    </row>
    <row r="442382" spans="2:2" x14ac:dyDescent="0.15">
      <c r="B442382" t="s">
        <v>155</v>
      </c>
    </row>
    <row r="442383" spans="2:2" x14ac:dyDescent="0.15">
      <c r="B442383" t="s">
        <v>158</v>
      </c>
    </row>
    <row r="442384" spans="2:2" x14ac:dyDescent="0.15">
      <c r="B442384" t="s">
        <v>159</v>
      </c>
    </row>
    <row r="442385" spans="2:2" x14ac:dyDescent="0.15">
      <c r="B442385" t="s">
        <v>160</v>
      </c>
    </row>
    <row r="442386" spans="2:2" x14ac:dyDescent="0.15">
      <c r="B442386" t="s">
        <v>161</v>
      </c>
    </row>
    <row r="442387" spans="2:2" x14ac:dyDescent="0.15">
      <c r="B442387" t="s">
        <v>162</v>
      </c>
    </row>
    <row r="442388" spans="2:2" x14ac:dyDescent="0.15">
      <c r="B442388" t="s">
        <v>169</v>
      </c>
    </row>
    <row r="442389" spans="2:2" x14ac:dyDescent="0.15">
      <c r="B442389" t="s">
        <v>170</v>
      </c>
    </row>
    <row r="442390" spans="2:2" x14ac:dyDescent="0.15">
      <c r="B442390" t="s">
        <v>171</v>
      </c>
    </row>
    <row r="442391" spans="2:2" x14ac:dyDescent="0.15">
      <c r="B442391" t="s">
        <v>172</v>
      </c>
    </row>
    <row r="442392" spans="2:2" x14ac:dyDescent="0.15">
      <c r="B442392" t="s">
        <v>173</v>
      </c>
    </row>
    <row r="442393" spans="2:2" x14ac:dyDescent="0.15">
      <c r="B442393" t="s">
        <v>174</v>
      </c>
    </row>
    <row r="442394" spans="2:2" x14ac:dyDescent="0.15">
      <c r="B442394" t="s">
        <v>175</v>
      </c>
    </row>
    <row r="442395" spans="2:2" x14ac:dyDescent="0.15">
      <c r="B442395" t="s">
        <v>176</v>
      </c>
    </row>
    <row r="442396" spans="2:2" x14ac:dyDescent="0.15">
      <c r="B442396" t="s">
        <v>177</v>
      </c>
    </row>
    <row r="442397" spans="2:2" x14ac:dyDescent="0.15">
      <c r="B442397" t="s">
        <v>189</v>
      </c>
    </row>
    <row r="442398" spans="2:2" x14ac:dyDescent="0.15">
      <c r="B442398" t="s">
        <v>190</v>
      </c>
    </row>
    <row r="442399" spans="2:2" x14ac:dyDescent="0.15">
      <c r="B442399" t="s">
        <v>191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149</v>
      </c>
    </row>
    <row r="458761" spans="2:2" x14ac:dyDescent="0.15">
      <c r="B458761" t="s">
        <v>150</v>
      </c>
    </row>
    <row r="458762" spans="2:2" x14ac:dyDescent="0.15">
      <c r="B458762" t="s">
        <v>151</v>
      </c>
    </row>
    <row r="458763" spans="2:2" x14ac:dyDescent="0.15">
      <c r="B458763" t="s">
        <v>152</v>
      </c>
    </row>
    <row r="458764" spans="2:2" x14ac:dyDescent="0.15">
      <c r="B458764" t="s">
        <v>153</v>
      </c>
    </row>
    <row r="458765" spans="2:2" x14ac:dyDescent="0.15">
      <c r="B458765" t="s">
        <v>154</v>
      </c>
    </row>
    <row r="458766" spans="2:2" x14ac:dyDescent="0.15">
      <c r="B458766" t="s">
        <v>155</v>
      </c>
    </row>
    <row r="458767" spans="2:2" x14ac:dyDescent="0.15">
      <c r="B458767" t="s">
        <v>158</v>
      </c>
    </row>
    <row r="458768" spans="2:2" x14ac:dyDescent="0.15">
      <c r="B458768" t="s">
        <v>159</v>
      </c>
    </row>
    <row r="458769" spans="2:2" x14ac:dyDescent="0.15">
      <c r="B458769" t="s">
        <v>160</v>
      </c>
    </row>
    <row r="458770" spans="2:2" x14ac:dyDescent="0.15">
      <c r="B458770" t="s">
        <v>161</v>
      </c>
    </row>
    <row r="458771" spans="2:2" x14ac:dyDescent="0.15">
      <c r="B458771" t="s">
        <v>162</v>
      </c>
    </row>
    <row r="458772" spans="2:2" x14ac:dyDescent="0.15">
      <c r="B458772" t="s">
        <v>169</v>
      </c>
    </row>
    <row r="458773" spans="2:2" x14ac:dyDescent="0.15">
      <c r="B458773" t="s">
        <v>170</v>
      </c>
    </row>
    <row r="458774" spans="2:2" x14ac:dyDescent="0.15">
      <c r="B458774" t="s">
        <v>171</v>
      </c>
    </row>
    <row r="458775" spans="2:2" x14ac:dyDescent="0.15">
      <c r="B458775" t="s">
        <v>172</v>
      </c>
    </row>
    <row r="458776" spans="2:2" x14ac:dyDescent="0.15">
      <c r="B458776" t="s">
        <v>173</v>
      </c>
    </row>
    <row r="458777" spans="2:2" x14ac:dyDescent="0.15">
      <c r="B458777" t="s">
        <v>174</v>
      </c>
    </row>
    <row r="458778" spans="2:2" x14ac:dyDescent="0.15">
      <c r="B458778" t="s">
        <v>175</v>
      </c>
    </row>
    <row r="458779" spans="2:2" x14ac:dyDescent="0.15">
      <c r="B458779" t="s">
        <v>176</v>
      </c>
    </row>
    <row r="458780" spans="2:2" x14ac:dyDescent="0.15">
      <c r="B458780" t="s">
        <v>177</v>
      </c>
    </row>
    <row r="458781" spans="2:2" x14ac:dyDescent="0.15">
      <c r="B458781" t="s">
        <v>189</v>
      </c>
    </row>
    <row r="458782" spans="2:2" x14ac:dyDescent="0.15">
      <c r="B458782" t="s">
        <v>190</v>
      </c>
    </row>
    <row r="458783" spans="2:2" x14ac:dyDescent="0.15">
      <c r="B458783" t="s">
        <v>191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149</v>
      </c>
    </row>
    <row r="475145" spans="2:2" x14ac:dyDescent="0.15">
      <c r="B475145" t="s">
        <v>150</v>
      </c>
    </row>
    <row r="475146" spans="2:2" x14ac:dyDescent="0.15">
      <c r="B475146" t="s">
        <v>151</v>
      </c>
    </row>
    <row r="475147" spans="2:2" x14ac:dyDescent="0.15">
      <c r="B475147" t="s">
        <v>152</v>
      </c>
    </row>
    <row r="475148" spans="2:2" x14ac:dyDescent="0.15">
      <c r="B475148" t="s">
        <v>153</v>
      </c>
    </row>
    <row r="475149" spans="2:2" x14ac:dyDescent="0.15">
      <c r="B475149" t="s">
        <v>154</v>
      </c>
    </row>
    <row r="475150" spans="2:2" x14ac:dyDescent="0.15">
      <c r="B475150" t="s">
        <v>155</v>
      </c>
    </row>
    <row r="475151" spans="2:2" x14ac:dyDescent="0.15">
      <c r="B475151" t="s">
        <v>158</v>
      </c>
    </row>
    <row r="475152" spans="2:2" x14ac:dyDescent="0.15">
      <c r="B475152" t="s">
        <v>159</v>
      </c>
    </row>
    <row r="475153" spans="2:2" x14ac:dyDescent="0.15">
      <c r="B475153" t="s">
        <v>160</v>
      </c>
    </row>
    <row r="475154" spans="2:2" x14ac:dyDescent="0.15">
      <c r="B475154" t="s">
        <v>161</v>
      </c>
    </row>
    <row r="475155" spans="2:2" x14ac:dyDescent="0.15">
      <c r="B475155" t="s">
        <v>162</v>
      </c>
    </row>
    <row r="475156" spans="2:2" x14ac:dyDescent="0.15">
      <c r="B475156" t="s">
        <v>169</v>
      </c>
    </row>
    <row r="475157" spans="2:2" x14ac:dyDescent="0.15">
      <c r="B475157" t="s">
        <v>170</v>
      </c>
    </row>
    <row r="475158" spans="2:2" x14ac:dyDescent="0.15">
      <c r="B475158" t="s">
        <v>171</v>
      </c>
    </row>
    <row r="475159" spans="2:2" x14ac:dyDescent="0.15">
      <c r="B475159" t="s">
        <v>172</v>
      </c>
    </row>
    <row r="475160" spans="2:2" x14ac:dyDescent="0.15">
      <c r="B475160" t="s">
        <v>173</v>
      </c>
    </row>
    <row r="475161" spans="2:2" x14ac:dyDescent="0.15">
      <c r="B475161" t="s">
        <v>174</v>
      </c>
    </row>
    <row r="475162" spans="2:2" x14ac:dyDescent="0.15">
      <c r="B475162" t="s">
        <v>175</v>
      </c>
    </row>
    <row r="475163" spans="2:2" x14ac:dyDescent="0.15">
      <c r="B475163" t="s">
        <v>176</v>
      </c>
    </row>
    <row r="475164" spans="2:2" x14ac:dyDescent="0.15">
      <c r="B475164" t="s">
        <v>177</v>
      </c>
    </row>
    <row r="475165" spans="2:2" x14ac:dyDescent="0.15">
      <c r="B475165" t="s">
        <v>189</v>
      </c>
    </row>
    <row r="475166" spans="2:2" x14ac:dyDescent="0.15">
      <c r="B475166" t="s">
        <v>190</v>
      </c>
    </row>
    <row r="475167" spans="2:2" x14ac:dyDescent="0.15">
      <c r="B475167" t="s">
        <v>191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149</v>
      </c>
    </row>
    <row r="491529" spans="2:2" x14ac:dyDescent="0.15">
      <c r="B491529" t="s">
        <v>150</v>
      </c>
    </row>
    <row r="491530" spans="2:2" x14ac:dyDescent="0.15">
      <c r="B491530" t="s">
        <v>151</v>
      </c>
    </row>
    <row r="491531" spans="2:2" x14ac:dyDescent="0.15">
      <c r="B491531" t="s">
        <v>152</v>
      </c>
    </row>
    <row r="491532" spans="2:2" x14ac:dyDescent="0.15">
      <c r="B491532" t="s">
        <v>153</v>
      </c>
    </row>
    <row r="491533" spans="2:2" x14ac:dyDescent="0.15">
      <c r="B491533" t="s">
        <v>154</v>
      </c>
    </row>
    <row r="491534" spans="2:2" x14ac:dyDescent="0.15">
      <c r="B491534" t="s">
        <v>155</v>
      </c>
    </row>
    <row r="491535" spans="2:2" x14ac:dyDescent="0.15">
      <c r="B491535" t="s">
        <v>158</v>
      </c>
    </row>
    <row r="491536" spans="2:2" x14ac:dyDescent="0.15">
      <c r="B491536" t="s">
        <v>159</v>
      </c>
    </row>
    <row r="491537" spans="2:2" x14ac:dyDescent="0.15">
      <c r="B491537" t="s">
        <v>160</v>
      </c>
    </row>
    <row r="491538" spans="2:2" x14ac:dyDescent="0.15">
      <c r="B491538" t="s">
        <v>161</v>
      </c>
    </row>
    <row r="491539" spans="2:2" x14ac:dyDescent="0.15">
      <c r="B491539" t="s">
        <v>162</v>
      </c>
    </row>
    <row r="491540" spans="2:2" x14ac:dyDescent="0.15">
      <c r="B491540" t="s">
        <v>169</v>
      </c>
    </row>
    <row r="491541" spans="2:2" x14ac:dyDescent="0.15">
      <c r="B491541" t="s">
        <v>170</v>
      </c>
    </row>
    <row r="491542" spans="2:2" x14ac:dyDescent="0.15">
      <c r="B491542" t="s">
        <v>171</v>
      </c>
    </row>
    <row r="491543" spans="2:2" x14ac:dyDescent="0.15">
      <c r="B491543" t="s">
        <v>172</v>
      </c>
    </row>
    <row r="491544" spans="2:2" x14ac:dyDescent="0.15">
      <c r="B491544" t="s">
        <v>173</v>
      </c>
    </row>
    <row r="491545" spans="2:2" x14ac:dyDescent="0.15">
      <c r="B491545" t="s">
        <v>174</v>
      </c>
    </row>
    <row r="491546" spans="2:2" x14ac:dyDescent="0.15">
      <c r="B491546" t="s">
        <v>175</v>
      </c>
    </row>
    <row r="491547" spans="2:2" x14ac:dyDescent="0.15">
      <c r="B491547" t="s">
        <v>176</v>
      </c>
    </row>
    <row r="491548" spans="2:2" x14ac:dyDescent="0.15">
      <c r="B491548" t="s">
        <v>177</v>
      </c>
    </row>
    <row r="491549" spans="2:2" x14ac:dyDescent="0.15">
      <c r="B491549" t="s">
        <v>189</v>
      </c>
    </row>
    <row r="491550" spans="2:2" x14ac:dyDescent="0.15">
      <c r="B491550" t="s">
        <v>190</v>
      </c>
    </row>
    <row r="491551" spans="2:2" x14ac:dyDescent="0.15">
      <c r="B491551" t="s">
        <v>191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149</v>
      </c>
    </row>
    <row r="507913" spans="2:2" x14ac:dyDescent="0.15">
      <c r="B507913" t="s">
        <v>150</v>
      </c>
    </row>
    <row r="507914" spans="2:2" x14ac:dyDescent="0.15">
      <c r="B507914" t="s">
        <v>151</v>
      </c>
    </row>
    <row r="507915" spans="2:2" x14ac:dyDescent="0.15">
      <c r="B507915" t="s">
        <v>152</v>
      </c>
    </row>
    <row r="507916" spans="2:2" x14ac:dyDescent="0.15">
      <c r="B507916" t="s">
        <v>153</v>
      </c>
    </row>
    <row r="507917" spans="2:2" x14ac:dyDescent="0.15">
      <c r="B507917" t="s">
        <v>154</v>
      </c>
    </row>
    <row r="507918" spans="2:2" x14ac:dyDescent="0.15">
      <c r="B507918" t="s">
        <v>155</v>
      </c>
    </row>
    <row r="507919" spans="2:2" x14ac:dyDescent="0.15">
      <c r="B507919" t="s">
        <v>158</v>
      </c>
    </row>
    <row r="507920" spans="2:2" x14ac:dyDescent="0.15">
      <c r="B507920" t="s">
        <v>159</v>
      </c>
    </row>
    <row r="507921" spans="2:2" x14ac:dyDescent="0.15">
      <c r="B507921" t="s">
        <v>160</v>
      </c>
    </row>
    <row r="507922" spans="2:2" x14ac:dyDescent="0.15">
      <c r="B507922" t="s">
        <v>161</v>
      </c>
    </row>
    <row r="507923" spans="2:2" x14ac:dyDescent="0.15">
      <c r="B507923" t="s">
        <v>162</v>
      </c>
    </row>
    <row r="507924" spans="2:2" x14ac:dyDescent="0.15">
      <c r="B507924" t="s">
        <v>169</v>
      </c>
    </row>
    <row r="507925" spans="2:2" x14ac:dyDescent="0.15">
      <c r="B507925" t="s">
        <v>170</v>
      </c>
    </row>
    <row r="507926" spans="2:2" x14ac:dyDescent="0.15">
      <c r="B507926" t="s">
        <v>171</v>
      </c>
    </row>
    <row r="507927" spans="2:2" x14ac:dyDescent="0.15">
      <c r="B507927" t="s">
        <v>172</v>
      </c>
    </row>
    <row r="507928" spans="2:2" x14ac:dyDescent="0.15">
      <c r="B507928" t="s">
        <v>173</v>
      </c>
    </row>
    <row r="507929" spans="2:2" x14ac:dyDescent="0.15">
      <c r="B507929" t="s">
        <v>174</v>
      </c>
    </row>
    <row r="507930" spans="2:2" x14ac:dyDescent="0.15">
      <c r="B507930" t="s">
        <v>175</v>
      </c>
    </row>
    <row r="507931" spans="2:2" x14ac:dyDescent="0.15">
      <c r="B507931" t="s">
        <v>176</v>
      </c>
    </row>
    <row r="507932" spans="2:2" x14ac:dyDescent="0.15">
      <c r="B507932" t="s">
        <v>177</v>
      </c>
    </row>
    <row r="507933" spans="2:2" x14ac:dyDescent="0.15">
      <c r="B507933" t="s">
        <v>189</v>
      </c>
    </row>
    <row r="507934" spans="2:2" x14ac:dyDescent="0.15">
      <c r="B507934" t="s">
        <v>190</v>
      </c>
    </row>
    <row r="507935" spans="2:2" x14ac:dyDescent="0.15">
      <c r="B507935" t="s">
        <v>191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149</v>
      </c>
    </row>
    <row r="524297" spans="2:2" x14ac:dyDescent="0.15">
      <c r="B524297" t="s">
        <v>150</v>
      </c>
    </row>
    <row r="524298" spans="2:2" x14ac:dyDescent="0.15">
      <c r="B524298" t="s">
        <v>151</v>
      </c>
    </row>
    <row r="524299" spans="2:2" x14ac:dyDescent="0.15">
      <c r="B524299" t="s">
        <v>152</v>
      </c>
    </row>
    <row r="524300" spans="2:2" x14ac:dyDescent="0.15">
      <c r="B524300" t="s">
        <v>153</v>
      </c>
    </row>
    <row r="524301" spans="2:2" x14ac:dyDescent="0.15">
      <c r="B524301" t="s">
        <v>154</v>
      </c>
    </row>
    <row r="524302" spans="2:2" x14ac:dyDescent="0.15">
      <c r="B524302" t="s">
        <v>155</v>
      </c>
    </row>
    <row r="524303" spans="2:2" x14ac:dyDescent="0.15">
      <c r="B524303" t="s">
        <v>158</v>
      </c>
    </row>
    <row r="524304" spans="2:2" x14ac:dyDescent="0.15">
      <c r="B524304" t="s">
        <v>159</v>
      </c>
    </row>
    <row r="524305" spans="2:2" x14ac:dyDescent="0.15">
      <c r="B524305" t="s">
        <v>160</v>
      </c>
    </row>
    <row r="524306" spans="2:2" x14ac:dyDescent="0.15">
      <c r="B524306" t="s">
        <v>161</v>
      </c>
    </row>
    <row r="524307" spans="2:2" x14ac:dyDescent="0.15">
      <c r="B524307" t="s">
        <v>162</v>
      </c>
    </row>
    <row r="524308" spans="2:2" x14ac:dyDescent="0.15">
      <c r="B524308" t="s">
        <v>169</v>
      </c>
    </row>
    <row r="524309" spans="2:2" x14ac:dyDescent="0.15">
      <c r="B524309" t="s">
        <v>170</v>
      </c>
    </row>
    <row r="524310" spans="2:2" x14ac:dyDescent="0.15">
      <c r="B524310" t="s">
        <v>171</v>
      </c>
    </row>
    <row r="524311" spans="2:2" x14ac:dyDescent="0.15">
      <c r="B524311" t="s">
        <v>172</v>
      </c>
    </row>
    <row r="524312" spans="2:2" x14ac:dyDescent="0.15">
      <c r="B524312" t="s">
        <v>173</v>
      </c>
    </row>
    <row r="524313" spans="2:2" x14ac:dyDescent="0.15">
      <c r="B524313" t="s">
        <v>174</v>
      </c>
    </row>
    <row r="524314" spans="2:2" x14ac:dyDescent="0.15">
      <c r="B524314" t="s">
        <v>175</v>
      </c>
    </row>
    <row r="524315" spans="2:2" x14ac:dyDescent="0.15">
      <c r="B524315" t="s">
        <v>176</v>
      </c>
    </row>
    <row r="524316" spans="2:2" x14ac:dyDescent="0.15">
      <c r="B524316" t="s">
        <v>177</v>
      </c>
    </row>
    <row r="524317" spans="2:2" x14ac:dyDescent="0.15">
      <c r="B524317" t="s">
        <v>189</v>
      </c>
    </row>
    <row r="524318" spans="2:2" x14ac:dyDescent="0.15">
      <c r="B524318" t="s">
        <v>190</v>
      </c>
    </row>
    <row r="524319" spans="2:2" x14ac:dyDescent="0.15">
      <c r="B524319" t="s">
        <v>191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149</v>
      </c>
    </row>
    <row r="540681" spans="2:2" x14ac:dyDescent="0.15">
      <c r="B540681" t="s">
        <v>150</v>
      </c>
    </row>
    <row r="540682" spans="2:2" x14ac:dyDescent="0.15">
      <c r="B540682" t="s">
        <v>151</v>
      </c>
    </row>
    <row r="540683" spans="2:2" x14ac:dyDescent="0.15">
      <c r="B540683" t="s">
        <v>152</v>
      </c>
    </row>
    <row r="540684" spans="2:2" x14ac:dyDescent="0.15">
      <c r="B540684" t="s">
        <v>153</v>
      </c>
    </row>
    <row r="540685" spans="2:2" x14ac:dyDescent="0.15">
      <c r="B540685" t="s">
        <v>154</v>
      </c>
    </row>
    <row r="540686" spans="2:2" x14ac:dyDescent="0.15">
      <c r="B540686" t="s">
        <v>155</v>
      </c>
    </row>
    <row r="540687" spans="2:2" x14ac:dyDescent="0.15">
      <c r="B540687" t="s">
        <v>158</v>
      </c>
    </row>
    <row r="540688" spans="2:2" x14ac:dyDescent="0.15">
      <c r="B540688" t="s">
        <v>159</v>
      </c>
    </row>
    <row r="540689" spans="2:2" x14ac:dyDescent="0.15">
      <c r="B540689" t="s">
        <v>160</v>
      </c>
    </row>
    <row r="540690" spans="2:2" x14ac:dyDescent="0.15">
      <c r="B540690" t="s">
        <v>161</v>
      </c>
    </row>
    <row r="540691" spans="2:2" x14ac:dyDescent="0.15">
      <c r="B540691" t="s">
        <v>162</v>
      </c>
    </row>
    <row r="540692" spans="2:2" x14ac:dyDescent="0.15">
      <c r="B540692" t="s">
        <v>169</v>
      </c>
    </row>
    <row r="540693" spans="2:2" x14ac:dyDescent="0.15">
      <c r="B540693" t="s">
        <v>170</v>
      </c>
    </row>
    <row r="540694" spans="2:2" x14ac:dyDescent="0.15">
      <c r="B540694" t="s">
        <v>171</v>
      </c>
    </row>
    <row r="540695" spans="2:2" x14ac:dyDescent="0.15">
      <c r="B540695" t="s">
        <v>172</v>
      </c>
    </row>
    <row r="540696" spans="2:2" x14ac:dyDescent="0.15">
      <c r="B540696" t="s">
        <v>173</v>
      </c>
    </row>
    <row r="540697" spans="2:2" x14ac:dyDescent="0.15">
      <c r="B540697" t="s">
        <v>174</v>
      </c>
    </row>
    <row r="540698" spans="2:2" x14ac:dyDescent="0.15">
      <c r="B540698" t="s">
        <v>175</v>
      </c>
    </row>
    <row r="540699" spans="2:2" x14ac:dyDescent="0.15">
      <c r="B540699" t="s">
        <v>176</v>
      </c>
    </row>
    <row r="540700" spans="2:2" x14ac:dyDescent="0.15">
      <c r="B540700" t="s">
        <v>177</v>
      </c>
    </row>
    <row r="540701" spans="2:2" x14ac:dyDescent="0.15">
      <c r="B540701" t="s">
        <v>189</v>
      </c>
    </row>
    <row r="540702" spans="2:2" x14ac:dyDescent="0.15">
      <c r="B540702" t="s">
        <v>190</v>
      </c>
    </row>
    <row r="540703" spans="2:2" x14ac:dyDescent="0.15">
      <c r="B540703" t="s">
        <v>191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149</v>
      </c>
    </row>
    <row r="557065" spans="2:2" x14ac:dyDescent="0.15">
      <c r="B557065" t="s">
        <v>150</v>
      </c>
    </row>
    <row r="557066" spans="2:2" x14ac:dyDescent="0.15">
      <c r="B557066" t="s">
        <v>151</v>
      </c>
    </row>
    <row r="557067" spans="2:2" x14ac:dyDescent="0.15">
      <c r="B557067" t="s">
        <v>152</v>
      </c>
    </row>
    <row r="557068" spans="2:2" x14ac:dyDescent="0.15">
      <c r="B557068" t="s">
        <v>153</v>
      </c>
    </row>
    <row r="557069" spans="2:2" x14ac:dyDescent="0.15">
      <c r="B557069" t="s">
        <v>154</v>
      </c>
    </row>
    <row r="557070" spans="2:2" x14ac:dyDescent="0.15">
      <c r="B557070" t="s">
        <v>155</v>
      </c>
    </row>
    <row r="557071" spans="2:2" x14ac:dyDescent="0.15">
      <c r="B557071" t="s">
        <v>158</v>
      </c>
    </row>
    <row r="557072" spans="2:2" x14ac:dyDescent="0.15">
      <c r="B557072" t="s">
        <v>159</v>
      </c>
    </row>
    <row r="557073" spans="2:2" x14ac:dyDescent="0.15">
      <c r="B557073" t="s">
        <v>160</v>
      </c>
    </row>
    <row r="557074" spans="2:2" x14ac:dyDescent="0.15">
      <c r="B557074" t="s">
        <v>161</v>
      </c>
    </row>
    <row r="557075" spans="2:2" x14ac:dyDescent="0.15">
      <c r="B557075" t="s">
        <v>162</v>
      </c>
    </row>
    <row r="557076" spans="2:2" x14ac:dyDescent="0.15">
      <c r="B557076" t="s">
        <v>169</v>
      </c>
    </row>
    <row r="557077" spans="2:2" x14ac:dyDescent="0.15">
      <c r="B557077" t="s">
        <v>170</v>
      </c>
    </row>
    <row r="557078" spans="2:2" x14ac:dyDescent="0.15">
      <c r="B557078" t="s">
        <v>171</v>
      </c>
    </row>
    <row r="557079" spans="2:2" x14ac:dyDescent="0.15">
      <c r="B557079" t="s">
        <v>172</v>
      </c>
    </row>
    <row r="557080" spans="2:2" x14ac:dyDescent="0.15">
      <c r="B557080" t="s">
        <v>173</v>
      </c>
    </row>
    <row r="557081" spans="2:2" x14ac:dyDescent="0.15">
      <c r="B557081" t="s">
        <v>174</v>
      </c>
    </row>
    <row r="557082" spans="2:2" x14ac:dyDescent="0.15">
      <c r="B557082" t="s">
        <v>175</v>
      </c>
    </row>
    <row r="557083" spans="2:2" x14ac:dyDescent="0.15">
      <c r="B557083" t="s">
        <v>176</v>
      </c>
    </row>
    <row r="557084" spans="2:2" x14ac:dyDescent="0.15">
      <c r="B557084" t="s">
        <v>177</v>
      </c>
    </row>
    <row r="557085" spans="2:2" x14ac:dyDescent="0.15">
      <c r="B557085" t="s">
        <v>189</v>
      </c>
    </row>
    <row r="557086" spans="2:2" x14ac:dyDescent="0.15">
      <c r="B557086" t="s">
        <v>190</v>
      </c>
    </row>
    <row r="557087" spans="2:2" x14ac:dyDescent="0.15">
      <c r="B557087" t="s">
        <v>191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149</v>
      </c>
    </row>
    <row r="573449" spans="2:2" x14ac:dyDescent="0.15">
      <c r="B573449" t="s">
        <v>150</v>
      </c>
    </row>
    <row r="573450" spans="2:2" x14ac:dyDescent="0.15">
      <c r="B573450" t="s">
        <v>151</v>
      </c>
    </row>
    <row r="573451" spans="2:2" x14ac:dyDescent="0.15">
      <c r="B573451" t="s">
        <v>152</v>
      </c>
    </row>
    <row r="573452" spans="2:2" x14ac:dyDescent="0.15">
      <c r="B573452" t="s">
        <v>153</v>
      </c>
    </row>
    <row r="573453" spans="2:2" x14ac:dyDescent="0.15">
      <c r="B573453" t="s">
        <v>154</v>
      </c>
    </row>
    <row r="573454" spans="2:2" x14ac:dyDescent="0.15">
      <c r="B573454" t="s">
        <v>155</v>
      </c>
    </row>
    <row r="573455" spans="2:2" x14ac:dyDescent="0.15">
      <c r="B573455" t="s">
        <v>158</v>
      </c>
    </row>
    <row r="573456" spans="2:2" x14ac:dyDescent="0.15">
      <c r="B573456" t="s">
        <v>159</v>
      </c>
    </row>
    <row r="573457" spans="2:2" x14ac:dyDescent="0.15">
      <c r="B573457" t="s">
        <v>160</v>
      </c>
    </row>
    <row r="573458" spans="2:2" x14ac:dyDescent="0.15">
      <c r="B573458" t="s">
        <v>161</v>
      </c>
    </row>
    <row r="573459" spans="2:2" x14ac:dyDescent="0.15">
      <c r="B573459" t="s">
        <v>162</v>
      </c>
    </row>
    <row r="573460" spans="2:2" x14ac:dyDescent="0.15">
      <c r="B573460" t="s">
        <v>169</v>
      </c>
    </row>
    <row r="573461" spans="2:2" x14ac:dyDescent="0.15">
      <c r="B573461" t="s">
        <v>170</v>
      </c>
    </row>
    <row r="573462" spans="2:2" x14ac:dyDescent="0.15">
      <c r="B573462" t="s">
        <v>171</v>
      </c>
    </row>
    <row r="573463" spans="2:2" x14ac:dyDescent="0.15">
      <c r="B573463" t="s">
        <v>172</v>
      </c>
    </row>
    <row r="573464" spans="2:2" x14ac:dyDescent="0.15">
      <c r="B573464" t="s">
        <v>173</v>
      </c>
    </row>
    <row r="573465" spans="2:2" x14ac:dyDescent="0.15">
      <c r="B573465" t="s">
        <v>174</v>
      </c>
    </row>
    <row r="573466" spans="2:2" x14ac:dyDescent="0.15">
      <c r="B573466" t="s">
        <v>175</v>
      </c>
    </row>
    <row r="573467" spans="2:2" x14ac:dyDescent="0.15">
      <c r="B573467" t="s">
        <v>176</v>
      </c>
    </row>
    <row r="573468" spans="2:2" x14ac:dyDescent="0.15">
      <c r="B573468" t="s">
        <v>177</v>
      </c>
    </row>
    <row r="573469" spans="2:2" x14ac:dyDescent="0.15">
      <c r="B573469" t="s">
        <v>189</v>
      </c>
    </row>
    <row r="573470" spans="2:2" x14ac:dyDescent="0.15">
      <c r="B573470" t="s">
        <v>190</v>
      </c>
    </row>
    <row r="573471" spans="2:2" x14ac:dyDescent="0.15">
      <c r="B573471" t="s">
        <v>191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149</v>
      </c>
    </row>
    <row r="589833" spans="2:2" x14ac:dyDescent="0.15">
      <c r="B589833" t="s">
        <v>150</v>
      </c>
    </row>
    <row r="589834" spans="2:2" x14ac:dyDescent="0.15">
      <c r="B589834" t="s">
        <v>151</v>
      </c>
    </row>
    <row r="589835" spans="2:2" x14ac:dyDescent="0.15">
      <c r="B589835" t="s">
        <v>152</v>
      </c>
    </row>
    <row r="589836" spans="2:2" x14ac:dyDescent="0.15">
      <c r="B589836" t="s">
        <v>153</v>
      </c>
    </row>
    <row r="589837" spans="2:2" x14ac:dyDescent="0.15">
      <c r="B589837" t="s">
        <v>154</v>
      </c>
    </row>
    <row r="589838" spans="2:2" x14ac:dyDescent="0.15">
      <c r="B589838" t="s">
        <v>155</v>
      </c>
    </row>
    <row r="589839" spans="2:2" x14ac:dyDescent="0.15">
      <c r="B589839" t="s">
        <v>158</v>
      </c>
    </row>
    <row r="589840" spans="2:2" x14ac:dyDescent="0.15">
      <c r="B589840" t="s">
        <v>159</v>
      </c>
    </row>
    <row r="589841" spans="2:2" x14ac:dyDescent="0.15">
      <c r="B589841" t="s">
        <v>160</v>
      </c>
    </row>
    <row r="589842" spans="2:2" x14ac:dyDescent="0.15">
      <c r="B589842" t="s">
        <v>161</v>
      </c>
    </row>
    <row r="589843" spans="2:2" x14ac:dyDescent="0.15">
      <c r="B589843" t="s">
        <v>162</v>
      </c>
    </row>
    <row r="589844" spans="2:2" x14ac:dyDescent="0.15">
      <c r="B589844" t="s">
        <v>169</v>
      </c>
    </row>
    <row r="589845" spans="2:2" x14ac:dyDescent="0.15">
      <c r="B589845" t="s">
        <v>170</v>
      </c>
    </row>
    <row r="589846" spans="2:2" x14ac:dyDescent="0.15">
      <c r="B589846" t="s">
        <v>171</v>
      </c>
    </row>
    <row r="589847" spans="2:2" x14ac:dyDescent="0.15">
      <c r="B589847" t="s">
        <v>172</v>
      </c>
    </row>
    <row r="589848" spans="2:2" x14ac:dyDescent="0.15">
      <c r="B589848" t="s">
        <v>173</v>
      </c>
    </row>
    <row r="589849" spans="2:2" x14ac:dyDescent="0.15">
      <c r="B589849" t="s">
        <v>174</v>
      </c>
    </row>
    <row r="589850" spans="2:2" x14ac:dyDescent="0.15">
      <c r="B589850" t="s">
        <v>175</v>
      </c>
    </row>
    <row r="589851" spans="2:2" x14ac:dyDescent="0.15">
      <c r="B589851" t="s">
        <v>176</v>
      </c>
    </row>
    <row r="589852" spans="2:2" x14ac:dyDescent="0.15">
      <c r="B589852" t="s">
        <v>177</v>
      </c>
    </row>
    <row r="589853" spans="2:2" x14ac:dyDescent="0.15">
      <c r="B589853" t="s">
        <v>189</v>
      </c>
    </row>
    <row r="589854" spans="2:2" x14ac:dyDescent="0.15">
      <c r="B589854" t="s">
        <v>190</v>
      </c>
    </row>
    <row r="589855" spans="2:2" x14ac:dyDescent="0.15">
      <c r="B589855" t="s">
        <v>191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149</v>
      </c>
    </row>
    <row r="606217" spans="2:2" x14ac:dyDescent="0.15">
      <c r="B606217" t="s">
        <v>150</v>
      </c>
    </row>
    <row r="606218" spans="2:2" x14ac:dyDescent="0.15">
      <c r="B606218" t="s">
        <v>151</v>
      </c>
    </row>
    <row r="606219" spans="2:2" x14ac:dyDescent="0.15">
      <c r="B606219" t="s">
        <v>152</v>
      </c>
    </row>
    <row r="606220" spans="2:2" x14ac:dyDescent="0.15">
      <c r="B606220" t="s">
        <v>153</v>
      </c>
    </row>
    <row r="606221" spans="2:2" x14ac:dyDescent="0.15">
      <c r="B606221" t="s">
        <v>154</v>
      </c>
    </row>
    <row r="606222" spans="2:2" x14ac:dyDescent="0.15">
      <c r="B606222" t="s">
        <v>155</v>
      </c>
    </row>
    <row r="606223" spans="2:2" x14ac:dyDescent="0.15">
      <c r="B606223" t="s">
        <v>158</v>
      </c>
    </row>
    <row r="606224" spans="2:2" x14ac:dyDescent="0.15">
      <c r="B606224" t="s">
        <v>159</v>
      </c>
    </row>
    <row r="606225" spans="2:2" x14ac:dyDescent="0.15">
      <c r="B606225" t="s">
        <v>160</v>
      </c>
    </row>
    <row r="606226" spans="2:2" x14ac:dyDescent="0.15">
      <c r="B606226" t="s">
        <v>161</v>
      </c>
    </row>
    <row r="606227" spans="2:2" x14ac:dyDescent="0.15">
      <c r="B606227" t="s">
        <v>162</v>
      </c>
    </row>
    <row r="606228" spans="2:2" x14ac:dyDescent="0.15">
      <c r="B606228" t="s">
        <v>169</v>
      </c>
    </row>
    <row r="606229" spans="2:2" x14ac:dyDescent="0.15">
      <c r="B606229" t="s">
        <v>170</v>
      </c>
    </row>
    <row r="606230" spans="2:2" x14ac:dyDescent="0.15">
      <c r="B606230" t="s">
        <v>171</v>
      </c>
    </row>
    <row r="606231" spans="2:2" x14ac:dyDescent="0.15">
      <c r="B606231" t="s">
        <v>172</v>
      </c>
    </row>
    <row r="606232" spans="2:2" x14ac:dyDescent="0.15">
      <c r="B606232" t="s">
        <v>173</v>
      </c>
    </row>
    <row r="606233" spans="2:2" x14ac:dyDescent="0.15">
      <c r="B606233" t="s">
        <v>174</v>
      </c>
    </row>
    <row r="606234" spans="2:2" x14ac:dyDescent="0.15">
      <c r="B606234" t="s">
        <v>175</v>
      </c>
    </row>
    <row r="606235" spans="2:2" x14ac:dyDescent="0.15">
      <c r="B606235" t="s">
        <v>176</v>
      </c>
    </row>
    <row r="606236" spans="2:2" x14ac:dyDescent="0.15">
      <c r="B606236" t="s">
        <v>177</v>
      </c>
    </row>
    <row r="606237" spans="2:2" x14ac:dyDescent="0.15">
      <c r="B606237" t="s">
        <v>189</v>
      </c>
    </row>
    <row r="606238" spans="2:2" x14ac:dyDescent="0.15">
      <c r="B606238" t="s">
        <v>190</v>
      </c>
    </row>
    <row r="606239" spans="2:2" x14ac:dyDescent="0.15">
      <c r="B606239" t="s">
        <v>191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149</v>
      </c>
    </row>
    <row r="622601" spans="2:2" x14ac:dyDescent="0.15">
      <c r="B622601" t="s">
        <v>150</v>
      </c>
    </row>
    <row r="622602" spans="2:2" x14ac:dyDescent="0.15">
      <c r="B622602" t="s">
        <v>151</v>
      </c>
    </row>
    <row r="622603" spans="2:2" x14ac:dyDescent="0.15">
      <c r="B622603" t="s">
        <v>152</v>
      </c>
    </row>
    <row r="622604" spans="2:2" x14ac:dyDescent="0.15">
      <c r="B622604" t="s">
        <v>153</v>
      </c>
    </row>
    <row r="622605" spans="2:2" x14ac:dyDescent="0.15">
      <c r="B622605" t="s">
        <v>154</v>
      </c>
    </row>
    <row r="622606" spans="2:2" x14ac:dyDescent="0.15">
      <c r="B622606" t="s">
        <v>155</v>
      </c>
    </row>
    <row r="622607" spans="2:2" x14ac:dyDescent="0.15">
      <c r="B622607" t="s">
        <v>158</v>
      </c>
    </row>
    <row r="622608" spans="2:2" x14ac:dyDescent="0.15">
      <c r="B622608" t="s">
        <v>159</v>
      </c>
    </row>
    <row r="622609" spans="2:2" x14ac:dyDescent="0.15">
      <c r="B622609" t="s">
        <v>160</v>
      </c>
    </row>
    <row r="622610" spans="2:2" x14ac:dyDescent="0.15">
      <c r="B622610" t="s">
        <v>161</v>
      </c>
    </row>
    <row r="622611" spans="2:2" x14ac:dyDescent="0.15">
      <c r="B622611" t="s">
        <v>162</v>
      </c>
    </row>
    <row r="622612" spans="2:2" x14ac:dyDescent="0.15">
      <c r="B622612" t="s">
        <v>169</v>
      </c>
    </row>
    <row r="622613" spans="2:2" x14ac:dyDescent="0.15">
      <c r="B622613" t="s">
        <v>170</v>
      </c>
    </row>
    <row r="622614" spans="2:2" x14ac:dyDescent="0.15">
      <c r="B622614" t="s">
        <v>171</v>
      </c>
    </row>
    <row r="622615" spans="2:2" x14ac:dyDescent="0.15">
      <c r="B622615" t="s">
        <v>172</v>
      </c>
    </row>
    <row r="622616" spans="2:2" x14ac:dyDescent="0.15">
      <c r="B622616" t="s">
        <v>173</v>
      </c>
    </row>
    <row r="622617" spans="2:2" x14ac:dyDescent="0.15">
      <c r="B622617" t="s">
        <v>174</v>
      </c>
    </row>
    <row r="622618" spans="2:2" x14ac:dyDescent="0.15">
      <c r="B622618" t="s">
        <v>175</v>
      </c>
    </row>
    <row r="622619" spans="2:2" x14ac:dyDescent="0.15">
      <c r="B622619" t="s">
        <v>176</v>
      </c>
    </row>
    <row r="622620" spans="2:2" x14ac:dyDescent="0.15">
      <c r="B622620" t="s">
        <v>177</v>
      </c>
    </row>
    <row r="622621" spans="2:2" x14ac:dyDescent="0.15">
      <c r="B622621" t="s">
        <v>189</v>
      </c>
    </row>
    <row r="622622" spans="2:2" x14ac:dyDescent="0.15">
      <c r="B622622" t="s">
        <v>190</v>
      </c>
    </row>
    <row r="622623" spans="2:2" x14ac:dyDescent="0.15">
      <c r="B622623" t="s">
        <v>191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149</v>
      </c>
    </row>
    <row r="638985" spans="2:2" x14ac:dyDescent="0.15">
      <c r="B638985" t="s">
        <v>150</v>
      </c>
    </row>
    <row r="638986" spans="2:2" x14ac:dyDescent="0.15">
      <c r="B638986" t="s">
        <v>151</v>
      </c>
    </row>
    <row r="638987" spans="2:2" x14ac:dyDescent="0.15">
      <c r="B638987" t="s">
        <v>152</v>
      </c>
    </row>
    <row r="638988" spans="2:2" x14ac:dyDescent="0.15">
      <c r="B638988" t="s">
        <v>153</v>
      </c>
    </row>
    <row r="638989" spans="2:2" x14ac:dyDescent="0.15">
      <c r="B638989" t="s">
        <v>154</v>
      </c>
    </row>
    <row r="638990" spans="2:2" x14ac:dyDescent="0.15">
      <c r="B638990" t="s">
        <v>155</v>
      </c>
    </row>
    <row r="638991" spans="2:2" x14ac:dyDescent="0.15">
      <c r="B638991" t="s">
        <v>158</v>
      </c>
    </row>
    <row r="638992" spans="2:2" x14ac:dyDescent="0.15">
      <c r="B638992" t="s">
        <v>159</v>
      </c>
    </row>
    <row r="638993" spans="2:2" x14ac:dyDescent="0.15">
      <c r="B638993" t="s">
        <v>160</v>
      </c>
    </row>
    <row r="638994" spans="2:2" x14ac:dyDescent="0.15">
      <c r="B638994" t="s">
        <v>161</v>
      </c>
    </row>
    <row r="638995" spans="2:2" x14ac:dyDescent="0.15">
      <c r="B638995" t="s">
        <v>162</v>
      </c>
    </row>
    <row r="638996" spans="2:2" x14ac:dyDescent="0.15">
      <c r="B638996" t="s">
        <v>169</v>
      </c>
    </row>
    <row r="638997" spans="2:2" x14ac:dyDescent="0.15">
      <c r="B638997" t="s">
        <v>170</v>
      </c>
    </row>
    <row r="638998" spans="2:2" x14ac:dyDescent="0.15">
      <c r="B638998" t="s">
        <v>171</v>
      </c>
    </row>
    <row r="638999" spans="2:2" x14ac:dyDescent="0.15">
      <c r="B638999" t="s">
        <v>172</v>
      </c>
    </row>
    <row r="639000" spans="2:2" x14ac:dyDescent="0.15">
      <c r="B639000" t="s">
        <v>173</v>
      </c>
    </row>
    <row r="639001" spans="2:2" x14ac:dyDescent="0.15">
      <c r="B639001" t="s">
        <v>174</v>
      </c>
    </row>
    <row r="639002" spans="2:2" x14ac:dyDescent="0.15">
      <c r="B639002" t="s">
        <v>175</v>
      </c>
    </row>
    <row r="639003" spans="2:2" x14ac:dyDescent="0.15">
      <c r="B639003" t="s">
        <v>176</v>
      </c>
    </row>
    <row r="639004" spans="2:2" x14ac:dyDescent="0.15">
      <c r="B639004" t="s">
        <v>177</v>
      </c>
    </row>
    <row r="639005" spans="2:2" x14ac:dyDescent="0.15">
      <c r="B639005" t="s">
        <v>189</v>
      </c>
    </row>
    <row r="639006" spans="2:2" x14ac:dyDescent="0.15">
      <c r="B639006" t="s">
        <v>190</v>
      </c>
    </row>
    <row r="639007" spans="2:2" x14ac:dyDescent="0.15">
      <c r="B639007" t="s">
        <v>191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149</v>
      </c>
    </row>
    <row r="655369" spans="2:2" x14ac:dyDescent="0.15">
      <c r="B655369" t="s">
        <v>150</v>
      </c>
    </row>
    <row r="655370" spans="2:2" x14ac:dyDescent="0.15">
      <c r="B655370" t="s">
        <v>151</v>
      </c>
    </row>
    <row r="655371" spans="2:2" x14ac:dyDescent="0.15">
      <c r="B655371" t="s">
        <v>152</v>
      </c>
    </row>
    <row r="655372" spans="2:2" x14ac:dyDescent="0.15">
      <c r="B655372" t="s">
        <v>153</v>
      </c>
    </row>
    <row r="655373" spans="2:2" x14ac:dyDescent="0.15">
      <c r="B655373" t="s">
        <v>154</v>
      </c>
    </row>
    <row r="655374" spans="2:2" x14ac:dyDescent="0.15">
      <c r="B655374" t="s">
        <v>155</v>
      </c>
    </row>
    <row r="655375" spans="2:2" x14ac:dyDescent="0.15">
      <c r="B655375" t="s">
        <v>158</v>
      </c>
    </row>
    <row r="655376" spans="2:2" x14ac:dyDescent="0.15">
      <c r="B655376" t="s">
        <v>159</v>
      </c>
    </row>
    <row r="655377" spans="2:2" x14ac:dyDescent="0.15">
      <c r="B655377" t="s">
        <v>160</v>
      </c>
    </row>
    <row r="655378" spans="2:2" x14ac:dyDescent="0.15">
      <c r="B655378" t="s">
        <v>161</v>
      </c>
    </row>
    <row r="655379" spans="2:2" x14ac:dyDescent="0.15">
      <c r="B655379" t="s">
        <v>162</v>
      </c>
    </row>
    <row r="655380" spans="2:2" x14ac:dyDescent="0.15">
      <c r="B655380" t="s">
        <v>169</v>
      </c>
    </row>
    <row r="655381" spans="2:2" x14ac:dyDescent="0.15">
      <c r="B655381" t="s">
        <v>170</v>
      </c>
    </row>
    <row r="655382" spans="2:2" x14ac:dyDescent="0.15">
      <c r="B655382" t="s">
        <v>171</v>
      </c>
    </row>
    <row r="655383" spans="2:2" x14ac:dyDescent="0.15">
      <c r="B655383" t="s">
        <v>172</v>
      </c>
    </row>
    <row r="655384" spans="2:2" x14ac:dyDescent="0.15">
      <c r="B655384" t="s">
        <v>173</v>
      </c>
    </row>
    <row r="655385" spans="2:2" x14ac:dyDescent="0.15">
      <c r="B655385" t="s">
        <v>174</v>
      </c>
    </row>
    <row r="655386" spans="2:2" x14ac:dyDescent="0.15">
      <c r="B655386" t="s">
        <v>175</v>
      </c>
    </row>
    <row r="655387" spans="2:2" x14ac:dyDescent="0.15">
      <c r="B655387" t="s">
        <v>176</v>
      </c>
    </row>
    <row r="655388" spans="2:2" x14ac:dyDescent="0.15">
      <c r="B655388" t="s">
        <v>177</v>
      </c>
    </row>
    <row r="655389" spans="2:2" x14ac:dyDescent="0.15">
      <c r="B655389" t="s">
        <v>189</v>
      </c>
    </row>
    <row r="655390" spans="2:2" x14ac:dyDescent="0.15">
      <c r="B655390" t="s">
        <v>190</v>
      </c>
    </row>
    <row r="655391" spans="2:2" x14ac:dyDescent="0.15">
      <c r="B655391" t="s">
        <v>191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149</v>
      </c>
    </row>
    <row r="671753" spans="2:2" x14ac:dyDescent="0.15">
      <c r="B671753" t="s">
        <v>150</v>
      </c>
    </row>
    <row r="671754" spans="2:2" x14ac:dyDescent="0.15">
      <c r="B671754" t="s">
        <v>151</v>
      </c>
    </row>
    <row r="671755" spans="2:2" x14ac:dyDescent="0.15">
      <c r="B671755" t="s">
        <v>152</v>
      </c>
    </row>
    <row r="671756" spans="2:2" x14ac:dyDescent="0.15">
      <c r="B671756" t="s">
        <v>153</v>
      </c>
    </row>
    <row r="671757" spans="2:2" x14ac:dyDescent="0.15">
      <c r="B671757" t="s">
        <v>154</v>
      </c>
    </row>
    <row r="671758" spans="2:2" x14ac:dyDescent="0.15">
      <c r="B671758" t="s">
        <v>155</v>
      </c>
    </row>
    <row r="671759" spans="2:2" x14ac:dyDescent="0.15">
      <c r="B671759" t="s">
        <v>158</v>
      </c>
    </row>
    <row r="671760" spans="2:2" x14ac:dyDescent="0.15">
      <c r="B671760" t="s">
        <v>159</v>
      </c>
    </row>
    <row r="671761" spans="2:2" x14ac:dyDescent="0.15">
      <c r="B671761" t="s">
        <v>160</v>
      </c>
    </row>
    <row r="671762" spans="2:2" x14ac:dyDescent="0.15">
      <c r="B671762" t="s">
        <v>161</v>
      </c>
    </row>
    <row r="671763" spans="2:2" x14ac:dyDescent="0.15">
      <c r="B671763" t="s">
        <v>162</v>
      </c>
    </row>
    <row r="671764" spans="2:2" x14ac:dyDescent="0.15">
      <c r="B671764" t="s">
        <v>169</v>
      </c>
    </row>
    <row r="671765" spans="2:2" x14ac:dyDescent="0.15">
      <c r="B671765" t="s">
        <v>170</v>
      </c>
    </row>
    <row r="671766" spans="2:2" x14ac:dyDescent="0.15">
      <c r="B671766" t="s">
        <v>171</v>
      </c>
    </row>
    <row r="671767" spans="2:2" x14ac:dyDescent="0.15">
      <c r="B671767" t="s">
        <v>172</v>
      </c>
    </row>
    <row r="671768" spans="2:2" x14ac:dyDescent="0.15">
      <c r="B671768" t="s">
        <v>173</v>
      </c>
    </row>
    <row r="671769" spans="2:2" x14ac:dyDescent="0.15">
      <c r="B671769" t="s">
        <v>174</v>
      </c>
    </row>
    <row r="671770" spans="2:2" x14ac:dyDescent="0.15">
      <c r="B671770" t="s">
        <v>175</v>
      </c>
    </row>
    <row r="671771" spans="2:2" x14ac:dyDescent="0.15">
      <c r="B671771" t="s">
        <v>176</v>
      </c>
    </row>
    <row r="671772" spans="2:2" x14ac:dyDescent="0.15">
      <c r="B671772" t="s">
        <v>177</v>
      </c>
    </row>
    <row r="671773" spans="2:2" x14ac:dyDescent="0.15">
      <c r="B671773" t="s">
        <v>189</v>
      </c>
    </row>
    <row r="671774" spans="2:2" x14ac:dyDescent="0.15">
      <c r="B671774" t="s">
        <v>190</v>
      </c>
    </row>
    <row r="671775" spans="2:2" x14ac:dyDescent="0.15">
      <c r="B671775" t="s">
        <v>191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149</v>
      </c>
    </row>
    <row r="688137" spans="2:2" x14ac:dyDescent="0.15">
      <c r="B688137" t="s">
        <v>150</v>
      </c>
    </row>
    <row r="688138" spans="2:2" x14ac:dyDescent="0.15">
      <c r="B688138" t="s">
        <v>151</v>
      </c>
    </row>
    <row r="688139" spans="2:2" x14ac:dyDescent="0.15">
      <c r="B688139" t="s">
        <v>152</v>
      </c>
    </row>
    <row r="688140" spans="2:2" x14ac:dyDescent="0.15">
      <c r="B688140" t="s">
        <v>153</v>
      </c>
    </row>
    <row r="688141" spans="2:2" x14ac:dyDescent="0.15">
      <c r="B688141" t="s">
        <v>154</v>
      </c>
    </row>
    <row r="688142" spans="2:2" x14ac:dyDescent="0.15">
      <c r="B688142" t="s">
        <v>155</v>
      </c>
    </row>
    <row r="688143" spans="2:2" x14ac:dyDescent="0.15">
      <c r="B688143" t="s">
        <v>158</v>
      </c>
    </row>
    <row r="688144" spans="2:2" x14ac:dyDescent="0.15">
      <c r="B688144" t="s">
        <v>159</v>
      </c>
    </row>
    <row r="688145" spans="2:2" x14ac:dyDescent="0.15">
      <c r="B688145" t="s">
        <v>160</v>
      </c>
    </row>
    <row r="688146" spans="2:2" x14ac:dyDescent="0.15">
      <c r="B688146" t="s">
        <v>161</v>
      </c>
    </row>
    <row r="688147" spans="2:2" x14ac:dyDescent="0.15">
      <c r="B688147" t="s">
        <v>162</v>
      </c>
    </row>
    <row r="688148" spans="2:2" x14ac:dyDescent="0.15">
      <c r="B688148" t="s">
        <v>169</v>
      </c>
    </row>
    <row r="688149" spans="2:2" x14ac:dyDescent="0.15">
      <c r="B688149" t="s">
        <v>170</v>
      </c>
    </row>
    <row r="688150" spans="2:2" x14ac:dyDescent="0.15">
      <c r="B688150" t="s">
        <v>171</v>
      </c>
    </row>
    <row r="688151" spans="2:2" x14ac:dyDescent="0.15">
      <c r="B688151" t="s">
        <v>172</v>
      </c>
    </row>
    <row r="688152" spans="2:2" x14ac:dyDescent="0.15">
      <c r="B688152" t="s">
        <v>173</v>
      </c>
    </row>
    <row r="688153" spans="2:2" x14ac:dyDescent="0.15">
      <c r="B688153" t="s">
        <v>174</v>
      </c>
    </row>
    <row r="688154" spans="2:2" x14ac:dyDescent="0.15">
      <c r="B688154" t="s">
        <v>175</v>
      </c>
    </row>
    <row r="688155" spans="2:2" x14ac:dyDescent="0.15">
      <c r="B688155" t="s">
        <v>176</v>
      </c>
    </row>
    <row r="688156" spans="2:2" x14ac:dyDescent="0.15">
      <c r="B688156" t="s">
        <v>177</v>
      </c>
    </row>
    <row r="688157" spans="2:2" x14ac:dyDescent="0.15">
      <c r="B688157" t="s">
        <v>189</v>
      </c>
    </row>
    <row r="688158" spans="2:2" x14ac:dyDescent="0.15">
      <c r="B688158" t="s">
        <v>190</v>
      </c>
    </row>
    <row r="688159" spans="2:2" x14ac:dyDescent="0.15">
      <c r="B688159" t="s">
        <v>191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149</v>
      </c>
    </row>
    <row r="704521" spans="2:2" x14ac:dyDescent="0.15">
      <c r="B704521" t="s">
        <v>150</v>
      </c>
    </row>
    <row r="704522" spans="2:2" x14ac:dyDescent="0.15">
      <c r="B704522" t="s">
        <v>151</v>
      </c>
    </row>
    <row r="704523" spans="2:2" x14ac:dyDescent="0.15">
      <c r="B704523" t="s">
        <v>152</v>
      </c>
    </row>
    <row r="704524" spans="2:2" x14ac:dyDescent="0.15">
      <c r="B704524" t="s">
        <v>153</v>
      </c>
    </row>
    <row r="704525" spans="2:2" x14ac:dyDescent="0.15">
      <c r="B704525" t="s">
        <v>154</v>
      </c>
    </row>
    <row r="704526" spans="2:2" x14ac:dyDescent="0.15">
      <c r="B704526" t="s">
        <v>155</v>
      </c>
    </row>
    <row r="704527" spans="2:2" x14ac:dyDescent="0.15">
      <c r="B704527" t="s">
        <v>158</v>
      </c>
    </row>
    <row r="704528" spans="2:2" x14ac:dyDescent="0.15">
      <c r="B704528" t="s">
        <v>159</v>
      </c>
    </row>
    <row r="704529" spans="2:2" x14ac:dyDescent="0.15">
      <c r="B704529" t="s">
        <v>160</v>
      </c>
    </row>
    <row r="704530" spans="2:2" x14ac:dyDescent="0.15">
      <c r="B704530" t="s">
        <v>161</v>
      </c>
    </row>
    <row r="704531" spans="2:2" x14ac:dyDescent="0.15">
      <c r="B704531" t="s">
        <v>162</v>
      </c>
    </row>
    <row r="704532" spans="2:2" x14ac:dyDescent="0.15">
      <c r="B704532" t="s">
        <v>169</v>
      </c>
    </row>
    <row r="704533" spans="2:2" x14ac:dyDescent="0.15">
      <c r="B704533" t="s">
        <v>170</v>
      </c>
    </row>
    <row r="704534" spans="2:2" x14ac:dyDescent="0.15">
      <c r="B704534" t="s">
        <v>171</v>
      </c>
    </row>
    <row r="704535" spans="2:2" x14ac:dyDescent="0.15">
      <c r="B704535" t="s">
        <v>172</v>
      </c>
    </row>
    <row r="704536" spans="2:2" x14ac:dyDescent="0.15">
      <c r="B704536" t="s">
        <v>173</v>
      </c>
    </row>
    <row r="704537" spans="2:2" x14ac:dyDescent="0.15">
      <c r="B704537" t="s">
        <v>174</v>
      </c>
    </row>
    <row r="704538" spans="2:2" x14ac:dyDescent="0.15">
      <c r="B704538" t="s">
        <v>175</v>
      </c>
    </row>
    <row r="704539" spans="2:2" x14ac:dyDescent="0.15">
      <c r="B704539" t="s">
        <v>176</v>
      </c>
    </row>
    <row r="704540" spans="2:2" x14ac:dyDescent="0.15">
      <c r="B704540" t="s">
        <v>177</v>
      </c>
    </row>
    <row r="704541" spans="2:2" x14ac:dyDescent="0.15">
      <c r="B704541" t="s">
        <v>189</v>
      </c>
    </row>
    <row r="704542" spans="2:2" x14ac:dyDescent="0.15">
      <c r="B704542" t="s">
        <v>190</v>
      </c>
    </row>
    <row r="704543" spans="2:2" x14ac:dyDescent="0.15">
      <c r="B704543" t="s">
        <v>191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149</v>
      </c>
    </row>
    <row r="720905" spans="2:2" x14ac:dyDescent="0.15">
      <c r="B720905" t="s">
        <v>150</v>
      </c>
    </row>
    <row r="720906" spans="2:2" x14ac:dyDescent="0.15">
      <c r="B720906" t="s">
        <v>151</v>
      </c>
    </row>
    <row r="720907" spans="2:2" x14ac:dyDescent="0.15">
      <c r="B720907" t="s">
        <v>152</v>
      </c>
    </row>
    <row r="720908" spans="2:2" x14ac:dyDescent="0.15">
      <c r="B720908" t="s">
        <v>153</v>
      </c>
    </row>
    <row r="720909" spans="2:2" x14ac:dyDescent="0.15">
      <c r="B720909" t="s">
        <v>154</v>
      </c>
    </row>
    <row r="720910" spans="2:2" x14ac:dyDescent="0.15">
      <c r="B720910" t="s">
        <v>155</v>
      </c>
    </row>
    <row r="720911" spans="2:2" x14ac:dyDescent="0.15">
      <c r="B720911" t="s">
        <v>158</v>
      </c>
    </row>
    <row r="720912" spans="2:2" x14ac:dyDescent="0.15">
      <c r="B720912" t="s">
        <v>159</v>
      </c>
    </row>
    <row r="720913" spans="2:2" x14ac:dyDescent="0.15">
      <c r="B720913" t="s">
        <v>160</v>
      </c>
    </row>
    <row r="720914" spans="2:2" x14ac:dyDescent="0.15">
      <c r="B720914" t="s">
        <v>161</v>
      </c>
    </row>
    <row r="720915" spans="2:2" x14ac:dyDescent="0.15">
      <c r="B720915" t="s">
        <v>162</v>
      </c>
    </row>
    <row r="720916" spans="2:2" x14ac:dyDescent="0.15">
      <c r="B720916" t="s">
        <v>169</v>
      </c>
    </row>
    <row r="720917" spans="2:2" x14ac:dyDescent="0.15">
      <c r="B720917" t="s">
        <v>170</v>
      </c>
    </row>
    <row r="720918" spans="2:2" x14ac:dyDescent="0.15">
      <c r="B720918" t="s">
        <v>171</v>
      </c>
    </row>
    <row r="720919" spans="2:2" x14ac:dyDescent="0.15">
      <c r="B720919" t="s">
        <v>172</v>
      </c>
    </row>
    <row r="720920" spans="2:2" x14ac:dyDescent="0.15">
      <c r="B720920" t="s">
        <v>173</v>
      </c>
    </row>
    <row r="720921" spans="2:2" x14ac:dyDescent="0.15">
      <c r="B720921" t="s">
        <v>174</v>
      </c>
    </row>
    <row r="720922" spans="2:2" x14ac:dyDescent="0.15">
      <c r="B720922" t="s">
        <v>175</v>
      </c>
    </row>
    <row r="720923" spans="2:2" x14ac:dyDescent="0.15">
      <c r="B720923" t="s">
        <v>176</v>
      </c>
    </row>
    <row r="720924" spans="2:2" x14ac:dyDescent="0.15">
      <c r="B720924" t="s">
        <v>177</v>
      </c>
    </row>
    <row r="720925" spans="2:2" x14ac:dyDescent="0.15">
      <c r="B720925" t="s">
        <v>189</v>
      </c>
    </row>
    <row r="720926" spans="2:2" x14ac:dyDescent="0.15">
      <c r="B720926" t="s">
        <v>190</v>
      </c>
    </row>
    <row r="720927" spans="2:2" x14ac:dyDescent="0.15">
      <c r="B720927" t="s">
        <v>191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149</v>
      </c>
    </row>
    <row r="737289" spans="2:2" x14ac:dyDescent="0.15">
      <c r="B737289" t="s">
        <v>150</v>
      </c>
    </row>
    <row r="737290" spans="2:2" x14ac:dyDescent="0.15">
      <c r="B737290" t="s">
        <v>151</v>
      </c>
    </row>
    <row r="737291" spans="2:2" x14ac:dyDescent="0.15">
      <c r="B737291" t="s">
        <v>152</v>
      </c>
    </row>
    <row r="737292" spans="2:2" x14ac:dyDescent="0.15">
      <c r="B737292" t="s">
        <v>153</v>
      </c>
    </row>
    <row r="737293" spans="2:2" x14ac:dyDescent="0.15">
      <c r="B737293" t="s">
        <v>154</v>
      </c>
    </row>
    <row r="737294" spans="2:2" x14ac:dyDescent="0.15">
      <c r="B737294" t="s">
        <v>155</v>
      </c>
    </row>
    <row r="737295" spans="2:2" x14ac:dyDescent="0.15">
      <c r="B737295" t="s">
        <v>158</v>
      </c>
    </row>
    <row r="737296" spans="2:2" x14ac:dyDescent="0.15">
      <c r="B737296" t="s">
        <v>159</v>
      </c>
    </row>
    <row r="737297" spans="2:2" x14ac:dyDescent="0.15">
      <c r="B737297" t="s">
        <v>160</v>
      </c>
    </row>
    <row r="737298" spans="2:2" x14ac:dyDescent="0.15">
      <c r="B737298" t="s">
        <v>161</v>
      </c>
    </row>
    <row r="737299" spans="2:2" x14ac:dyDescent="0.15">
      <c r="B737299" t="s">
        <v>162</v>
      </c>
    </row>
    <row r="737300" spans="2:2" x14ac:dyDescent="0.15">
      <c r="B737300" t="s">
        <v>169</v>
      </c>
    </row>
    <row r="737301" spans="2:2" x14ac:dyDescent="0.15">
      <c r="B737301" t="s">
        <v>170</v>
      </c>
    </row>
    <row r="737302" spans="2:2" x14ac:dyDescent="0.15">
      <c r="B737302" t="s">
        <v>171</v>
      </c>
    </row>
    <row r="737303" spans="2:2" x14ac:dyDescent="0.15">
      <c r="B737303" t="s">
        <v>172</v>
      </c>
    </row>
    <row r="737304" spans="2:2" x14ac:dyDescent="0.15">
      <c r="B737304" t="s">
        <v>173</v>
      </c>
    </row>
    <row r="737305" spans="2:2" x14ac:dyDescent="0.15">
      <c r="B737305" t="s">
        <v>174</v>
      </c>
    </row>
    <row r="737306" spans="2:2" x14ac:dyDescent="0.15">
      <c r="B737306" t="s">
        <v>175</v>
      </c>
    </row>
    <row r="737307" spans="2:2" x14ac:dyDescent="0.15">
      <c r="B737307" t="s">
        <v>176</v>
      </c>
    </row>
    <row r="737308" spans="2:2" x14ac:dyDescent="0.15">
      <c r="B737308" t="s">
        <v>177</v>
      </c>
    </row>
    <row r="737309" spans="2:2" x14ac:dyDescent="0.15">
      <c r="B737309" t="s">
        <v>189</v>
      </c>
    </row>
    <row r="737310" spans="2:2" x14ac:dyDescent="0.15">
      <c r="B737310" t="s">
        <v>190</v>
      </c>
    </row>
    <row r="737311" spans="2:2" x14ac:dyDescent="0.15">
      <c r="B737311" t="s">
        <v>191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149</v>
      </c>
    </row>
    <row r="753673" spans="2:2" x14ac:dyDescent="0.15">
      <c r="B753673" t="s">
        <v>150</v>
      </c>
    </row>
    <row r="753674" spans="2:2" x14ac:dyDescent="0.15">
      <c r="B753674" t="s">
        <v>151</v>
      </c>
    </row>
    <row r="753675" spans="2:2" x14ac:dyDescent="0.15">
      <c r="B753675" t="s">
        <v>152</v>
      </c>
    </row>
    <row r="753676" spans="2:2" x14ac:dyDescent="0.15">
      <c r="B753676" t="s">
        <v>153</v>
      </c>
    </row>
    <row r="753677" spans="2:2" x14ac:dyDescent="0.15">
      <c r="B753677" t="s">
        <v>154</v>
      </c>
    </row>
    <row r="753678" spans="2:2" x14ac:dyDescent="0.15">
      <c r="B753678" t="s">
        <v>155</v>
      </c>
    </row>
    <row r="753679" spans="2:2" x14ac:dyDescent="0.15">
      <c r="B753679" t="s">
        <v>158</v>
      </c>
    </row>
    <row r="753680" spans="2:2" x14ac:dyDescent="0.15">
      <c r="B753680" t="s">
        <v>159</v>
      </c>
    </row>
    <row r="753681" spans="2:2" x14ac:dyDescent="0.15">
      <c r="B753681" t="s">
        <v>160</v>
      </c>
    </row>
    <row r="753682" spans="2:2" x14ac:dyDescent="0.15">
      <c r="B753682" t="s">
        <v>161</v>
      </c>
    </row>
    <row r="753683" spans="2:2" x14ac:dyDescent="0.15">
      <c r="B753683" t="s">
        <v>162</v>
      </c>
    </row>
    <row r="753684" spans="2:2" x14ac:dyDescent="0.15">
      <c r="B753684" t="s">
        <v>169</v>
      </c>
    </row>
    <row r="753685" spans="2:2" x14ac:dyDescent="0.15">
      <c r="B753685" t="s">
        <v>170</v>
      </c>
    </row>
    <row r="753686" spans="2:2" x14ac:dyDescent="0.15">
      <c r="B753686" t="s">
        <v>171</v>
      </c>
    </row>
    <row r="753687" spans="2:2" x14ac:dyDescent="0.15">
      <c r="B753687" t="s">
        <v>172</v>
      </c>
    </row>
    <row r="753688" spans="2:2" x14ac:dyDescent="0.15">
      <c r="B753688" t="s">
        <v>173</v>
      </c>
    </row>
    <row r="753689" spans="2:2" x14ac:dyDescent="0.15">
      <c r="B753689" t="s">
        <v>174</v>
      </c>
    </row>
    <row r="753690" spans="2:2" x14ac:dyDescent="0.15">
      <c r="B753690" t="s">
        <v>175</v>
      </c>
    </row>
    <row r="753691" spans="2:2" x14ac:dyDescent="0.15">
      <c r="B753691" t="s">
        <v>176</v>
      </c>
    </row>
    <row r="753692" spans="2:2" x14ac:dyDescent="0.15">
      <c r="B753692" t="s">
        <v>177</v>
      </c>
    </row>
    <row r="753693" spans="2:2" x14ac:dyDescent="0.15">
      <c r="B753693" t="s">
        <v>189</v>
      </c>
    </row>
    <row r="753694" spans="2:2" x14ac:dyDescent="0.15">
      <c r="B753694" t="s">
        <v>190</v>
      </c>
    </row>
    <row r="753695" spans="2:2" x14ac:dyDescent="0.15">
      <c r="B753695" t="s">
        <v>191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149</v>
      </c>
    </row>
    <row r="770057" spans="2:2" x14ac:dyDescent="0.15">
      <c r="B770057" t="s">
        <v>150</v>
      </c>
    </row>
    <row r="770058" spans="2:2" x14ac:dyDescent="0.15">
      <c r="B770058" t="s">
        <v>151</v>
      </c>
    </row>
    <row r="770059" spans="2:2" x14ac:dyDescent="0.15">
      <c r="B770059" t="s">
        <v>152</v>
      </c>
    </row>
    <row r="770060" spans="2:2" x14ac:dyDescent="0.15">
      <c r="B770060" t="s">
        <v>153</v>
      </c>
    </row>
    <row r="770061" spans="2:2" x14ac:dyDescent="0.15">
      <c r="B770061" t="s">
        <v>154</v>
      </c>
    </row>
    <row r="770062" spans="2:2" x14ac:dyDescent="0.15">
      <c r="B770062" t="s">
        <v>155</v>
      </c>
    </row>
    <row r="770063" spans="2:2" x14ac:dyDescent="0.15">
      <c r="B770063" t="s">
        <v>158</v>
      </c>
    </row>
    <row r="770064" spans="2:2" x14ac:dyDescent="0.15">
      <c r="B770064" t="s">
        <v>159</v>
      </c>
    </row>
    <row r="770065" spans="2:2" x14ac:dyDescent="0.15">
      <c r="B770065" t="s">
        <v>160</v>
      </c>
    </row>
    <row r="770066" spans="2:2" x14ac:dyDescent="0.15">
      <c r="B770066" t="s">
        <v>161</v>
      </c>
    </row>
    <row r="770067" spans="2:2" x14ac:dyDescent="0.15">
      <c r="B770067" t="s">
        <v>162</v>
      </c>
    </row>
    <row r="770068" spans="2:2" x14ac:dyDescent="0.15">
      <c r="B770068" t="s">
        <v>169</v>
      </c>
    </row>
    <row r="770069" spans="2:2" x14ac:dyDescent="0.15">
      <c r="B770069" t="s">
        <v>170</v>
      </c>
    </row>
    <row r="770070" spans="2:2" x14ac:dyDescent="0.15">
      <c r="B770070" t="s">
        <v>171</v>
      </c>
    </row>
    <row r="770071" spans="2:2" x14ac:dyDescent="0.15">
      <c r="B770071" t="s">
        <v>172</v>
      </c>
    </row>
    <row r="770072" spans="2:2" x14ac:dyDescent="0.15">
      <c r="B770072" t="s">
        <v>173</v>
      </c>
    </row>
    <row r="770073" spans="2:2" x14ac:dyDescent="0.15">
      <c r="B770073" t="s">
        <v>174</v>
      </c>
    </row>
    <row r="770074" spans="2:2" x14ac:dyDescent="0.15">
      <c r="B770074" t="s">
        <v>175</v>
      </c>
    </row>
    <row r="770075" spans="2:2" x14ac:dyDescent="0.15">
      <c r="B770075" t="s">
        <v>176</v>
      </c>
    </row>
    <row r="770076" spans="2:2" x14ac:dyDescent="0.15">
      <c r="B770076" t="s">
        <v>177</v>
      </c>
    </row>
    <row r="770077" spans="2:2" x14ac:dyDescent="0.15">
      <c r="B770077" t="s">
        <v>189</v>
      </c>
    </row>
    <row r="770078" spans="2:2" x14ac:dyDescent="0.15">
      <c r="B770078" t="s">
        <v>190</v>
      </c>
    </row>
    <row r="770079" spans="2:2" x14ac:dyDescent="0.15">
      <c r="B770079" t="s">
        <v>191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149</v>
      </c>
    </row>
    <row r="786441" spans="2:2" x14ac:dyDescent="0.15">
      <c r="B786441" t="s">
        <v>150</v>
      </c>
    </row>
    <row r="786442" spans="2:2" x14ac:dyDescent="0.15">
      <c r="B786442" t="s">
        <v>151</v>
      </c>
    </row>
    <row r="786443" spans="2:2" x14ac:dyDescent="0.15">
      <c r="B786443" t="s">
        <v>152</v>
      </c>
    </row>
    <row r="786444" spans="2:2" x14ac:dyDescent="0.15">
      <c r="B786444" t="s">
        <v>153</v>
      </c>
    </row>
    <row r="786445" spans="2:2" x14ac:dyDescent="0.15">
      <c r="B786445" t="s">
        <v>154</v>
      </c>
    </row>
    <row r="786446" spans="2:2" x14ac:dyDescent="0.15">
      <c r="B786446" t="s">
        <v>155</v>
      </c>
    </row>
    <row r="786447" spans="2:2" x14ac:dyDescent="0.15">
      <c r="B786447" t="s">
        <v>158</v>
      </c>
    </row>
    <row r="786448" spans="2:2" x14ac:dyDescent="0.15">
      <c r="B786448" t="s">
        <v>159</v>
      </c>
    </row>
    <row r="786449" spans="2:2" x14ac:dyDescent="0.15">
      <c r="B786449" t="s">
        <v>160</v>
      </c>
    </row>
    <row r="786450" spans="2:2" x14ac:dyDescent="0.15">
      <c r="B786450" t="s">
        <v>161</v>
      </c>
    </row>
    <row r="786451" spans="2:2" x14ac:dyDescent="0.15">
      <c r="B786451" t="s">
        <v>162</v>
      </c>
    </row>
    <row r="786452" spans="2:2" x14ac:dyDescent="0.15">
      <c r="B786452" t="s">
        <v>169</v>
      </c>
    </row>
    <row r="786453" spans="2:2" x14ac:dyDescent="0.15">
      <c r="B786453" t="s">
        <v>170</v>
      </c>
    </row>
    <row r="786454" spans="2:2" x14ac:dyDescent="0.15">
      <c r="B786454" t="s">
        <v>171</v>
      </c>
    </row>
    <row r="786455" spans="2:2" x14ac:dyDescent="0.15">
      <c r="B786455" t="s">
        <v>172</v>
      </c>
    </row>
    <row r="786456" spans="2:2" x14ac:dyDescent="0.15">
      <c r="B786456" t="s">
        <v>173</v>
      </c>
    </row>
    <row r="786457" spans="2:2" x14ac:dyDescent="0.15">
      <c r="B786457" t="s">
        <v>174</v>
      </c>
    </row>
    <row r="786458" spans="2:2" x14ac:dyDescent="0.15">
      <c r="B786458" t="s">
        <v>175</v>
      </c>
    </row>
    <row r="786459" spans="2:2" x14ac:dyDescent="0.15">
      <c r="B786459" t="s">
        <v>176</v>
      </c>
    </row>
    <row r="786460" spans="2:2" x14ac:dyDescent="0.15">
      <c r="B786460" t="s">
        <v>177</v>
      </c>
    </row>
    <row r="786461" spans="2:2" x14ac:dyDescent="0.15">
      <c r="B786461" t="s">
        <v>189</v>
      </c>
    </row>
    <row r="786462" spans="2:2" x14ac:dyDescent="0.15">
      <c r="B786462" t="s">
        <v>190</v>
      </c>
    </row>
    <row r="786463" spans="2:2" x14ac:dyDescent="0.15">
      <c r="B786463" t="s">
        <v>191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149</v>
      </c>
    </row>
    <row r="802825" spans="2:2" x14ac:dyDescent="0.15">
      <c r="B802825" t="s">
        <v>150</v>
      </c>
    </row>
    <row r="802826" spans="2:2" x14ac:dyDescent="0.15">
      <c r="B802826" t="s">
        <v>151</v>
      </c>
    </row>
    <row r="802827" spans="2:2" x14ac:dyDescent="0.15">
      <c r="B802827" t="s">
        <v>152</v>
      </c>
    </row>
    <row r="802828" spans="2:2" x14ac:dyDescent="0.15">
      <c r="B802828" t="s">
        <v>153</v>
      </c>
    </row>
    <row r="802829" spans="2:2" x14ac:dyDescent="0.15">
      <c r="B802829" t="s">
        <v>154</v>
      </c>
    </row>
    <row r="802830" spans="2:2" x14ac:dyDescent="0.15">
      <c r="B802830" t="s">
        <v>155</v>
      </c>
    </row>
    <row r="802831" spans="2:2" x14ac:dyDescent="0.15">
      <c r="B802831" t="s">
        <v>158</v>
      </c>
    </row>
    <row r="802832" spans="2:2" x14ac:dyDescent="0.15">
      <c r="B802832" t="s">
        <v>159</v>
      </c>
    </row>
    <row r="802833" spans="2:2" x14ac:dyDescent="0.15">
      <c r="B802833" t="s">
        <v>160</v>
      </c>
    </row>
    <row r="802834" spans="2:2" x14ac:dyDescent="0.15">
      <c r="B802834" t="s">
        <v>161</v>
      </c>
    </row>
    <row r="802835" spans="2:2" x14ac:dyDescent="0.15">
      <c r="B802835" t="s">
        <v>162</v>
      </c>
    </row>
    <row r="802836" spans="2:2" x14ac:dyDescent="0.15">
      <c r="B802836" t="s">
        <v>169</v>
      </c>
    </row>
    <row r="802837" spans="2:2" x14ac:dyDescent="0.15">
      <c r="B802837" t="s">
        <v>170</v>
      </c>
    </row>
    <row r="802838" spans="2:2" x14ac:dyDescent="0.15">
      <c r="B802838" t="s">
        <v>171</v>
      </c>
    </row>
    <row r="802839" spans="2:2" x14ac:dyDescent="0.15">
      <c r="B802839" t="s">
        <v>172</v>
      </c>
    </row>
    <row r="802840" spans="2:2" x14ac:dyDescent="0.15">
      <c r="B802840" t="s">
        <v>173</v>
      </c>
    </row>
    <row r="802841" spans="2:2" x14ac:dyDescent="0.15">
      <c r="B802841" t="s">
        <v>174</v>
      </c>
    </row>
    <row r="802842" spans="2:2" x14ac:dyDescent="0.15">
      <c r="B802842" t="s">
        <v>175</v>
      </c>
    </row>
    <row r="802843" spans="2:2" x14ac:dyDescent="0.15">
      <c r="B802843" t="s">
        <v>176</v>
      </c>
    </row>
    <row r="802844" spans="2:2" x14ac:dyDescent="0.15">
      <c r="B802844" t="s">
        <v>177</v>
      </c>
    </row>
    <row r="802845" spans="2:2" x14ac:dyDescent="0.15">
      <c r="B802845" t="s">
        <v>189</v>
      </c>
    </row>
    <row r="802846" spans="2:2" x14ac:dyDescent="0.15">
      <c r="B802846" t="s">
        <v>190</v>
      </c>
    </row>
    <row r="802847" spans="2:2" x14ac:dyDescent="0.15">
      <c r="B802847" t="s">
        <v>191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149</v>
      </c>
    </row>
    <row r="819209" spans="2:2" x14ac:dyDescent="0.15">
      <c r="B819209" t="s">
        <v>150</v>
      </c>
    </row>
    <row r="819210" spans="2:2" x14ac:dyDescent="0.15">
      <c r="B819210" t="s">
        <v>151</v>
      </c>
    </row>
    <row r="819211" spans="2:2" x14ac:dyDescent="0.15">
      <c r="B819211" t="s">
        <v>152</v>
      </c>
    </row>
    <row r="819212" spans="2:2" x14ac:dyDescent="0.15">
      <c r="B819212" t="s">
        <v>153</v>
      </c>
    </row>
    <row r="819213" spans="2:2" x14ac:dyDescent="0.15">
      <c r="B819213" t="s">
        <v>154</v>
      </c>
    </row>
    <row r="819214" spans="2:2" x14ac:dyDescent="0.15">
      <c r="B819214" t="s">
        <v>155</v>
      </c>
    </row>
    <row r="819215" spans="2:2" x14ac:dyDescent="0.15">
      <c r="B819215" t="s">
        <v>158</v>
      </c>
    </row>
    <row r="819216" spans="2:2" x14ac:dyDescent="0.15">
      <c r="B819216" t="s">
        <v>159</v>
      </c>
    </row>
    <row r="819217" spans="2:2" x14ac:dyDescent="0.15">
      <c r="B819217" t="s">
        <v>160</v>
      </c>
    </row>
    <row r="819218" spans="2:2" x14ac:dyDescent="0.15">
      <c r="B819218" t="s">
        <v>161</v>
      </c>
    </row>
    <row r="819219" spans="2:2" x14ac:dyDescent="0.15">
      <c r="B819219" t="s">
        <v>162</v>
      </c>
    </row>
    <row r="819220" spans="2:2" x14ac:dyDescent="0.15">
      <c r="B819220" t="s">
        <v>169</v>
      </c>
    </row>
    <row r="819221" spans="2:2" x14ac:dyDescent="0.15">
      <c r="B819221" t="s">
        <v>170</v>
      </c>
    </row>
    <row r="819222" spans="2:2" x14ac:dyDescent="0.15">
      <c r="B819222" t="s">
        <v>171</v>
      </c>
    </row>
    <row r="819223" spans="2:2" x14ac:dyDescent="0.15">
      <c r="B819223" t="s">
        <v>172</v>
      </c>
    </row>
    <row r="819224" spans="2:2" x14ac:dyDescent="0.15">
      <c r="B819224" t="s">
        <v>173</v>
      </c>
    </row>
    <row r="819225" spans="2:2" x14ac:dyDescent="0.15">
      <c r="B819225" t="s">
        <v>174</v>
      </c>
    </row>
    <row r="819226" spans="2:2" x14ac:dyDescent="0.15">
      <c r="B819226" t="s">
        <v>175</v>
      </c>
    </row>
    <row r="819227" spans="2:2" x14ac:dyDescent="0.15">
      <c r="B819227" t="s">
        <v>176</v>
      </c>
    </row>
    <row r="819228" spans="2:2" x14ac:dyDescent="0.15">
      <c r="B819228" t="s">
        <v>177</v>
      </c>
    </row>
    <row r="819229" spans="2:2" x14ac:dyDescent="0.15">
      <c r="B819229" t="s">
        <v>189</v>
      </c>
    </row>
    <row r="819230" spans="2:2" x14ac:dyDescent="0.15">
      <c r="B819230" t="s">
        <v>190</v>
      </c>
    </row>
    <row r="819231" spans="2:2" x14ac:dyDescent="0.15">
      <c r="B819231" t="s">
        <v>191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149</v>
      </c>
    </row>
    <row r="835593" spans="2:2" x14ac:dyDescent="0.15">
      <c r="B835593" t="s">
        <v>150</v>
      </c>
    </row>
    <row r="835594" spans="2:2" x14ac:dyDescent="0.15">
      <c r="B835594" t="s">
        <v>151</v>
      </c>
    </row>
    <row r="835595" spans="2:2" x14ac:dyDescent="0.15">
      <c r="B835595" t="s">
        <v>152</v>
      </c>
    </row>
    <row r="835596" spans="2:2" x14ac:dyDescent="0.15">
      <c r="B835596" t="s">
        <v>153</v>
      </c>
    </row>
    <row r="835597" spans="2:2" x14ac:dyDescent="0.15">
      <c r="B835597" t="s">
        <v>154</v>
      </c>
    </row>
    <row r="835598" spans="2:2" x14ac:dyDescent="0.15">
      <c r="B835598" t="s">
        <v>155</v>
      </c>
    </row>
    <row r="835599" spans="2:2" x14ac:dyDescent="0.15">
      <c r="B835599" t="s">
        <v>158</v>
      </c>
    </row>
    <row r="835600" spans="2:2" x14ac:dyDescent="0.15">
      <c r="B835600" t="s">
        <v>159</v>
      </c>
    </row>
    <row r="835601" spans="2:2" x14ac:dyDescent="0.15">
      <c r="B835601" t="s">
        <v>160</v>
      </c>
    </row>
    <row r="835602" spans="2:2" x14ac:dyDescent="0.15">
      <c r="B835602" t="s">
        <v>161</v>
      </c>
    </row>
    <row r="835603" spans="2:2" x14ac:dyDescent="0.15">
      <c r="B835603" t="s">
        <v>162</v>
      </c>
    </row>
    <row r="835604" spans="2:2" x14ac:dyDescent="0.15">
      <c r="B835604" t="s">
        <v>169</v>
      </c>
    </row>
    <row r="835605" spans="2:2" x14ac:dyDescent="0.15">
      <c r="B835605" t="s">
        <v>170</v>
      </c>
    </row>
    <row r="835606" spans="2:2" x14ac:dyDescent="0.15">
      <c r="B835606" t="s">
        <v>171</v>
      </c>
    </row>
    <row r="835607" spans="2:2" x14ac:dyDescent="0.15">
      <c r="B835607" t="s">
        <v>172</v>
      </c>
    </row>
    <row r="835608" spans="2:2" x14ac:dyDescent="0.15">
      <c r="B835608" t="s">
        <v>173</v>
      </c>
    </row>
    <row r="835609" spans="2:2" x14ac:dyDescent="0.15">
      <c r="B835609" t="s">
        <v>174</v>
      </c>
    </row>
    <row r="835610" spans="2:2" x14ac:dyDescent="0.15">
      <c r="B835610" t="s">
        <v>175</v>
      </c>
    </row>
    <row r="835611" spans="2:2" x14ac:dyDescent="0.15">
      <c r="B835611" t="s">
        <v>176</v>
      </c>
    </row>
    <row r="835612" spans="2:2" x14ac:dyDescent="0.15">
      <c r="B835612" t="s">
        <v>177</v>
      </c>
    </row>
    <row r="835613" spans="2:2" x14ac:dyDescent="0.15">
      <c r="B835613" t="s">
        <v>189</v>
      </c>
    </row>
    <row r="835614" spans="2:2" x14ac:dyDescent="0.15">
      <c r="B835614" t="s">
        <v>190</v>
      </c>
    </row>
    <row r="835615" spans="2:2" x14ac:dyDescent="0.15">
      <c r="B835615" t="s">
        <v>191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149</v>
      </c>
    </row>
    <row r="851977" spans="2:2" x14ac:dyDescent="0.15">
      <c r="B851977" t="s">
        <v>150</v>
      </c>
    </row>
    <row r="851978" spans="2:2" x14ac:dyDescent="0.15">
      <c r="B851978" t="s">
        <v>151</v>
      </c>
    </row>
    <row r="851979" spans="2:2" x14ac:dyDescent="0.15">
      <c r="B851979" t="s">
        <v>152</v>
      </c>
    </row>
    <row r="851980" spans="2:2" x14ac:dyDescent="0.15">
      <c r="B851980" t="s">
        <v>153</v>
      </c>
    </row>
    <row r="851981" spans="2:2" x14ac:dyDescent="0.15">
      <c r="B851981" t="s">
        <v>154</v>
      </c>
    </row>
    <row r="851982" spans="2:2" x14ac:dyDescent="0.15">
      <c r="B851982" t="s">
        <v>155</v>
      </c>
    </row>
    <row r="851983" spans="2:2" x14ac:dyDescent="0.15">
      <c r="B851983" t="s">
        <v>158</v>
      </c>
    </row>
    <row r="851984" spans="2:2" x14ac:dyDescent="0.15">
      <c r="B851984" t="s">
        <v>159</v>
      </c>
    </row>
    <row r="851985" spans="2:2" x14ac:dyDescent="0.15">
      <c r="B851985" t="s">
        <v>160</v>
      </c>
    </row>
    <row r="851986" spans="2:2" x14ac:dyDescent="0.15">
      <c r="B851986" t="s">
        <v>161</v>
      </c>
    </row>
    <row r="851987" spans="2:2" x14ac:dyDescent="0.15">
      <c r="B851987" t="s">
        <v>162</v>
      </c>
    </row>
    <row r="851988" spans="2:2" x14ac:dyDescent="0.15">
      <c r="B851988" t="s">
        <v>169</v>
      </c>
    </row>
    <row r="851989" spans="2:2" x14ac:dyDescent="0.15">
      <c r="B851989" t="s">
        <v>170</v>
      </c>
    </row>
    <row r="851990" spans="2:2" x14ac:dyDescent="0.15">
      <c r="B851990" t="s">
        <v>171</v>
      </c>
    </row>
    <row r="851991" spans="2:2" x14ac:dyDescent="0.15">
      <c r="B851991" t="s">
        <v>172</v>
      </c>
    </row>
    <row r="851992" spans="2:2" x14ac:dyDescent="0.15">
      <c r="B851992" t="s">
        <v>173</v>
      </c>
    </row>
    <row r="851993" spans="2:2" x14ac:dyDescent="0.15">
      <c r="B851993" t="s">
        <v>174</v>
      </c>
    </row>
    <row r="851994" spans="2:2" x14ac:dyDescent="0.15">
      <c r="B851994" t="s">
        <v>175</v>
      </c>
    </row>
    <row r="851995" spans="2:2" x14ac:dyDescent="0.15">
      <c r="B851995" t="s">
        <v>176</v>
      </c>
    </row>
    <row r="851996" spans="2:2" x14ac:dyDescent="0.15">
      <c r="B851996" t="s">
        <v>177</v>
      </c>
    </row>
    <row r="851997" spans="2:2" x14ac:dyDescent="0.15">
      <c r="B851997" t="s">
        <v>189</v>
      </c>
    </row>
    <row r="851998" spans="2:2" x14ac:dyDescent="0.15">
      <c r="B851998" t="s">
        <v>190</v>
      </c>
    </row>
    <row r="851999" spans="2:2" x14ac:dyDescent="0.15">
      <c r="B851999" t="s">
        <v>191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149</v>
      </c>
    </row>
    <row r="868361" spans="2:2" x14ac:dyDescent="0.15">
      <c r="B868361" t="s">
        <v>150</v>
      </c>
    </row>
    <row r="868362" spans="2:2" x14ac:dyDescent="0.15">
      <c r="B868362" t="s">
        <v>151</v>
      </c>
    </row>
    <row r="868363" spans="2:2" x14ac:dyDescent="0.15">
      <c r="B868363" t="s">
        <v>152</v>
      </c>
    </row>
    <row r="868364" spans="2:2" x14ac:dyDescent="0.15">
      <c r="B868364" t="s">
        <v>153</v>
      </c>
    </row>
    <row r="868365" spans="2:2" x14ac:dyDescent="0.15">
      <c r="B868365" t="s">
        <v>154</v>
      </c>
    </row>
    <row r="868366" spans="2:2" x14ac:dyDescent="0.15">
      <c r="B868366" t="s">
        <v>155</v>
      </c>
    </row>
    <row r="868367" spans="2:2" x14ac:dyDescent="0.15">
      <c r="B868367" t="s">
        <v>158</v>
      </c>
    </row>
    <row r="868368" spans="2:2" x14ac:dyDescent="0.15">
      <c r="B868368" t="s">
        <v>159</v>
      </c>
    </row>
    <row r="868369" spans="2:2" x14ac:dyDescent="0.15">
      <c r="B868369" t="s">
        <v>160</v>
      </c>
    </row>
    <row r="868370" spans="2:2" x14ac:dyDescent="0.15">
      <c r="B868370" t="s">
        <v>161</v>
      </c>
    </row>
    <row r="868371" spans="2:2" x14ac:dyDescent="0.15">
      <c r="B868371" t="s">
        <v>162</v>
      </c>
    </row>
    <row r="868372" spans="2:2" x14ac:dyDescent="0.15">
      <c r="B868372" t="s">
        <v>169</v>
      </c>
    </row>
    <row r="868373" spans="2:2" x14ac:dyDescent="0.15">
      <c r="B868373" t="s">
        <v>170</v>
      </c>
    </row>
    <row r="868374" spans="2:2" x14ac:dyDescent="0.15">
      <c r="B868374" t="s">
        <v>171</v>
      </c>
    </row>
    <row r="868375" spans="2:2" x14ac:dyDescent="0.15">
      <c r="B868375" t="s">
        <v>172</v>
      </c>
    </row>
    <row r="868376" spans="2:2" x14ac:dyDescent="0.15">
      <c r="B868376" t="s">
        <v>173</v>
      </c>
    </row>
    <row r="868377" spans="2:2" x14ac:dyDescent="0.15">
      <c r="B868377" t="s">
        <v>174</v>
      </c>
    </row>
    <row r="868378" spans="2:2" x14ac:dyDescent="0.15">
      <c r="B868378" t="s">
        <v>175</v>
      </c>
    </row>
    <row r="868379" spans="2:2" x14ac:dyDescent="0.15">
      <c r="B868379" t="s">
        <v>176</v>
      </c>
    </row>
    <row r="868380" spans="2:2" x14ac:dyDescent="0.15">
      <c r="B868380" t="s">
        <v>177</v>
      </c>
    </row>
    <row r="868381" spans="2:2" x14ac:dyDescent="0.15">
      <c r="B868381" t="s">
        <v>189</v>
      </c>
    </row>
    <row r="868382" spans="2:2" x14ac:dyDescent="0.15">
      <c r="B868382" t="s">
        <v>190</v>
      </c>
    </row>
    <row r="868383" spans="2:2" x14ac:dyDescent="0.15">
      <c r="B868383" t="s">
        <v>191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149</v>
      </c>
    </row>
    <row r="884745" spans="2:2" x14ac:dyDescent="0.15">
      <c r="B884745" t="s">
        <v>150</v>
      </c>
    </row>
    <row r="884746" spans="2:2" x14ac:dyDescent="0.15">
      <c r="B884746" t="s">
        <v>151</v>
      </c>
    </row>
    <row r="884747" spans="2:2" x14ac:dyDescent="0.15">
      <c r="B884747" t="s">
        <v>152</v>
      </c>
    </row>
    <row r="884748" spans="2:2" x14ac:dyDescent="0.15">
      <c r="B884748" t="s">
        <v>153</v>
      </c>
    </row>
    <row r="884749" spans="2:2" x14ac:dyDescent="0.15">
      <c r="B884749" t="s">
        <v>154</v>
      </c>
    </row>
    <row r="884750" spans="2:2" x14ac:dyDescent="0.15">
      <c r="B884750" t="s">
        <v>155</v>
      </c>
    </row>
    <row r="884751" spans="2:2" x14ac:dyDescent="0.15">
      <c r="B884751" t="s">
        <v>158</v>
      </c>
    </row>
    <row r="884752" spans="2:2" x14ac:dyDescent="0.15">
      <c r="B884752" t="s">
        <v>159</v>
      </c>
    </row>
    <row r="884753" spans="2:2" x14ac:dyDescent="0.15">
      <c r="B884753" t="s">
        <v>160</v>
      </c>
    </row>
    <row r="884754" spans="2:2" x14ac:dyDescent="0.15">
      <c r="B884754" t="s">
        <v>161</v>
      </c>
    </row>
    <row r="884755" spans="2:2" x14ac:dyDescent="0.15">
      <c r="B884755" t="s">
        <v>162</v>
      </c>
    </row>
    <row r="884756" spans="2:2" x14ac:dyDescent="0.15">
      <c r="B884756" t="s">
        <v>169</v>
      </c>
    </row>
    <row r="884757" spans="2:2" x14ac:dyDescent="0.15">
      <c r="B884757" t="s">
        <v>170</v>
      </c>
    </row>
    <row r="884758" spans="2:2" x14ac:dyDescent="0.15">
      <c r="B884758" t="s">
        <v>171</v>
      </c>
    </row>
    <row r="884759" spans="2:2" x14ac:dyDescent="0.15">
      <c r="B884759" t="s">
        <v>172</v>
      </c>
    </row>
    <row r="884760" spans="2:2" x14ac:dyDescent="0.15">
      <c r="B884760" t="s">
        <v>173</v>
      </c>
    </row>
    <row r="884761" spans="2:2" x14ac:dyDescent="0.15">
      <c r="B884761" t="s">
        <v>174</v>
      </c>
    </row>
    <row r="884762" spans="2:2" x14ac:dyDescent="0.15">
      <c r="B884762" t="s">
        <v>175</v>
      </c>
    </row>
    <row r="884763" spans="2:2" x14ac:dyDescent="0.15">
      <c r="B884763" t="s">
        <v>176</v>
      </c>
    </row>
    <row r="884764" spans="2:2" x14ac:dyDescent="0.15">
      <c r="B884764" t="s">
        <v>177</v>
      </c>
    </row>
    <row r="884765" spans="2:2" x14ac:dyDescent="0.15">
      <c r="B884765" t="s">
        <v>189</v>
      </c>
    </row>
    <row r="884766" spans="2:2" x14ac:dyDescent="0.15">
      <c r="B884766" t="s">
        <v>190</v>
      </c>
    </row>
    <row r="884767" spans="2:2" x14ac:dyDescent="0.15">
      <c r="B884767" t="s">
        <v>191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149</v>
      </c>
    </row>
    <row r="901129" spans="2:2" x14ac:dyDescent="0.15">
      <c r="B901129" t="s">
        <v>150</v>
      </c>
    </row>
    <row r="901130" spans="2:2" x14ac:dyDescent="0.15">
      <c r="B901130" t="s">
        <v>151</v>
      </c>
    </row>
    <row r="901131" spans="2:2" x14ac:dyDescent="0.15">
      <c r="B901131" t="s">
        <v>152</v>
      </c>
    </row>
    <row r="901132" spans="2:2" x14ac:dyDescent="0.15">
      <c r="B901132" t="s">
        <v>153</v>
      </c>
    </row>
    <row r="901133" spans="2:2" x14ac:dyDescent="0.15">
      <c r="B901133" t="s">
        <v>154</v>
      </c>
    </row>
    <row r="901134" spans="2:2" x14ac:dyDescent="0.15">
      <c r="B901134" t="s">
        <v>155</v>
      </c>
    </row>
    <row r="901135" spans="2:2" x14ac:dyDescent="0.15">
      <c r="B901135" t="s">
        <v>158</v>
      </c>
    </row>
    <row r="901136" spans="2:2" x14ac:dyDescent="0.15">
      <c r="B901136" t="s">
        <v>159</v>
      </c>
    </row>
    <row r="901137" spans="2:2" x14ac:dyDescent="0.15">
      <c r="B901137" t="s">
        <v>160</v>
      </c>
    </row>
    <row r="901138" spans="2:2" x14ac:dyDescent="0.15">
      <c r="B901138" t="s">
        <v>161</v>
      </c>
    </row>
    <row r="901139" spans="2:2" x14ac:dyDescent="0.15">
      <c r="B901139" t="s">
        <v>162</v>
      </c>
    </row>
    <row r="901140" spans="2:2" x14ac:dyDescent="0.15">
      <c r="B901140" t="s">
        <v>169</v>
      </c>
    </row>
    <row r="901141" spans="2:2" x14ac:dyDescent="0.15">
      <c r="B901141" t="s">
        <v>170</v>
      </c>
    </row>
    <row r="901142" spans="2:2" x14ac:dyDescent="0.15">
      <c r="B901142" t="s">
        <v>171</v>
      </c>
    </row>
    <row r="901143" spans="2:2" x14ac:dyDescent="0.15">
      <c r="B901143" t="s">
        <v>172</v>
      </c>
    </row>
    <row r="901144" spans="2:2" x14ac:dyDescent="0.15">
      <c r="B901144" t="s">
        <v>173</v>
      </c>
    </row>
    <row r="901145" spans="2:2" x14ac:dyDescent="0.15">
      <c r="B901145" t="s">
        <v>174</v>
      </c>
    </row>
    <row r="901146" spans="2:2" x14ac:dyDescent="0.15">
      <c r="B901146" t="s">
        <v>175</v>
      </c>
    </row>
    <row r="901147" spans="2:2" x14ac:dyDescent="0.15">
      <c r="B901147" t="s">
        <v>176</v>
      </c>
    </row>
    <row r="901148" spans="2:2" x14ac:dyDescent="0.15">
      <c r="B901148" t="s">
        <v>177</v>
      </c>
    </row>
    <row r="901149" spans="2:2" x14ac:dyDescent="0.15">
      <c r="B901149" t="s">
        <v>189</v>
      </c>
    </row>
    <row r="901150" spans="2:2" x14ac:dyDescent="0.15">
      <c r="B901150" t="s">
        <v>190</v>
      </c>
    </row>
    <row r="901151" spans="2:2" x14ac:dyDescent="0.15">
      <c r="B901151" t="s">
        <v>191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149</v>
      </c>
    </row>
    <row r="917513" spans="2:2" x14ac:dyDescent="0.15">
      <c r="B917513" t="s">
        <v>150</v>
      </c>
    </row>
    <row r="917514" spans="2:2" x14ac:dyDescent="0.15">
      <c r="B917514" t="s">
        <v>151</v>
      </c>
    </row>
    <row r="917515" spans="2:2" x14ac:dyDescent="0.15">
      <c r="B917515" t="s">
        <v>152</v>
      </c>
    </row>
    <row r="917516" spans="2:2" x14ac:dyDescent="0.15">
      <c r="B917516" t="s">
        <v>153</v>
      </c>
    </row>
    <row r="917517" spans="2:2" x14ac:dyDescent="0.15">
      <c r="B917517" t="s">
        <v>154</v>
      </c>
    </row>
    <row r="917518" spans="2:2" x14ac:dyDescent="0.15">
      <c r="B917518" t="s">
        <v>155</v>
      </c>
    </row>
    <row r="917519" spans="2:2" x14ac:dyDescent="0.15">
      <c r="B917519" t="s">
        <v>158</v>
      </c>
    </row>
    <row r="917520" spans="2:2" x14ac:dyDescent="0.15">
      <c r="B917520" t="s">
        <v>159</v>
      </c>
    </row>
    <row r="917521" spans="2:2" x14ac:dyDescent="0.15">
      <c r="B917521" t="s">
        <v>160</v>
      </c>
    </row>
    <row r="917522" spans="2:2" x14ac:dyDescent="0.15">
      <c r="B917522" t="s">
        <v>161</v>
      </c>
    </row>
    <row r="917523" spans="2:2" x14ac:dyDescent="0.15">
      <c r="B917523" t="s">
        <v>162</v>
      </c>
    </row>
    <row r="917524" spans="2:2" x14ac:dyDescent="0.15">
      <c r="B917524" t="s">
        <v>169</v>
      </c>
    </row>
    <row r="917525" spans="2:2" x14ac:dyDescent="0.15">
      <c r="B917525" t="s">
        <v>170</v>
      </c>
    </row>
    <row r="917526" spans="2:2" x14ac:dyDescent="0.15">
      <c r="B917526" t="s">
        <v>171</v>
      </c>
    </row>
    <row r="917527" spans="2:2" x14ac:dyDescent="0.15">
      <c r="B917527" t="s">
        <v>172</v>
      </c>
    </row>
    <row r="917528" spans="2:2" x14ac:dyDescent="0.15">
      <c r="B917528" t="s">
        <v>173</v>
      </c>
    </row>
    <row r="917529" spans="2:2" x14ac:dyDescent="0.15">
      <c r="B917529" t="s">
        <v>174</v>
      </c>
    </row>
    <row r="917530" spans="2:2" x14ac:dyDescent="0.15">
      <c r="B917530" t="s">
        <v>175</v>
      </c>
    </row>
    <row r="917531" spans="2:2" x14ac:dyDescent="0.15">
      <c r="B917531" t="s">
        <v>176</v>
      </c>
    </row>
    <row r="917532" spans="2:2" x14ac:dyDescent="0.15">
      <c r="B917532" t="s">
        <v>177</v>
      </c>
    </row>
    <row r="917533" spans="2:2" x14ac:dyDescent="0.15">
      <c r="B917533" t="s">
        <v>189</v>
      </c>
    </row>
    <row r="917534" spans="2:2" x14ac:dyDescent="0.15">
      <c r="B917534" t="s">
        <v>190</v>
      </c>
    </row>
    <row r="917535" spans="2:2" x14ac:dyDescent="0.15">
      <c r="B917535" t="s">
        <v>191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149</v>
      </c>
    </row>
    <row r="933897" spans="2:2" x14ac:dyDescent="0.15">
      <c r="B933897" t="s">
        <v>150</v>
      </c>
    </row>
    <row r="933898" spans="2:2" x14ac:dyDescent="0.15">
      <c r="B933898" t="s">
        <v>151</v>
      </c>
    </row>
    <row r="933899" spans="2:2" x14ac:dyDescent="0.15">
      <c r="B933899" t="s">
        <v>152</v>
      </c>
    </row>
    <row r="933900" spans="2:2" x14ac:dyDescent="0.15">
      <c r="B933900" t="s">
        <v>153</v>
      </c>
    </row>
    <row r="933901" spans="2:2" x14ac:dyDescent="0.15">
      <c r="B933901" t="s">
        <v>154</v>
      </c>
    </row>
    <row r="933902" spans="2:2" x14ac:dyDescent="0.15">
      <c r="B933902" t="s">
        <v>155</v>
      </c>
    </row>
    <row r="933903" spans="2:2" x14ac:dyDescent="0.15">
      <c r="B933903" t="s">
        <v>158</v>
      </c>
    </row>
    <row r="933904" spans="2:2" x14ac:dyDescent="0.15">
      <c r="B933904" t="s">
        <v>159</v>
      </c>
    </row>
    <row r="933905" spans="2:2" x14ac:dyDescent="0.15">
      <c r="B933905" t="s">
        <v>160</v>
      </c>
    </row>
    <row r="933906" spans="2:2" x14ac:dyDescent="0.15">
      <c r="B933906" t="s">
        <v>161</v>
      </c>
    </row>
    <row r="933907" spans="2:2" x14ac:dyDescent="0.15">
      <c r="B933907" t="s">
        <v>162</v>
      </c>
    </row>
    <row r="933908" spans="2:2" x14ac:dyDescent="0.15">
      <c r="B933908" t="s">
        <v>169</v>
      </c>
    </row>
    <row r="933909" spans="2:2" x14ac:dyDescent="0.15">
      <c r="B933909" t="s">
        <v>170</v>
      </c>
    </row>
    <row r="933910" spans="2:2" x14ac:dyDescent="0.15">
      <c r="B933910" t="s">
        <v>171</v>
      </c>
    </row>
    <row r="933911" spans="2:2" x14ac:dyDescent="0.15">
      <c r="B933911" t="s">
        <v>172</v>
      </c>
    </row>
    <row r="933912" spans="2:2" x14ac:dyDescent="0.15">
      <c r="B933912" t="s">
        <v>173</v>
      </c>
    </row>
    <row r="933913" spans="2:2" x14ac:dyDescent="0.15">
      <c r="B933913" t="s">
        <v>174</v>
      </c>
    </row>
    <row r="933914" spans="2:2" x14ac:dyDescent="0.15">
      <c r="B933914" t="s">
        <v>175</v>
      </c>
    </row>
    <row r="933915" spans="2:2" x14ac:dyDescent="0.15">
      <c r="B933915" t="s">
        <v>176</v>
      </c>
    </row>
    <row r="933916" spans="2:2" x14ac:dyDescent="0.15">
      <c r="B933916" t="s">
        <v>177</v>
      </c>
    </row>
    <row r="933917" spans="2:2" x14ac:dyDescent="0.15">
      <c r="B933917" t="s">
        <v>189</v>
      </c>
    </row>
    <row r="933918" spans="2:2" x14ac:dyDescent="0.15">
      <c r="B933918" t="s">
        <v>190</v>
      </c>
    </row>
    <row r="933919" spans="2:2" x14ac:dyDescent="0.15">
      <c r="B933919" t="s">
        <v>191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149</v>
      </c>
    </row>
    <row r="950281" spans="2:2" x14ac:dyDescent="0.15">
      <c r="B950281" t="s">
        <v>150</v>
      </c>
    </row>
    <row r="950282" spans="2:2" x14ac:dyDescent="0.15">
      <c r="B950282" t="s">
        <v>151</v>
      </c>
    </row>
    <row r="950283" spans="2:2" x14ac:dyDescent="0.15">
      <c r="B950283" t="s">
        <v>152</v>
      </c>
    </row>
    <row r="950284" spans="2:2" x14ac:dyDescent="0.15">
      <c r="B950284" t="s">
        <v>153</v>
      </c>
    </row>
    <row r="950285" spans="2:2" x14ac:dyDescent="0.15">
      <c r="B950285" t="s">
        <v>154</v>
      </c>
    </row>
    <row r="950286" spans="2:2" x14ac:dyDescent="0.15">
      <c r="B950286" t="s">
        <v>155</v>
      </c>
    </row>
    <row r="950287" spans="2:2" x14ac:dyDescent="0.15">
      <c r="B950287" t="s">
        <v>158</v>
      </c>
    </row>
    <row r="950288" spans="2:2" x14ac:dyDescent="0.15">
      <c r="B950288" t="s">
        <v>159</v>
      </c>
    </row>
    <row r="950289" spans="2:2" x14ac:dyDescent="0.15">
      <c r="B950289" t="s">
        <v>160</v>
      </c>
    </row>
    <row r="950290" spans="2:2" x14ac:dyDescent="0.15">
      <c r="B950290" t="s">
        <v>161</v>
      </c>
    </row>
    <row r="950291" spans="2:2" x14ac:dyDescent="0.15">
      <c r="B950291" t="s">
        <v>162</v>
      </c>
    </row>
    <row r="950292" spans="2:2" x14ac:dyDescent="0.15">
      <c r="B950292" t="s">
        <v>169</v>
      </c>
    </row>
    <row r="950293" spans="2:2" x14ac:dyDescent="0.15">
      <c r="B950293" t="s">
        <v>170</v>
      </c>
    </row>
    <row r="950294" spans="2:2" x14ac:dyDescent="0.15">
      <c r="B950294" t="s">
        <v>171</v>
      </c>
    </row>
    <row r="950295" spans="2:2" x14ac:dyDescent="0.15">
      <c r="B950295" t="s">
        <v>172</v>
      </c>
    </row>
    <row r="950296" spans="2:2" x14ac:dyDescent="0.15">
      <c r="B950296" t="s">
        <v>173</v>
      </c>
    </row>
    <row r="950297" spans="2:2" x14ac:dyDescent="0.15">
      <c r="B950297" t="s">
        <v>174</v>
      </c>
    </row>
    <row r="950298" spans="2:2" x14ac:dyDescent="0.15">
      <c r="B950298" t="s">
        <v>175</v>
      </c>
    </row>
    <row r="950299" spans="2:2" x14ac:dyDescent="0.15">
      <c r="B950299" t="s">
        <v>176</v>
      </c>
    </row>
    <row r="950300" spans="2:2" x14ac:dyDescent="0.15">
      <c r="B950300" t="s">
        <v>177</v>
      </c>
    </row>
    <row r="950301" spans="2:2" x14ac:dyDescent="0.15">
      <c r="B950301" t="s">
        <v>189</v>
      </c>
    </row>
    <row r="950302" spans="2:2" x14ac:dyDescent="0.15">
      <c r="B950302" t="s">
        <v>190</v>
      </c>
    </row>
    <row r="950303" spans="2:2" x14ac:dyDescent="0.15">
      <c r="B950303" t="s">
        <v>191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149</v>
      </c>
    </row>
    <row r="966665" spans="2:2" x14ac:dyDescent="0.15">
      <c r="B966665" t="s">
        <v>150</v>
      </c>
    </row>
    <row r="966666" spans="2:2" x14ac:dyDescent="0.15">
      <c r="B966666" t="s">
        <v>151</v>
      </c>
    </row>
    <row r="966667" spans="2:2" x14ac:dyDescent="0.15">
      <c r="B966667" t="s">
        <v>152</v>
      </c>
    </row>
    <row r="966668" spans="2:2" x14ac:dyDescent="0.15">
      <c r="B966668" t="s">
        <v>153</v>
      </c>
    </row>
    <row r="966669" spans="2:2" x14ac:dyDescent="0.15">
      <c r="B966669" t="s">
        <v>154</v>
      </c>
    </row>
    <row r="966670" spans="2:2" x14ac:dyDescent="0.15">
      <c r="B966670" t="s">
        <v>155</v>
      </c>
    </row>
    <row r="966671" spans="2:2" x14ac:dyDescent="0.15">
      <c r="B966671" t="s">
        <v>158</v>
      </c>
    </row>
    <row r="966672" spans="2:2" x14ac:dyDescent="0.15">
      <c r="B966672" t="s">
        <v>159</v>
      </c>
    </row>
    <row r="966673" spans="2:2" x14ac:dyDescent="0.15">
      <c r="B966673" t="s">
        <v>160</v>
      </c>
    </row>
    <row r="966674" spans="2:2" x14ac:dyDescent="0.15">
      <c r="B966674" t="s">
        <v>161</v>
      </c>
    </row>
    <row r="966675" spans="2:2" x14ac:dyDescent="0.15">
      <c r="B966675" t="s">
        <v>162</v>
      </c>
    </row>
    <row r="966676" spans="2:2" x14ac:dyDescent="0.15">
      <c r="B966676" t="s">
        <v>169</v>
      </c>
    </row>
    <row r="966677" spans="2:2" x14ac:dyDescent="0.15">
      <c r="B966677" t="s">
        <v>170</v>
      </c>
    </row>
    <row r="966678" spans="2:2" x14ac:dyDescent="0.15">
      <c r="B966678" t="s">
        <v>171</v>
      </c>
    </row>
    <row r="966679" spans="2:2" x14ac:dyDescent="0.15">
      <c r="B966679" t="s">
        <v>172</v>
      </c>
    </row>
    <row r="966680" spans="2:2" x14ac:dyDescent="0.15">
      <c r="B966680" t="s">
        <v>173</v>
      </c>
    </row>
    <row r="966681" spans="2:2" x14ac:dyDescent="0.15">
      <c r="B966681" t="s">
        <v>174</v>
      </c>
    </row>
    <row r="966682" spans="2:2" x14ac:dyDescent="0.15">
      <c r="B966682" t="s">
        <v>175</v>
      </c>
    </row>
    <row r="966683" spans="2:2" x14ac:dyDescent="0.15">
      <c r="B966683" t="s">
        <v>176</v>
      </c>
    </row>
    <row r="966684" spans="2:2" x14ac:dyDescent="0.15">
      <c r="B966684" t="s">
        <v>177</v>
      </c>
    </row>
    <row r="966685" spans="2:2" x14ac:dyDescent="0.15">
      <c r="B966685" t="s">
        <v>189</v>
      </c>
    </row>
    <row r="966686" spans="2:2" x14ac:dyDescent="0.15">
      <c r="B966686" t="s">
        <v>190</v>
      </c>
    </row>
    <row r="966687" spans="2:2" x14ac:dyDescent="0.15">
      <c r="B966687" t="s">
        <v>191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149</v>
      </c>
    </row>
    <row r="983049" spans="2:2" x14ac:dyDescent="0.15">
      <c r="B983049" t="s">
        <v>150</v>
      </c>
    </row>
    <row r="983050" spans="2:2" x14ac:dyDescent="0.15">
      <c r="B983050" t="s">
        <v>151</v>
      </c>
    </row>
    <row r="983051" spans="2:2" x14ac:dyDescent="0.15">
      <c r="B983051" t="s">
        <v>152</v>
      </c>
    </row>
    <row r="983052" spans="2:2" x14ac:dyDescent="0.15">
      <c r="B983052" t="s">
        <v>153</v>
      </c>
    </row>
    <row r="983053" spans="2:2" x14ac:dyDescent="0.15">
      <c r="B983053" t="s">
        <v>154</v>
      </c>
    </row>
    <row r="983054" spans="2:2" x14ac:dyDescent="0.15">
      <c r="B983054" t="s">
        <v>155</v>
      </c>
    </row>
    <row r="983055" spans="2:2" x14ac:dyDescent="0.15">
      <c r="B983055" t="s">
        <v>158</v>
      </c>
    </row>
    <row r="983056" spans="2:2" x14ac:dyDescent="0.15">
      <c r="B983056" t="s">
        <v>159</v>
      </c>
    </row>
    <row r="983057" spans="2:2" x14ac:dyDescent="0.15">
      <c r="B983057" t="s">
        <v>160</v>
      </c>
    </row>
    <row r="983058" spans="2:2" x14ac:dyDescent="0.15">
      <c r="B983058" t="s">
        <v>161</v>
      </c>
    </row>
    <row r="983059" spans="2:2" x14ac:dyDescent="0.15">
      <c r="B983059" t="s">
        <v>162</v>
      </c>
    </row>
    <row r="983060" spans="2:2" x14ac:dyDescent="0.15">
      <c r="B983060" t="s">
        <v>169</v>
      </c>
    </row>
    <row r="983061" spans="2:2" x14ac:dyDescent="0.15">
      <c r="B983061" t="s">
        <v>170</v>
      </c>
    </row>
    <row r="983062" spans="2:2" x14ac:dyDescent="0.15">
      <c r="B983062" t="s">
        <v>171</v>
      </c>
    </row>
    <row r="983063" spans="2:2" x14ac:dyDescent="0.15">
      <c r="B983063" t="s">
        <v>172</v>
      </c>
    </row>
    <row r="983064" spans="2:2" x14ac:dyDescent="0.15">
      <c r="B983064" t="s">
        <v>173</v>
      </c>
    </row>
    <row r="983065" spans="2:2" x14ac:dyDescent="0.15">
      <c r="B983065" t="s">
        <v>174</v>
      </c>
    </row>
    <row r="983066" spans="2:2" x14ac:dyDescent="0.15">
      <c r="B983066" t="s">
        <v>175</v>
      </c>
    </row>
    <row r="983067" spans="2:2" x14ac:dyDescent="0.15">
      <c r="B983067" t="s">
        <v>176</v>
      </c>
    </row>
    <row r="983068" spans="2:2" x14ac:dyDescent="0.15">
      <c r="B983068" t="s">
        <v>177</v>
      </c>
    </row>
    <row r="983069" spans="2:2" x14ac:dyDescent="0.15">
      <c r="B983069" t="s">
        <v>189</v>
      </c>
    </row>
    <row r="983070" spans="2:2" x14ac:dyDescent="0.15">
      <c r="B983070" t="s">
        <v>190</v>
      </c>
    </row>
    <row r="983071" spans="2:2" x14ac:dyDescent="0.15">
      <c r="B983071" t="s">
        <v>191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149</v>
      </c>
    </row>
    <row r="999433" spans="2:2" x14ac:dyDescent="0.15">
      <c r="B999433" t="s">
        <v>150</v>
      </c>
    </row>
    <row r="999434" spans="2:2" x14ac:dyDescent="0.15">
      <c r="B999434" t="s">
        <v>151</v>
      </c>
    </row>
    <row r="999435" spans="2:2" x14ac:dyDescent="0.15">
      <c r="B999435" t="s">
        <v>152</v>
      </c>
    </row>
    <row r="999436" spans="2:2" x14ac:dyDescent="0.15">
      <c r="B999436" t="s">
        <v>153</v>
      </c>
    </row>
    <row r="999437" spans="2:2" x14ac:dyDescent="0.15">
      <c r="B999437" t="s">
        <v>154</v>
      </c>
    </row>
    <row r="999438" spans="2:2" x14ac:dyDescent="0.15">
      <c r="B999438" t="s">
        <v>155</v>
      </c>
    </row>
    <row r="999439" spans="2:2" x14ac:dyDescent="0.15">
      <c r="B999439" t="s">
        <v>158</v>
      </c>
    </row>
    <row r="999440" spans="2:2" x14ac:dyDescent="0.15">
      <c r="B999440" t="s">
        <v>159</v>
      </c>
    </row>
    <row r="999441" spans="2:2" x14ac:dyDescent="0.15">
      <c r="B999441" t="s">
        <v>160</v>
      </c>
    </row>
    <row r="999442" spans="2:2" x14ac:dyDescent="0.15">
      <c r="B999442" t="s">
        <v>161</v>
      </c>
    </row>
    <row r="999443" spans="2:2" x14ac:dyDescent="0.15">
      <c r="B999443" t="s">
        <v>162</v>
      </c>
    </row>
    <row r="999444" spans="2:2" x14ac:dyDescent="0.15">
      <c r="B999444" t="s">
        <v>169</v>
      </c>
    </row>
    <row r="999445" spans="2:2" x14ac:dyDescent="0.15">
      <c r="B999445" t="s">
        <v>170</v>
      </c>
    </row>
    <row r="999446" spans="2:2" x14ac:dyDescent="0.15">
      <c r="B999446" t="s">
        <v>171</v>
      </c>
    </row>
    <row r="999447" spans="2:2" x14ac:dyDescent="0.15">
      <c r="B999447" t="s">
        <v>172</v>
      </c>
    </row>
    <row r="999448" spans="2:2" x14ac:dyDescent="0.15">
      <c r="B999448" t="s">
        <v>173</v>
      </c>
    </row>
    <row r="999449" spans="2:2" x14ac:dyDescent="0.15">
      <c r="B999449" t="s">
        <v>174</v>
      </c>
    </row>
    <row r="999450" spans="2:2" x14ac:dyDescent="0.15">
      <c r="B999450" t="s">
        <v>175</v>
      </c>
    </row>
    <row r="999451" spans="2:2" x14ac:dyDescent="0.15">
      <c r="B999451" t="s">
        <v>176</v>
      </c>
    </row>
    <row r="999452" spans="2:2" x14ac:dyDescent="0.15">
      <c r="B999452" t="s">
        <v>177</v>
      </c>
    </row>
    <row r="999453" spans="2:2" x14ac:dyDescent="0.15">
      <c r="B999453" t="s">
        <v>189</v>
      </c>
    </row>
    <row r="999454" spans="2:2" x14ac:dyDescent="0.15">
      <c r="B999454" t="s">
        <v>190</v>
      </c>
    </row>
    <row r="999455" spans="2:2" x14ac:dyDescent="0.15">
      <c r="B999455" t="s">
        <v>191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149</v>
      </c>
    </row>
    <row r="1015817" spans="2:2" x14ac:dyDescent="0.15">
      <c r="B1015817" t="s">
        <v>150</v>
      </c>
    </row>
    <row r="1015818" spans="2:2" x14ac:dyDescent="0.15">
      <c r="B1015818" t="s">
        <v>151</v>
      </c>
    </row>
    <row r="1015819" spans="2:2" x14ac:dyDescent="0.15">
      <c r="B1015819" t="s">
        <v>152</v>
      </c>
    </row>
    <row r="1015820" spans="2:2" x14ac:dyDescent="0.15">
      <c r="B1015820" t="s">
        <v>153</v>
      </c>
    </row>
    <row r="1015821" spans="2:2" x14ac:dyDescent="0.15">
      <c r="B1015821" t="s">
        <v>154</v>
      </c>
    </row>
    <row r="1015822" spans="2:2" x14ac:dyDescent="0.15">
      <c r="B1015822" t="s">
        <v>155</v>
      </c>
    </row>
    <row r="1015823" spans="2:2" x14ac:dyDescent="0.15">
      <c r="B1015823" t="s">
        <v>158</v>
      </c>
    </row>
    <row r="1015824" spans="2:2" x14ac:dyDescent="0.15">
      <c r="B1015824" t="s">
        <v>159</v>
      </c>
    </row>
    <row r="1015825" spans="2:2" x14ac:dyDescent="0.15">
      <c r="B1015825" t="s">
        <v>160</v>
      </c>
    </row>
    <row r="1015826" spans="2:2" x14ac:dyDescent="0.15">
      <c r="B1015826" t="s">
        <v>161</v>
      </c>
    </row>
    <row r="1015827" spans="2:2" x14ac:dyDescent="0.15">
      <c r="B1015827" t="s">
        <v>162</v>
      </c>
    </row>
    <row r="1015828" spans="2:2" x14ac:dyDescent="0.15">
      <c r="B1015828" t="s">
        <v>169</v>
      </c>
    </row>
    <row r="1015829" spans="2:2" x14ac:dyDescent="0.15">
      <c r="B1015829" t="s">
        <v>170</v>
      </c>
    </row>
    <row r="1015830" spans="2:2" x14ac:dyDescent="0.15">
      <c r="B1015830" t="s">
        <v>171</v>
      </c>
    </row>
    <row r="1015831" spans="2:2" x14ac:dyDescent="0.15">
      <c r="B1015831" t="s">
        <v>172</v>
      </c>
    </row>
    <row r="1015832" spans="2:2" x14ac:dyDescent="0.15">
      <c r="B1015832" t="s">
        <v>173</v>
      </c>
    </row>
    <row r="1015833" spans="2:2" x14ac:dyDescent="0.15">
      <c r="B1015833" t="s">
        <v>174</v>
      </c>
    </row>
    <row r="1015834" spans="2:2" x14ac:dyDescent="0.15">
      <c r="B1015834" t="s">
        <v>175</v>
      </c>
    </row>
    <row r="1015835" spans="2:2" x14ac:dyDescent="0.15">
      <c r="B1015835" t="s">
        <v>176</v>
      </c>
    </row>
    <row r="1015836" spans="2:2" x14ac:dyDescent="0.15">
      <c r="B1015836" t="s">
        <v>177</v>
      </c>
    </row>
    <row r="1015837" spans="2:2" x14ac:dyDescent="0.15">
      <c r="B1015837" t="s">
        <v>189</v>
      </c>
    </row>
    <row r="1015838" spans="2:2" x14ac:dyDescent="0.15">
      <c r="B1015838" t="s">
        <v>190</v>
      </c>
    </row>
    <row r="1015839" spans="2:2" x14ac:dyDescent="0.15">
      <c r="B1015839" t="s">
        <v>191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149</v>
      </c>
    </row>
    <row r="1032201" spans="2:2" x14ac:dyDescent="0.15">
      <c r="B1032201" t="s">
        <v>150</v>
      </c>
    </row>
    <row r="1032202" spans="2:2" x14ac:dyDescent="0.15">
      <c r="B1032202" t="s">
        <v>151</v>
      </c>
    </row>
    <row r="1032203" spans="2:2" x14ac:dyDescent="0.15">
      <c r="B1032203" t="s">
        <v>152</v>
      </c>
    </row>
    <row r="1032204" spans="2:2" x14ac:dyDescent="0.15">
      <c r="B1032204" t="s">
        <v>153</v>
      </c>
    </row>
    <row r="1032205" spans="2:2" x14ac:dyDescent="0.15">
      <c r="B1032205" t="s">
        <v>154</v>
      </c>
    </row>
    <row r="1032206" spans="2:2" x14ac:dyDescent="0.15">
      <c r="B1032206" t="s">
        <v>155</v>
      </c>
    </row>
    <row r="1032207" spans="2:2" x14ac:dyDescent="0.15">
      <c r="B1032207" t="s">
        <v>158</v>
      </c>
    </row>
    <row r="1032208" spans="2:2" x14ac:dyDescent="0.15">
      <c r="B1032208" t="s">
        <v>159</v>
      </c>
    </row>
    <row r="1032209" spans="2:2" x14ac:dyDescent="0.15">
      <c r="B1032209" t="s">
        <v>160</v>
      </c>
    </row>
    <row r="1032210" spans="2:2" x14ac:dyDescent="0.15">
      <c r="B1032210" t="s">
        <v>161</v>
      </c>
    </row>
    <row r="1032211" spans="2:2" x14ac:dyDescent="0.15">
      <c r="B1032211" t="s">
        <v>162</v>
      </c>
    </row>
    <row r="1032212" spans="2:2" x14ac:dyDescent="0.15">
      <c r="B1032212" t="s">
        <v>169</v>
      </c>
    </row>
    <row r="1032213" spans="2:2" x14ac:dyDescent="0.15">
      <c r="B1032213" t="s">
        <v>170</v>
      </c>
    </row>
    <row r="1032214" spans="2:2" x14ac:dyDescent="0.15">
      <c r="B1032214" t="s">
        <v>171</v>
      </c>
    </row>
    <row r="1032215" spans="2:2" x14ac:dyDescent="0.15">
      <c r="B1032215" t="s">
        <v>172</v>
      </c>
    </row>
    <row r="1032216" spans="2:2" x14ac:dyDescent="0.15">
      <c r="B1032216" t="s">
        <v>173</v>
      </c>
    </row>
    <row r="1032217" spans="2:2" x14ac:dyDescent="0.15">
      <c r="B1032217" t="s">
        <v>174</v>
      </c>
    </row>
    <row r="1032218" spans="2:2" x14ac:dyDescent="0.15">
      <c r="B1032218" t="s">
        <v>175</v>
      </c>
    </row>
    <row r="1032219" spans="2:2" x14ac:dyDescent="0.15">
      <c r="B1032219" t="s">
        <v>176</v>
      </c>
    </row>
    <row r="1032220" spans="2:2" x14ac:dyDescent="0.15">
      <c r="B1032220" t="s">
        <v>177</v>
      </c>
    </row>
    <row r="1032221" spans="2:2" x14ac:dyDescent="0.15">
      <c r="B1032221" t="s">
        <v>189</v>
      </c>
    </row>
    <row r="1032222" spans="2:2" x14ac:dyDescent="0.15">
      <c r="B1032222" t="s">
        <v>190</v>
      </c>
    </row>
    <row r="1032223" spans="2:2" x14ac:dyDescent="0.15">
      <c r="B1032223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1"/>
  <sheetViews>
    <sheetView workbookViewId="0">
      <pane xSplit="5" topLeftCell="L1" activePane="topRight" state="frozen"/>
      <selection pane="topRight" activeCell="S24" sqref="S24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66" x14ac:dyDescent="0.15">
      <c r="D3" t="s">
        <v>207</v>
      </c>
    </row>
    <row r="4" spans="1:66" x14ac:dyDescent="0.15">
      <c r="D4" s="4">
        <v>5</v>
      </c>
    </row>
    <row r="6" spans="1:66" x14ac:dyDescent="0.15">
      <c r="AM6" s="1"/>
    </row>
    <row r="7" spans="1:66" x14ac:dyDescent="0.15">
      <c r="A7" t="s">
        <v>100</v>
      </c>
      <c r="D7" t="s">
        <v>143</v>
      </c>
    </row>
    <row r="8" spans="1:66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</row>
    <row r="9" spans="1:66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1045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120</v>
      </c>
      <c r="AE9" s="4">
        <v>6</v>
      </c>
      <c r="AI9" t="s">
        <v>89</v>
      </c>
      <c r="AM9" s="6">
        <f>VLOOKUP(AI9,$B:$C,2,0)</f>
        <v>15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228</v>
      </c>
      <c r="BN9" s="6">
        <f>VLOOKUP(BJ9,$B:$C,2,0)*D4</f>
        <v>10</v>
      </c>
    </row>
    <row r="10" spans="1:66" x14ac:dyDescent="0.15">
      <c r="B10" t="s">
        <v>91</v>
      </c>
      <c r="C10">
        <v>120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226</v>
      </c>
      <c r="BK10" t="s">
        <v>164</v>
      </c>
      <c r="BL10" t="s">
        <v>9</v>
      </c>
      <c r="BM10" t="s">
        <v>113</v>
      </c>
      <c r="BN10" t="s">
        <v>106</v>
      </c>
    </row>
    <row r="11" spans="1:66" x14ac:dyDescent="0.15">
      <c r="B11" t="s">
        <v>228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</row>
    <row r="12" spans="1:66" x14ac:dyDescent="0.15">
      <c r="H12">
        <v>1</v>
      </c>
      <c r="I12">
        <f>R12</f>
        <v>4</v>
      </c>
      <c r="J12">
        <f t="shared" ref="J12:J75" si="0">I12*J$9</f>
        <v>4180</v>
      </c>
      <c r="P12">
        <v>1</v>
      </c>
      <c r="Q12" s="4">
        <v>1</v>
      </c>
      <c r="R12">
        <f>VLOOKUP(Q12,标准数值!C:O,7,FALSE)</f>
        <v>4</v>
      </c>
      <c r="S12">
        <f t="shared" ref="S12:S43" si="1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480</v>
      </c>
      <c r="AD12">
        <f>AC12-AC11</f>
        <v>480</v>
      </c>
      <c r="AE12">
        <f>AD12/AE$9</f>
        <v>80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2">VLOOKUP(AJ12,$Q:$R,2,FALSE)</f>
        <v>80</v>
      </c>
      <c r="AM12">
        <f>AL12*AM$9</f>
        <v>1200</v>
      </c>
      <c r="AN12">
        <f>AM12-AM11</f>
        <v>1200</v>
      </c>
      <c r="AO12">
        <f>INT(AN12/AO$9)</f>
        <v>200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3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4">VLOOKUP(BK12,$Q:$R,2,FALSE)</f>
        <v>160</v>
      </c>
      <c r="BN12">
        <f t="shared" ref="BN12:BN19" si="5">BM12*BN$9</f>
        <v>1600</v>
      </c>
    </row>
    <row r="13" spans="1:66" x14ac:dyDescent="0.15">
      <c r="H13">
        <v>2</v>
      </c>
      <c r="I13">
        <f t="shared" ref="I13:I76" si="6">R13</f>
        <v>8</v>
      </c>
      <c r="J13">
        <f t="shared" si="0"/>
        <v>8360</v>
      </c>
      <c r="P13">
        <v>2</v>
      </c>
      <c r="Q13" s="4">
        <v>2</v>
      </c>
      <c r="R13">
        <f>VLOOKUP(Q13,标准数值!C:O,7,FALSE)</f>
        <v>8</v>
      </c>
      <c r="S13">
        <f t="shared" si="1"/>
        <v>480</v>
      </c>
      <c r="T13">
        <f t="shared" ref="T13:T76" si="7">S13-S12</f>
        <v>240</v>
      </c>
      <c r="U13">
        <f t="shared" ref="U13:U76" si="8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9">VLOOKUP(Z13,Q:R,2,FALSE)</f>
        <v>20</v>
      </c>
      <c r="AC13">
        <f t="shared" ref="AC13:AC31" si="10">AB13*AC$9</f>
        <v>2400</v>
      </c>
      <c r="AD13">
        <f t="shared" ref="AD13:AD31" si="11">AC13-AC12</f>
        <v>1920</v>
      </c>
      <c r="AE13">
        <f t="shared" ref="AE13:AE31" si="12">AD13/AE$9</f>
        <v>320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2"/>
        <v>160</v>
      </c>
      <c r="AM13">
        <f t="shared" ref="AM13:AM20" si="13">AL13*AM$9</f>
        <v>2400</v>
      </c>
      <c r="AN13">
        <f t="shared" ref="AN13:AN20" si="14">AM13-AM12</f>
        <v>1200</v>
      </c>
      <c r="AO13">
        <f t="shared" ref="AO13:AO20" si="15">INT(AN13/AO$9)</f>
        <v>200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3"/>
        <v>80</v>
      </c>
      <c r="AW13">
        <f t="shared" ref="AW13:AW20" si="16">AV13*AW$9</f>
        <v>480</v>
      </c>
      <c r="AX13" s="12">
        <f t="shared" ref="AX13:AX20" si="17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351.99999999999989</v>
      </c>
      <c r="BE13">
        <f t="shared" ref="BE13:BE16" si="18">BD13*BE$9</f>
        <v>2111.9999999999991</v>
      </c>
      <c r="BF13">
        <f t="shared" ref="BF13:BF16" si="19">BE13-BE12</f>
        <v>1631.9999999999991</v>
      </c>
      <c r="BJ13">
        <v>3</v>
      </c>
      <c r="BK13">
        <v>40</v>
      </c>
      <c r="BL13">
        <f>VLOOKUP(BK13,标准数值!C:Q,15,FALSE)</f>
        <v>320</v>
      </c>
      <c r="BM13">
        <f t="shared" si="4"/>
        <v>351.99999999999989</v>
      </c>
      <c r="BN13">
        <f t="shared" si="5"/>
        <v>3519.9999999999991</v>
      </c>
    </row>
    <row r="14" spans="1:66" x14ac:dyDescent="0.15">
      <c r="A14" t="s">
        <v>102</v>
      </c>
      <c r="B14" t="s">
        <v>89</v>
      </c>
      <c r="C14">
        <f>C$9*D14</f>
        <v>15</v>
      </c>
      <c r="D14" s="4">
        <v>0.25</v>
      </c>
      <c r="H14">
        <v>3</v>
      </c>
      <c r="I14">
        <f t="shared" si="6"/>
        <v>12</v>
      </c>
      <c r="J14">
        <f t="shared" si="0"/>
        <v>12540</v>
      </c>
      <c r="P14">
        <v>3</v>
      </c>
      <c r="Q14" s="4">
        <v>3</v>
      </c>
      <c r="R14">
        <f>VLOOKUP(Q14,标准数值!C:O,7,FALSE)</f>
        <v>12</v>
      </c>
      <c r="S14">
        <f t="shared" si="1"/>
        <v>720</v>
      </c>
      <c r="T14">
        <f t="shared" si="7"/>
        <v>240</v>
      </c>
      <c r="U14">
        <f t="shared" si="8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9"/>
        <v>40</v>
      </c>
      <c r="AC14">
        <f t="shared" si="10"/>
        <v>4800</v>
      </c>
      <c r="AD14">
        <f t="shared" si="11"/>
        <v>2400</v>
      </c>
      <c r="AE14">
        <f t="shared" si="12"/>
        <v>400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2"/>
        <v>351.99999999999989</v>
      </c>
      <c r="AM14">
        <f t="shared" si="13"/>
        <v>5279.9999999999982</v>
      </c>
      <c r="AN14">
        <f t="shared" si="14"/>
        <v>2879.9999999999982</v>
      </c>
      <c r="AO14">
        <f t="shared" si="15"/>
        <v>480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3"/>
        <v>160</v>
      </c>
      <c r="AW14">
        <f t="shared" si="16"/>
        <v>960</v>
      </c>
      <c r="AX14" s="12">
        <f t="shared" si="17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1665.9999999999998</v>
      </c>
      <c r="BE14">
        <f t="shared" si="18"/>
        <v>9995.9999999999982</v>
      </c>
      <c r="BF14">
        <f t="shared" si="19"/>
        <v>7883.9999999999991</v>
      </c>
      <c r="BJ14">
        <v>4</v>
      </c>
      <c r="BK14">
        <v>50</v>
      </c>
      <c r="BL14">
        <f>VLOOKUP(BK14,标准数值!C:Q,15,FALSE)</f>
        <v>640</v>
      </c>
      <c r="BM14">
        <f t="shared" si="4"/>
        <v>768.00000000000011</v>
      </c>
      <c r="BN14">
        <f t="shared" si="5"/>
        <v>7680.0000000000009</v>
      </c>
    </row>
    <row r="15" spans="1:66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6"/>
        <v>16</v>
      </c>
      <c r="J15">
        <f t="shared" si="0"/>
        <v>16720</v>
      </c>
      <c r="P15">
        <v>4</v>
      </c>
      <c r="Q15" s="4">
        <v>4</v>
      </c>
      <c r="R15">
        <f>VLOOKUP(Q15,标准数值!C:O,7,FALSE)</f>
        <v>16</v>
      </c>
      <c r="S15">
        <f t="shared" si="1"/>
        <v>960</v>
      </c>
      <c r="T15">
        <f t="shared" si="7"/>
        <v>240</v>
      </c>
      <c r="U15">
        <f t="shared" si="8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9"/>
        <v>60</v>
      </c>
      <c r="AC15">
        <f t="shared" si="10"/>
        <v>7200</v>
      </c>
      <c r="AD15">
        <f t="shared" si="11"/>
        <v>2400</v>
      </c>
      <c r="AE15">
        <f t="shared" si="12"/>
        <v>400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2"/>
        <v>768.00000000000011</v>
      </c>
      <c r="AM15">
        <f t="shared" si="13"/>
        <v>11520.000000000002</v>
      </c>
      <c r="AN15">
        <f t="shared" si="14"/>
        <v>6240.0000000000036</v>
      </c>
      <c r="AO15">
        <f t="shared" si="15"/>
        <v>1040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3"/>
        <v>351.99999999999989</v>
      </c>
      <c r="AW15">
        <f t="shared" si="16"/>
        <v>2111.9999999999991</v>
      </c>
      <c r="AX15" s="12">
        <f t="shared" si="17"/>
        <v>1151.9999999999991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8208.0000000000018</v>
      </c>
      <c r="BE15">
        <f t="shared" si="18"/>
        <v>49248.000000000015</v>
      </c>
      <c r="BF15">
        <f t="shared" si="19"/>
        <v>39252.000000000015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4"/>
        <v>1665.9999999999998</v>
      </c>
      <c r="BN15">
        <f t="shared" si="5"/>
        <v>16659.999999999996</v>
      </c>
    </row>
    <row r="16" spans="1:66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6"/>
        <v>20</v>
      </c>
      <c r="J16">
        <f t="shared" si="0"/>
        <v>20900</v>
      </c>
      <c r="P16">
        <v>5</v>
      </c>
      <c r="Q16" s="4">
        <v>5</v>
      </c>
      <c r="R16">
        <f>VLOOKUP(Q16,标准数值!C:O,7,FALSE)</f>
        <v>20</v>
      </c>
      <c r="S16">
        <f t="shared" si="1"/>
        <v>1200</v>
      </c>
      <c r="T16">
        <f t="shared" si="7"/>
        <v>240</v>
      </c>
      <c r="U16">
        <f t="shared" si="8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9"/>
        <v>80</v>
      </c>
      <c r="AC16">
        <f t="shared" si="10"/>
        <v>9600</v>
      </c>
      <c r="AD16">
        <f t="shared" si="11"/>
        <v>2400</v>
      </c>
      <c r="AE16">
        <f t="shared" si="12"/>
        <v>400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2"/>
        <v>1665.9999999999998</v>
      </c>
      <c r="AM16">
        <f t="shared" si="13"/>
        <v>24989.999999999996</v>
      </c>
      <c r="AN16">
        <f t="shared" si="14"/>
        <v>13469.999999999995</v>
      </c>
      <c r="AO16">
        <f t="shared" si="15"/>
        <v>2245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3"/>
        <v>768.00000000000011</v>
      </c>
      <c r="AW16">
        <f t="shared" si="16"/>
        <v>4608.0000000000009</v>
      </c>
      <c r="AX16" s="12">
        <f t="shared" si="17"/>
        <v>2496.0000000000018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18473</v>
      </c>
      <c r="BE16">
        <f t="shared" si="18"/>
        <v>110838</v>
      </c>
      <c r="BF16">
        <f t="shared" si="19"/>
        <v>61589.999999999985</v>
      </c>
      <c r="BJ16">
        <v>6</v>
      </c>
      <c r="BK16">
        <v>70</v>
      </c>
      <c r="BL16">
        <f>VLOOKUP(BK16,标准数值!C:Q,15,FALSE)</f>
        <v>2564.0000000000005</v>
      </c>
      <c r="BM16">
        <f t="shared" si="4"/>
        <v>3590.0000000000005</v>
      </c>
      <c r="BN16">
        <f t="shared" si="5"/>
        <v>35900.000000000007</v>
      </c>
    </row>
    <row r="17" spans="2:66" x14ac:dyDescent="0.15">
      <c r="H17">
        <v>6</v>
      </c>
      <c r="I17">
        <f t="shared" si="6"/>
        <v>24</v>
      </c>
      <c r="J17">
        <f t="shared" si="0"/>
        <v>25080</v>
      </c>
      <c r="P17">
        <v>6</v>
      </c>
      <c r="Q17" s="4">
        <v>6</v>
      </c>
      <c r="R17">
        <f>VLOOKUP(Q17,标准数值!C:O,7,FALSE)</f>
        <v>24</v>
      </c>
      <c r="S17">
        <f t="shared" si="1"/>
        <v>1440</v>
      </c>
      <c r="T17">
        <f t="shared" si="7"/>
        <v>240</v>
      </c>
      <c r="U17">
        <f t="shared" si="8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9"/>
        <v>120</v>
      </c>
      <c r="AC17">
        <f t="shared" si="10"/>
        <v>14400</v>
      </c>
      <c r="AD17">
        <f t="shared" si="11"/>
        <v>4800</v>
      </c>
      <c r="AE17">
        <f t="shared" si="12"/>
        <v>800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2"/>
        <v>3590.0000000000005</v>
      </c>
      <c r="AM17">
        <f t="shared" si="13"/>
        <v>53850.000000000007</v>
      </c>
      <c r="AN17">
        <f t="shared" si="14"/>
        <v>28860.000000000011</v>
      </c>
      <c r="AO17">
        <f t="shared" si="15"/>
        <v>4810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3"/>
        <v>1665.9999999999998</v>
      </c>
      <c r="AW17">
        <f t="shared" si="16"/>
        <v>9995.9999999999982</v>
      </c>
      <c r="AX17" s="12">
        <f t="shared" si="17"/>
        <v>5387.9999999999973</v>
      </c>
      <c r="BJ17">
        <v>7</v>
      </c>
      <c r="BK17">
        <v>80</v>
      </c>
      <c r="BL17">
        <f>VLOOKUP(BK17,标准数值!C:Q,15,FALSE)</f>
        <v>5130.0000000000018</v>
      </c>
      <c r="BM17">
        <f t="shared" si="4"/>
        <v>8208.0000000000018</v>
      </c>
      <c r="BN17">
        <f t="shared" si="5"/>
        <v>82080.000000000015</v>
      </c>
    </row>
    <row r="18" spans="2:66" x14ac:dyDescent="0.15">
      <c r="H18">
        <v>7</v>
      </c>
      <c r="I18">
        <f t="shared" si="6"/>
        <v>28</v>
      </c>
      <c r="J18">
        <f t="shared" si="0"/>
        <v>29260</v>
      </c>
      <c r="P18">
        <v>7</v>
      </c>
      <c r="Q18" s="4">
        <v>7</v>
      </c>
      <c r="R18">
        <f>VLOOKUP(Q18,标准数值!C:O,7,FALSE)</f>
        <v>28</v>
      </c>
      <c r="S18">
        <f t="shared" si="1"/>
        <v>1680</v>
      </c>
      <c r="T18">
        <f t="shared" si="7"/>
        <v>240</v>
      </c>
      <c r="U18">
        <f t="shared" si="8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9"/>
        <v>160</v>
      </c>
      <c r="AC18">
        <f t="shared" si="10"/>
        <v>19200</v>
      </c>
      <c r="AD18">
        <f t="shared" si="11"/>
        <v>4800</v>
      </c>
      <c r="AE18">
        <f t="shared" si="12"/>
        <v>800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2"/>
        <v>8208.0000000000018</v>
      </c>
      <c r="AM18">
        <f t="shared" si="13"/>
        <v>123120.00000000003</v>
      </c>
      <c r="AN18">
        <f t="shared" si="14"/>
        <v>69270.000000000029</v>
      </c>
      <c r="AO18">
        <f t="shared" si="15"/>
        <v>11545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3"/>
        <v>3590.0000000000005</v>
      </c>
      <c r="AW18">
        <f t="shared" si="16"/>
        <v>21540.000000000004</v>
      </c>
      <c r="AX18" s="12">
        <f t="shared" si="17"/>
        <v>11544.000000000005</v>
      </c>
      <c r="BJ18">
        <v>8</v>
      </c>
      <c r="BK18">
        <v>90</v>
      </c>
      <c r="BL18">
        <f>VLOOKUP(BK18,标准数值!C:Q,15,FALSE)</f>
        <v>10262.000000000004</v>
      </c>
      <c r="BM18">
        <f t="shared" si="4"/>
        <v>18473</v>
      </c>
      <c r="BN18">
        <f t="shared" si="5"/>
        <v>184730</v>
      </c>
    </row>
    <row r="19" spans="2:66" x14ac:dyDescent="0.15">
      <c r="H19">
        <v>8</v>
      </c>
      <c r="I19">
        <f t="shared" si="6"/>
        <v>32</v>
      </c>
      <c r="J19">
        <f t="shared" si="0"/>
        <v>33440</v>
      </c>
      <c r="P19">
        <v>8</v>
      </c>
      <c r="Q19" s="4">
        <v>8</v>
      </c>
      <c r="R19">
        <f>VLOOKUP(Q19,标准数值!C:O,7,FALSE)</f>
        <v>32</v>
      </c>
      <c r="S19">
        <f t="shared" si="1"/>
        <v>1920</v>
      </c>
      <c r="T19">
        <f t="shared" si="7"/>
        <v>240</v>
      </c>
      <c r="U19">
        <f t="shared" si="8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9"/>
        <v>255.99999999999994</v>
      </c>
      <c r="AC19">
        <f t="shared" si="10"/>
        <v>30719.999999999993</v>
      </c>
      <c r="AD19">
        <f t="shared" si="11"/>
        <v>11519.999999999993</v>
      </c>
      <c r="AE19">
        <f t="shared" si="12"/>
        <v>1919.9999999999989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2"/>
        <v>18473</v>
      </c>
      <c r="AM19">
        <f t="shared" si="13"/>
        <v>277095</v>
      </c>
      <c r="AN19">
        <f t="shared" si="14"/>
        <v>153974.99999999997</v>
      </c>
      <c r="AO19">
        <f t="shared" si="15"/>
        <v>25662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3"/>
        <v>8208.0000000000018</v>
      </c>
      <c r="AW19">
        <f t="shared" si="16"/>
        <v>49248.000000000015</v>
      </c>
      <c r="AX19" s="12">
        <f t="shared" si="17"/>
        <v>27708.000000000011</v>
      </c>
      <c r="BJ19">
        <v>9</v>
      </c>
      <c r="BK19">
        <v>100</v>
      </c>
      <c r="BL19">
        <f>VLOOKUP(BK19,标准数值!C:Q,15,FALSE)</f>
        <v>20529.999999999996</v>
      </c>
      <c r="BM19">
        <f t="shared" si="4"/>
        <v>41061.000000000007</v>
      </c>
      <c r="BN19">
        <f t="shared" si="5"/>
        <v>410610.00000000006</v>
      </c>
    </row>
    <row r="20" spans="2:66" x14ac:dyDescent="0.15">
      <c r="H20">
        <v>9</v>
      </c>
      <c r="I20">
        <f t="shared" si="6"/>
        <v>36</v>
      </c>
      <c r="J20">
        <f t="shared" si="0"/>
        <v>37620</v>
      </c>
      <c r="P20">
        <v>9</v>
      </c>
      <c r="Q20" s="4">
        <v>9</v>
      </c>
      <c r="R20">
        <f>VLOOKUP(Q20,标准数值!C:O,7,FALSE)</f>
        <v>36</v>
      </c>
      <c r="S20">
        <f t="shared" si="1"/>
        <v>2160</v>
      </c>
      <c r="T20">
        <f t="shared" si="7"/>
        <v>240</v>
      </c>
      <c r="U20">
        <f t="shared" si="8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9"/>
        <v>351.99999999999989</v>
      </c>
      <c r="AC20">
        <f t="shared" si="10"/>
        <v>42239.999999999985</v>
      </c>
      <c r="AD20">
        <f t="shared" si="11"/>
        <v>11519.999999999993</v>
      </c>
      <c r="AE20">
        <f t="shared" si="12"/>
        <v>1919.9999999999989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2"/>
        <v>41061.000000000007</v>
      </c>
      <c r="AM20">
        <f t="shared" si="13"/>
        <v>615915.00000000012</v>
      </c>
      <c r="AN20">
        <f t="shared" si="14"/>
        <v>338820.00000000012</v>
      </c>
      <c r="AO20">
        <f t="shared" si="15"/>
        <v>56470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3"/>
        <v>18473</v>
      </c>
      <c r="AW20">
        <f t="shared" si="16"/>
        <v>110838</v>
      </c>
      <c r="AX20" s="12">
        <f t="shared" si="17"/>
        <v>61589.999999999985</v>
      </c>
    </row>
    <row r="21" spans="2:66" x14ac:dyDescent="0.15">
      <c r="H21">
        <v>10</v>
      </c>
      <c r="I21">
        <f t="shared" si="6"/>
        <v>40</v>
      </c>
      <c r="J21">
        <f t="shared" si="0"/>
        <v>41800</v>
      </c>
      <c r="P21">
        <v>10</v>
      </c>
      <c r="Q21" s="4">
        <v>10</v>
      </c>
      <c r="R21">
        <f>VLOOKUP(Q21,标准数值!C:O,7,FALSE)</f>
        <v>40</v>
      </c>
      <c r="S21">
        <f t="shared" si="1"/>
        <v>2400</v>
      </c>
      <c r="T21">
        <f t="shared" si="7"/>
        <v>240</v>
      </c>
      <c r="U21">
        <f t="shared" si="8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9"/>
        <v>560</v>
      </c>
      <c r="AC21">
        <f t="shared" si="10"/>
        <v>67200</v>
      </c>
      <c r="AD21">
        <f t="shared" si="11"/>
        <v>24960.000000000015</v>
      </c>
      <c r="AE21">
        <f t="shared" si="12"/>
        <v>4160.0000000000027</v>
      </c>
    </row>
    <row r="22" spans="2:66" x14ac:dyDescent="0.15">
      <c r="H22">
        <v>11</v>
      </c>
      <c r="I22">
        <f t="shared" si="6"/>
        <v>44</v>
      </c>
      <c r="J22">
        <f t="shared" si="0"/>
        <v>45980</v>
      </c>
      <c r="P22">
        <v>11</v>
      </c>
      <c r="Q22" s="4">
        <v>11</v>
      </c>
      <c r="R22">
        <f>VLOOKUP(Q22,标准数值!C:O,7,FALSE)</f>
        <v>44</v>
      </c>
      <c r="S22">
        <f t="shared" si="1"/>
        <v>2640</v>
      </c>
      <c r="T22">
        <f t="shared" si="7"/>
        <v>240</v>
      </c>
      <c r="U22">
        <f t="shared" si="8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9"/>
        <v>768.00000000000011</v>
      </c>
      <c r="AC22">
        <f t="shared" si="10"/>
        <v>92160.000000000015</v>
      </c>
      <c r="AD22">
        <f t="shared" si="11"/>
        <v>24960.000000000015</v>
      </c>
      <c r="AE22">
        <f t="shared" si="12"/>
        <v>4160.0000000000027</v>
      </c>
    </row>
    <row r="23" spans="2:66" x14ac:dyDescent="0.15">
      <c r="B23" t="s">
        <v>99</v>
      </c>
      <c r="C23">
        <v>0</v>
      </c>
      <c r="H23">
        <v>12</v>
      </c>
      <c r="I23">
        <f t="shared" si="6"/>
        <v>48</v>
      </c>
      <c r="J23">
        <f t="shared" si="0"/>
        <v>50160</v>
      </c>
      <c r="P23">
        <v>12</v>
      </c>
      <c r="Q23" s="4">
        <v>12</v>
      </c>
      <c r="R23">
        <f>VLOOKUP(Q23,标准数值!C:O,7,FALSE)</f>
        <v>48</v>
      </c>
      <c r="S23">
        <f t="shared" si="1"/>
        <v>2880</v>
      </c>
      <c r="T23">
        <f t="shared" si="7"/>
        <v>240</v>
      </c>
      <c r="U23">
        <f t="shared" si="8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9"/>
        <v>1217</v>
      </c>
      <c r="AC23">
        <f t="shared" si="10"/>
        <v>146040</v>
      </c>
      <c r="AD23">
        <f t="shared" si="11"/>
        <v>53879.999999999985</v>
      </c>
      <c r="AE23">
        <f t="shared" si="12"/>
        <v>8979.9999999999982</v>
      </c>
    </row>
    <row r="24" spans="2:66" x14ac:dyDescent="0.15">
      <c r="H24">
        <v>13</v>
      </c>
      <c r="I24">
        <f t="shared" si="6"/>
        <v>52</v>
      </c>
      <c r="J24">
        <f t="shared" si="0"/>
        <v>54340</v>
      </c>
      <c r="P24">
        <v>13</v>
      </c>
      <c r="Q24" s="4">
        <v>13</v>
      </c>
      <c r="R24">
        <f>VLOOKUP(Q24,标准数值!C:O,7,FALSE)</f>
        <v>52</v>
      </c>
      <c r="S24">
        <f t="shared" si="1"/>
        <v>3120</v>
      </c>
      <c r="T24">
        <f t="shared" si="7"/>
        <v>240</v>
      </c>
      <c r="U24">
        <f t="shared" si="8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9"/>
        <v>1665.9999999999998</v>
      </c>
      <c r="AC24">
        <f t="shared" si="10"/>
        <v>199919.99999999997</v>
      </c>
      <c r="AD24">
        <f t="shared" si="11"/>
        <v>53879.999999999971</v>
      </c>
      <c r="AE24">
        <f t="shared" si="12"/>
        <v>8979.9999999999945</v>
      </c>
    </row>
    <row r="25" spans="2:66" x14ac:dyDescent="0.15">
      <c r="H25">
        <v>14</v>
      </c>
      <c r="I25">
        <f t="shared" si="6"/>
        <v>56</v>
      </c>
      <c r="J25">
        <f t="shared" si="0"/>
        <v>58520</v>
      </c>
      <c r="P25">
        <v>14</v>
      </c>
      <c r="Q25" s="4">
        <v>14</v>
      </c>
      <c r="R25">
        <f>VLOOKUP(Q25,标准数值!C:O,7,FALSE)</f>
        <v>56</v>
      </c>
      <c r="S25">
        <f t="shared" si="1"/>
        <v>3360</v>
      </c>
      <c r="T25">
        <f t="shared" si="7"/>
        <v>240</v>
      </c>
      <c r="U25">
        <f t="shared" si="8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9"/>
        <v>2628</v>
      </c>
      <c r="AC25">
        <f t="shared" si="10"/>
        <v>315360</v>
      </c>
      <c r="AD25">
        <f t="shared" si="11"/>
        <v>115440.00000000003</v>
      </c>
      <c r="AE25">
        <f t="shared" si="12"/>
        <v>19240.000000000004</v>
      </c>
    </row>
    <row r="26" spans="2:66" x14ac:dyDescent="0.15">
      <c r="H26">
        <v>15</v>
      </c>
      <c r="I26">
        <f t="shared" si="6"/>
        <v>60</v>
      </c>
      <c r="J26">
        <f t="shared" si="0"/>
        <v>62700</v>
      </c>
      <c r="P26">
        <v>15</v>
      </c>
      <c r="Q26" s="4">
        <v>15</v>
      </c>
      <c r="R26">
        <f>VLOOKUP(Q26,标准数值!C:O,7,FALSE)</f>
        <v>60</v>
      </c>
      <c r="S26">
        <f t="shared" si="1"/>
        <v>3600</v>
      </c>
      <c r="T26">
        <f t="shared" si="7"/>
        <v>240</v>
      </c>
      <c r="U26">
        <f t="shared" si="8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9"/>
        <v>3590.0000000000005</v>
      </c>
      <c r="AC26">
        <f t="shared" si="10"/>
        <v>430800.00000000006</v>
      </c>
      <c r="AD26">
        <f t="shared" si="11"/>
        <v>115440.00000000006</v>
      </c>
      <c r="AE26">
        <f t="shared" si="12"/>
        <v>19240.000000000011</v>
      </c>
    </row>
    <row r="27" spans="2:66" x14ac:dyDescent="0.15">
      <c r="H27">
        <v>16</v>
      </c>
      <c r="I27">
        <f t="shared" si="6"/>
        <v>64</v>
      </c>
      <c r="J27">
        <f t="shared" si="0"/>
        <v>66880</v>
      </c>
      <c r="P27">
        <v>16</v>
      </c>
      <c r="Q27" s="4">
        <v>16</v>
      </c>
      <c r="R27">
        <f>VLOOKUP(Q27,标准数值!C:O,7,FALSE)</f>
        <v>64</v>
      </c>
      <c r="S27">
        <f t="shared" si="1"/>
        <v>3840</v>
      </c>
      <c r="T27">
        <f t="shared" si="7"/>
        <v>240</v>
      </c>
      <c r="U27">
        <f t="shared" si="8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9"/>
        <v>5899.0000000000009</v>
      </c>
      <c r="AC27">
        <f t="shared" si="10"/>
        <v>707880.00000000012</v>
      </c>
      <c r="AD27">
        <f t="shared" si="11"/>
        <v>277080.00000000006</v>
      </c>
      <c r="AE27">
        <f t="shared" si="12"/>
        <v>46180.000000000007</v>
      </c>
    </row>
    <row r="28" spans="2:66" x14ac:dyDescent="0.15">
      <c r="H28">
        <v>17</v>
      </c>
      <c r="I28">
        <f t="shared" si="6"/>
        <v>68</v>
      </c>
      <c r="J28">
        <f t="shared" si="0"/>
        <v>71060</v>
      </c>
      <c r="P28">
        <v>17</v>
      </c>
      <c r="Q28" s="4">
        <v>17</v>
      </c>
      <c r="R28">
        <f>VLOOKUP(Q28,标准数值!C:O,7,FALSE)</f>
        <v>68</v>
      </c>
      <c r="S28">
        <f t="shared" si="1"/>
        <v>4080</v>
      </c>
      <c r="T28">
        <f t="shared" si="7"/>
        <v>240</v>
      </c>
      <c r="U28">
        <f t="shared" si="8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9"/>
        <v>8208.0000000000018</v>
      </c>
      <c r="AC28">
        <f t="shared" si="10"/>
        <v>984960.00000000023</v>
      </c>
      <c r="AD28">
        <f t="shared" si="11"/>
        <v>277080.00000000012</v>
      </c>
      <c r="AE28">
        <f t="shared" si="12"/>
        <v>46180.000000000022</v>
      </c>
    </row>
    <row r="29" spans="2:66" x14ac:dyDescent="0.15">
      <c r="H29">
        <v>18</v>
      </c>
      <c r="I29">
        <f t="shared" si="6"/>
        <v>72</v>
      </c>
      <c r="J29">
        <f t="shared" si="0"/>
        <v>75240</v>
      </c>
      <c r="P29">
        <v>18</v>
      </c>
      <c r="Q29" s="4">
        <v>18</v>
      </c>
      <c r="R29">
        <f>VLOOKUP(Q29,标准数值!C:O,7,FALSE)</f>
        <v>72</v>
      </c>
      <c r="S29">
        <f t="shared" si="1"/>
        <v>4320</v>
      </c>
      <c r="T29">
        <f t="shared" si="7"/>
        <v>240</v>
      </c>
      <c r="U29">
        <f t="shared" si="8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9"/>
        <v>13340.500000000002</v>
      </c>
      <c r="AC29">
        <f t="shared" si="10"/>
        <v>1600860.0000000002</v>
      </c>
      <c r="AD29">
        <f t="shared" si="11"/>
        <v>615900</v>
      </c>
      <c r="AE29">
        <f t="shared" si="12"/>
        <v>102650</v>
      </c>
    </row>
    <row r="30" spans="2:66" x14ac:dyDescent="0.15">
      <c r="H30">
        <v>19</v>
      </c>
      <c r="I30">
        <f t="shared" si="6"/>
        <v>76</v>
      </c>
      <c r="J30">
        <f t="shared" si="0"/>
        <v>79420</v>
      </c>
      <c r="P30">
        <v>19</v>
      </c>
      <c r="Q30" s="4">
        <v>19</v>
      </c>
      <c r="R30">
        <f>VLOOKUP(Q30,标准数值!C:O,7,FALSE)</f>
        <v>76</v>
      </c>
      <c r="S30">
        <f t="shared" si="1"/>
        <v>4560</v>
      </c>
      <c r="T30">
        <f t="shared" si="7"/>
        <v>240</v>
      </c>
      <c r="U30">
        <f t="shared" si="8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9"/>
        <v>18473</v>
      </c>
      <c r="AC30">
        <f t="shared" si="10"/>
        <v>2216760</v>
      </c>
      <c r="AD30">
        <f t="shared" si="11"/>
        <v>615899.99999999977</v>
      </c>
      <c r="AE30">
        <f t="shared" si="12"/>
        <v>102649.99999999996</v>
      </c>
    </row>
    <row r="31" spans="2:66" x14ac:dyDescent="0.15">
      <c r="H31" s="7">
        <v>20</v>
      </c>
      <c r="I31" s="7">
        <f t="shared" si="6"/>
        <v>80</v>
      </c>
      <c r="J31" s="7">
        <f t="shared" si="0"/>
        <v>83600</v>
      </c>
      <c r="K31" t="s">
        <v>121</v>
      </c>
      <c r="P31">
        <v>20</v>
      </c>
      <c r="Q31" s="4">
        <v>20</v>
      </c>
      <c r="R31">
        <f>VLOOKUP(Q31,标准数值!C:O,7,FALSE)</f>
        <v>80</v>
      </c>
      <c r="S31">
        <f t="shared" si="1"/>
        <v>4800</v>
      </c>
      <c r="T31">
        <f t="shared" si="7"/>
        <v>240</v>
      </c>
      <c r="U31">
        <f t="shared" si="8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9"/>
        <v>29766.999999999996</v>
      </c>
      <c r="AC31">
        <f t="shared" si="10"/>
        <v>3572039.9999999995</v>
      </c>
      <c r="AD31">
        <f t="shared" si="11"/>
        <v>1355279.9999999995</v>
      </c>
      <c r="AE31">
        <f t="shared" si="12"/>
        <v>225879.99999999991</v>
      </c>
    </row>
    <row r="32" spans="2:66" x14ac:dyDescent="0.15">
      <c r="H32">
        <v>21</v>
      </c>
      <c r="I32">
        <f t="shared" si="6"/>
        <v>88</v>
      </c>
      <c r="J32">
        <f t="shared" si="0"/>
        <v>91960</v>
      </c>
      <c r="P32">
        <v>21</v>
      </c>
      <c r="Q32" s="4">
        <v>21</v>
      </c>
      <c r="R32">
        <f>VLOOKUP(Q32,标准数值!C:O,7,FALSE)</f>
        <v>88</v>
      </c>
      <c r="S32">
        <f t="shared" si="1"/>
        <v>5280</v>
      </c>
      <c r="T32">
        <f t="shared" si="7"/>
        <v>480</v>
      </c>
      <c r="U32">
        <f t="shared" si="8"/>
        <v>80</v>
      </c>
    </row>
    <row r="33" spans="8:21" x14ac:dyDescent="0.15">
      <c r="H33">
        <v>22</v>
      </c>
      <c r="I33">
        <f t="shared" si="6"/>
        <v>96</v>
      </c>
      <c r="J33">
        <f t="shared" si="0"/>
        <v>100320</v>
      </c>
      <c r="P33">
        <v>22</v>
      </c>
      <c r="Q33" s="4">
        <v>22</v>
      </c>
      <c r="R33">
        <f>VLOOKUP(Q33,标准数值!C:O,7,FALSE)</f>
        <v>96</v>
      </c>
      <c r="S33">
        <f t="shared" si="1"/>
        <v>5760</v>
      </c>
      <c r="T33">
        <f t="shared" si="7"/>
        <v>480</v>
      </c>
      <c r="U33">
        <f t="shared" si="8"/>
        <v>80</v>
      </c>
    </row>
    <row r="34" spans="8:21" x14ac:dyDescent="0.15">
      <c r="H34">
        <v>23</v>
      </c>
      <c r="I34">
        <f t="shared" si="6"/>
        <v>104</v>
      </c>
      <c r="J34">
        <f t="shared" si="0"/>
        <v>108680</v>
      </c>
      <c r="P34">
        <v>23</v>
      </c>
      <c r="Q34" s="4">
        <v>23</v>
      </c>
      <c r="R34">
        <f>VLOOKUP(Q34,标准数值!C:O,7,FALSE)</f>
        <v>104</v>
      </c>
      <c r="S34">
        <f t="shared" si="1"/>
        <v>6240</v>
      </c>
      <c r="T34">
        <f t="shared" si="7"/>
        <v>480</v>
      </c>
      <c r="U34">
        <f t="shared" si="8"/>
        <v>80</v>
      </c>
    </row>
    <row r="35" spans="8:21" x14ac:dyDescent="0.15">
      <c r="H35">
        <v>24</v>
      </c>
      <c r="I35">
        <f t="shared" si="6"/>
        <v>112</v>
      </c>
      <c r="J35">
        <f t="shared" si="0"/>
        <v>117040</v>
      </c>
      <c r="P35">
        <v>24</v>
      </c>
      <c r="Q35" s="4">
        <v>24</v>
      </c>
      <c r="R35">
        <f>VLOOKUP(Q35,标准数值!C:O,7,FALSE)</f>
        <v>112</v>
      </c>
      <c r="S35">
        <f t="shared" si="1"/>
        <v>6720</v>
      </c>
      <c r="T35">
        <f t="shared" si="7"/>
        <v>480</v>
      </c>
      <c r="U35">
        <f t="shared" si="8"/>
        <v>80</v>
      </c>
    </row>
    <row r="36" spans="8:21" x14ac:dyDescent="0.15">
      <c r="H36">
        <v>25</v>
      </c>
      <c r="I36">
        <f t="shared" si="6"/>
        <v>120</v>
      </c>
      <c r="J36">
        <f t="shared" si="0"/>
        <v>125400</v>
      </c>
      <c r="P36">
        <v>25</v>
      </c>
      <c r="Q36" s="4">
        <v>25</v>
      </c>
      <c r="R36">
        <f>VLOOKUP(Q36,标准数值!C:O,7,FALSE)</f>
        <v>120</v>
      </c>
      <c r="S36">
        <f t="shared" si="1"/>
        <v>7200</v>
      </c>
      <c r="T36">
        <f t="shared" si="7"/>
        <v>480</v>
      </c>
      <c r="U36">
        <f t="shared" si="8"/>
        <v>80</v>
      </c>
    </row>
    <row r="37" spans="8:21" x14ac:dyDescent="0.15">
      <c r="H37">
        <v>26</v>
      </c>
      <c r="I37">
        <f t="shared" si="6"/>
        <v>128</v>
      </c>
      <c r="J37">
        <f t="shared" si="0"/>
        <v>133760</v>
      </c>
      <c r="P37">
        <v>26</v>
      </c>
      <c r="Q37" s="4">
        <v>26</v>
      </c>
      <c r="R37">
        <f>VLOOKUP(Q37,标准数值!C:O,7,FALSE)</f>
        <v>128</v>
      </c>
      <c r="S37">
        <f t="shared" si="1"/>
        <v>7680</v>
      </c>
      <c r="T37">
        <f t="shared" si="7"/>
        <v>480</v>
      </c>
      <c r="U37">
        <f t="shared" si="8"/>
        <v>80</v>
      </c>
    </row>
    <row r="38" spans="8:21" x14ac:dyDescent="0.15">
      <c r="H38">
        <v>27</v>
      </c>
      <c r="I38">
        <f t="shared" si="6"/>
        <v>136</v>
      </c>
      <c r="J38">
        <f t="shared" si="0"/>
        <v>142120</v>
      </c>
      <c r="P38">
        <v>27</v>
      </c>
      <c r="Q38" s="4">
        <v>27</v>
      </c>
      <c r="R38">
        <f>VLOOKUP(Q38,标准数值!C:O,7,FALSE)</f>
        <v>136</v>
      </c>
      <c r="S38">
        <f t="shared" si="1"/>
        <v>8160</v>
      </c>
      <c r="T38">
        <f t="shared" si="7"/>
        <v>480</v>
      </c>
      <c r="U38">
        <f t="shared" si="8"/>
        <v>80</v>
      </c>
    </row>
    <row r="39" spans="8:21" x14ac:dyDescent="0.15">
      <c r="H39">
        <v>28</v>
      </c>
      <c r="I39">
        <f t="shared" si="6"/>
        <v>144</v>
      </c>
      <c r="J39">
        <f t="shared" si="0"/>
        <v>150480</v>
      </c>
      <c r="P39">
        <v>28</v>
      </c>
      <c r="Q39" s="4">
        <v>28</v>
      </c>
      <c r="R39">
        <f>VLOOKUP(Q39,标准数值!C:O,7,FALSE)</f>
        <v>144</v>
      </c>
      <c r="S39">
        <f t="shared" si="1"/>
        <v>8640</v>
      </c>
      <c r="T39">
        <f t="shared" si="7"/>
        <v>480</v>
      </c>
      <c r="U39">
        <f t="shared" si="8"/>
        <v>80</v>
      </c>
    </row>
    <row r="40" spans="8:21" x14ac:dyDescent="0.15">
      <c r="H40">
        <v>29</v>
      </c>
      <c r="I40">
        <f t="shared" si="6"/>
        <v>152</v>
      </c>
      <c r="J40">
        <f t="shared" si="0"/>
        <v>158840</v>
      </c>
      <c r="P40">
        <v>29</v>
      </c>
      <c r="Q40" s="4">
        <v>29</v>
      </c>
      <c r="R40">
        <f>VLOOKUP(Q40,标准数值!C:O,7,FALSE)</f>
        <v>152</v>
      </c>
      <c r="S40">
        <f t="shared" si="1"/>
        <v>9120</v>
      </c>
      <c r="T40">
        <f t="shared" si="7"/>
        <v>480</v>
      </c>
      <c r="U40">
        <f t="shared" si="8"/>
        <v>80</v>
      </c>
    </row>
    <row r="41" spans="8:21" x14ac:dyDescent="0.15">
      <c r="H41">
        <v>30</v>
      </c>
      <c r="I41">
        <f t="shared" si="6"/>
        <v>160</v>
      </c>
      <c r="J41">
        <f t="shared" si="0"/>
        <v>167200</v>
      </c>
      <c r="P41">
        <v>30</v>
      </c>
      <c r="Q41" s="4">
        <v>30</v>
      </c>
      <c r="R41">
        <f>VLOOKUP(Q41,标准数值!C:O,7,FALSE)</f>
        <v>160</v>
      </c>
      <c r="S41">
        <f t="shared" si="1"/>
        <v>9600</v>
      </c>
      <c r="T41">
        <f t="shared" si="7"/>
        <v>480</v>
      </c>
      <c r="U41">
        <f t="shared" si="8"/>
        <v>80</v>
      </c>
    </row>
    <row r="42" spans="8:21" x14ac:dyDescent="0.15">
      <c r="H42">
        <v>31</v>
      </c>
      <c r="I42">
        <f t="shared" si="6"/>
        <v>179.2</v>
      </c>
      <c r="J42">
        <f t="shared" si="0"/>
        <v>187264</v>
      </c>
      <c r="P42">
        <v>31</v>
      </c>
      <c r="Q42" s="4">
        <v>31</v>
      </c>
      <c r="R42">
        <f>VLOOKUP(Q42,标准数值!C:O,7,FALSE)</f>
        <v>179.2</v>
      </c>
      <c r="S42">
        <f t="shared" si="1"/>
        <v>10752</v>
      </c>
      <c r="T42">
        <f t="shared" si="7"/>
        <v>1152</v>
      </c>
      <c r="U42">
        <f t="shared" si="8"/>
        <v>192</v>
      </c>
    </row>
    <row r="43" spans="8:21" x14ac:dyDescent="0.15">
      <c r="H43">
        <v>32</v>
      </c>
      <c r="I43">
        <f t="shared" si="6"/>
        <v>198.39999999999998</v>
      </c>
      <c r="J43">
        <f t="shared" si="0"/>
        <v>207327.99999999997</v>
      </c>
      <c r="P43">
        <v>32</v>
      </c>
      <c r="Q43" s="4">
        <v>32</v>
      </c>
      <c r="R43">
        <f>VLOOKUP(Q43,标准数值!C:O,7,FALSE)</f>
        <v>198.39999999999998</v>
      </c>
      <c r="S43">
        <f t="shared" si="1"/>
        <v>11903.999999999998</v>
      </c>
      <c r="T43">
        <f t="shared" si="7"/>
        <v>1151.9999999999982</v>
      </c>
      <c r="U43">
        <f t="shared" si="8"/>
        <v>191.99999999999969</v>
      </c>
    </row>
    <row r="44" spans="8:21" x14ac:dyDescent="0.15">
      <c r="H44">
        <v>33</v>
      </c>
      <c r="I44">
        <f t="shared" si="6"/>
        <v>217.59999999999997</v>
      </c>
      <c r="J44">
        <f t="shared" si="0"/>
        <v>227391.99999999997</v>
      </c>
      <c r="P44">
        <v>33</v>
      </c>
      <c r="Q44" s="4">
        <v>33</v>
      </c>
      <c r="R44">
        <f>VLOOKUP(Q44,标准数值!C:O,7,FALSE)</f>
        <v>217.59999999999997</v>
      </c>
      <c r="S44">
        <f t="shared" ref="S44:S75" si="20">S$9*R44</f>
        <v>13055.999999999998</v>
      </c>
      <c r="T44">
        <f t="shared" si="7"/>
        <v>1152</v>
      </c>
      <c r="U44">
        <f t="shared" si="8"/>
        <v>192</v>
      </c>
    </row>
    <row r="45" spans="8:21" x14ac:dyDescent="0.15">
      <c r="H45">
        <v>34</v>
      </c>
      <c r="I45">
        <f t="shared" si="6"/>
        <v>236.79999999999995</v>
      </c>
      <c r="J45">
        <f t="shared" si="0"/>
        <v>247455.99999999994</v>
      </c>
      <c r="P45">
        <v>34</v>
      </c>
      <c r="Q45" s="4">
        <v>34</v>
      </c>
      <c r="R45">
        <f>VLOOKUP(Q45,标准数值!C:O,7,FALSE)</f>
        <v>236.79999999999995</v>
      </c>
      <c r="S45">
        <f t="shared" si="20"/>
        <v>14207.999999999996</v>
      </c>
      <c r="T45">
        <f t="shared" si="7"/>
        <v>1151.9999999999982</v>
      </c>
      <c r="U45">
        <f t="shared" si="8"/>
        <v>191.99999999999969</v>
      </c>
    </row>
    <row r="46" spans="8:21" x14ac:dyDescent="0.15">
      <c r="H46">
        <v>35</v>
      </c>
      <c r="I46">
        <f t="shared" si="6"/>
        <v>255.99999999999994</v>
      </c>
      <c r="J46">
        <f t="shared" si="0"/>
        <v>267519.99999999994</v>
      </c>
      <c r="P46">
        <v>35</v>
      </c>
      <c r="Q46" s="4">
        <v>35</v>
      </c>
      <c r="R46">
        <f>VLOOKUP(Q46,标准数值!C:O,7,FALSE)</f>
        <v>255.99999999999994</v>
      </c>
      <c r="S46">
        <f t="shared" si="20"/>
        <v>15359.999999999996</v>
      </c>
      <c r="T46">
        <f t="shared" si="7"/>
        <v>1152</v>
      </c>
      <c r="U46">
        <f t="shared" si="8"/>
        <v>192</v>
      </c>
    </row>
    <row r="47" spans="8:21" x14ac:dyDescent="0.15">
      <c r="H47">
        <v>36</v>
      </c>
      <c r="I47">
        <f t="shared" si="6"/>
        <v>275.19999999999993</v>
      </c>
      <c r="J47">
        <f t="shared" si="0"/>
        <v>287583.99999999994</v>
      </c>
      <c r="P47">
        <v>36</v>
      </c>
      <c r="Q47" s="4">
        <v>36</v>
      </c>
      <c r="R47">
        <f>VLOOKUP(Q47,标准数值!C:O,7,FALSE)</f>
        <v>275.19999999999993</v>
      </c>
      <c r="S47">
        <f t="shared" si="20"/>
        <v>16511.999999999996</v>
      </c>
      <c r="T47">
        <f t="shared" si="7"/>
        <v>1152</v>
      </c>
      <c r="U47">
        <f t="shared" si="8"/>
        <v>192</v>
      </c>
    </row>
    <row r="48" spans="8:21" x14ac:dyDescent="0.15">
      <c r="H48">
        <v>37</v>
      </c>
      <c r="I48">
        <f t="shared" si="6"/>
        <v>294.39999999999992</v>
      </c>
      <c r="J48">
        <f t="shared" si="0"/>
        <v>307647.99999999994</v>
      </c>
      <c r="P48">
        <v>37</v>
      </c>
      <c r="Q48" s="4">
        <v>37</v>
      </c>
      <c r="R48">
        <f>VLOOKUP(Q48,标准数值!C:O,7,FALSE)</f>
        <v>294.39999999999992</v>
      </c>
      <c r="S48">
        <f t="shared" si="20"/>
        <v>17663.999999999996</v>
      </c>
      <c r="T48">
        <f t="shared" si="7"/>
        <v>1152</v>
      </c>
      <c r="U48">
        <f t="shared" si="8"/>
        <v>192</v>
      </c>
    </row>
    <row r="49" spans="8:21" x14ac:dyDescent="0.15">
      <c r="H49">
        <v>38</v>
      </c>
      <c r="I49">
        <f t="shared" si="6"/>
        <v>313.59999999999991</v>
      </c>
      <c r="J49">
        <f t="shared" si="0"/>
        <v>327711.99999999988</v>
      </c>
      <c r="P49">
        <v>38</v>
      </c>
      <c r="Q49" s="4">
        <v>38</v>
      </c>
      <c r="R49">
        <f>VLOOKUP(Q49,标准数值!C:O,7,FALSE)</f>
        <v>313.59999999999991</v>
      </c>
      <c r="S49">
        <f t="shared" si="20"/>
        <v>18815.999999999993</v>
      </c>
      <c r="T49">
        <f t="shared" si="7"/>
        <v>1151.9999999999964</v>
      </c>
      <c r="U49">
        <f t="shared" si="8"/>
        <v>191.9999999999994</v>
      </c>
    </row>
    <row r="50" spans="8:21" x14ac:dyDescent="0.15">
      <c r="H50">
        <v>39</v>
      </c>
      <c r="I50">
        <f t="shared" si="6"/>
        <v>332.7999999999999</v>
      </c>
      <c r="J50">
        <f t="shared" si="0"/>
        <v>347775.99999999988</v>
      </c>
      <c r="P50">
        <v>39</v>
      </c>
      <c r="Q50" s="4">
        <v>39</v>
      </c>
      <c r="R50">
        <f>VLOOKUP(Q50,标准数值!C:O,7,FALSE)</f>
        <v>332.7999999999999</v>
      </c>
      <c r="S50">
        <f t="shared" si="20"/>
        <v>19967.999999999993</v>
      </c>
      <c r="T50">
        <f t="shared" si="7"/>
        <v>1152</v>
      </c>
      <c r="U50">
        <f t="shared" si="8"/>
        <v>192</v>
      </c>
    </row>
    <row r="51" spans="8:21" x14ac:dyDescent="0.15">
      <c r="H51">
        <v>40</v>
      </c>
      <c r="I51">
        <f t="shared" si="6"/>
        <v>351.99999999999989</v>
      </c>
      <c r="J51">
        <f t="shared" si="0"/>
        <v>367839.99999999988</v>
      </c>
      <c r="P51">
        <v>40</v>
      </c>
      <c r="Q51" s="4">
        <v>40</v>
      </c>
      <c r="R51">
        <f>VLOOKUP(Q51,标准数值!C:O,7,FALSE)</f>
        <v>351.99999999999989</v>
      </c>
      <c r="S51">
        <f t="shared" si="20"/>
        <v>21119.999999999993</v>
      </c>
      <c r="T51">
        <f t="shared" si="7"/>
        <v>1152</v>
      </c>
      <c r="U51">
        <f t="shared" si="8"/>
        <v>192</v>
      </c>
    </row>
    <row r="52" spans="8:21" x14ac:dyDescent="0.15">
      <c r="H52">
        <v>41</v>
      </c>
      <c r="I52">
        <f t="shared" si="6"/>
        <v>393.59999999999991</v>
      </c>
      <c r="J52">
        <f t="shared" si="0"/>
        <v>411311.99999999988</v>
      </c>
      <c r="P52">
        <v>41</v>
      </c>
      <c r="Q52" s="4">
        <v>41</v>
      </c>
      <c r="R52">
        <f>VLOOKUP(Q52,标准数值!C:O,7,FALSE)</f>
        <v>393.59999999999991</v>
      </c>
      <c r="S52">
        <f t="shared" si="20"/>
        <v>23615.999999999993</v>
      </c>
      <c r="T52">
        <f t="shared" si="7"/>
        <v>2496</v>
      </c>
      <c r="U52">
        <f t="shared" si="8"/>
        <v>416</v>
      </c>
    </row>
    <row r="53" spans="8:21" x14ac:dyDescent="0.15">
      <c r="H53">
        <v>42</v>
      </c>
      <c r="I53">
        <f t="shared" si="6"/>
        <v>435.19999999999993</v>
      </c>
      <c r="J53">
        <f t="shared" si="0"/>
        <v>454783.99999999994</v>
      </c>
      <c r="P53">
        <v>42</v>
      </c>
      <c r="Q53" s="4">
        <v>42</v>
      </c>
      <c r="R53">
        <f>VLOOKUP(Q53,标准数值!C:O,7,FALSE)</f>
        <v>435.19999999999993</v>
      </c>
      <c r="S53">
        <f t="shared" si="20"/>
        <v>26111.999999999996</v>
      </c>
      <c r="T53">
        <f t="shared" si="7"/>
        <v>2496.0000000000036</v>
      </c>
      <c r="U53">
        <f t="shared" si="8"/>
        <v>416.00000000000063</v>
      </c>
    </row>
    <row r="54" spans="8:21" x14ac:dyDescent="0.15">
      <c r="H54">
        <v>43</v>
      </c>
      <c r="I54">
        <f t="shared" si="6"/>
        <v>476.79999999999995</v>
      </c>
      <c r="J54">
        <f t="shared" si="0"/>
        <v>498255.99999999994</v>
      </c>
      <c r="P54">
        <v>43</v>
      </c>
      <c r="Q54" s="4">
        <v>43</v>
      </c>
      <c r="R54">
        <f>VLOOKUP(Q54,标准数值!C:O,7,FALSE)</f>
        <v>476.79999999999995</v>
      </c>
      <c r="S54">
        <f t="shared" si="20"/>
        <v>28607.999999999996</v>
      </c>
      <c r="T54">
        <f t="shared" si="7"/>
        <v>2496</v>
      </c>
      <c r="U54">
        <f t="shared" si="8"/>
        <v>416</v>
      </c>
    </row>
    <row r="55" spans="8:21" x14ac:dyDescent="0.15">
      <c r="H55">
        <v>44</v>
      </c>
      <c r="I55">
        <f t="shared" si="6"/>
        <v>518.4</v>
      </c>
      <c r="J55">
        <f t="shared" si="0"/>
        <v>541728</v>
      </c>
      <c r="P55">
        <v>44</v>
      </c>
      <c r="Q55" s="4">
        <v>44</v>
      </c>
      <c r="R55">
        <f>VLOOKUP(Q55,标准数值!C:O,7,FALSE)</f>
        <v>518.4</v>
      </c>
      <c r="S55">
        <f t="shared" si="20"/>
        <v>31104</v>
      </c>
      <c r="T55">
        <f t="shared" si="7"/>
        <v>2496.0000000000036</v>
      </c>
      <c r="U55">
        <f t="shared" si="8"/>
        <v>416.00000000000063</v>
      </c>
    </row>
    <row r="56" spans="8:21" x14ac:dyDescent="0.15">
      <c r="H56">
        <v>45</v>
      </c>
      <c r="I56">
        <f t="shared" si="6"/>
        <v>560</v>
      </c>
      <c r="J56">
        <f t="shared" si="0"/>
        <v>585200</v>
      </c>
      <c r="P56">
        <v>45</v>
      </c>
      <c r="Q56" s="4">
        <v>45</v>
      </c>
      <c r="R56">
        <f>VLOOKUP(Q56,标准数值!C:O,7,FALSE)</f>
        <v>560</v>
      </c>
      <c r="S56">
        <f t="shared" si="20"/>
        <v>33600</v>
      </c>
      <c r="T56">
        <f t="shared" si="7"/>
        <v>2496</v>
      </c>
      <c r="U56">
        <f t="shared" si="8"/>
        <v>416</v>
      </c>
    </row>
    <row r="57" spans="8:21" x14ac:dyDescent="0.15">
      <c r="H57">
        <v>46</v>
      </c>
      <c r="I57">
        <f t="shared" si="6"/>
        <v>601.6</v>
      </c>
      <c r="J57">
        <f t="shared" si="0"/>
        <v>628672</v>
      </c>
      <c r="P57">
        <v>46</v>
      </c>
      <c r="Q57" s="4">
        <v>46</v>
      </c>
      <c r="R57">
        <f>VLOOKUP(Q57,标准数值!C:O,7,FALSE)</f>
        <v>601.6</v>
      </c>
      <c r="S57">
        <f t="shared" si="20"/>
        <v>36096</v>
      </c>
      <c r="T57">
        <f t="shared" si="7"/>
        <v>2496</v>
      </c>
      <c r="U57">
        <f t="shared" si="8"/>
        <v>416</v>
      </c>
    </row>
    <row r="58" spans="8:21" x14ac:dyDescent="0.15">
      <c r="H58">
        <v>47</v>
      </c>
      <c r="I58">
        <f t="shared" si="6"/>
        <v>643.20000000000005</v>
      </c>
      <c r="J58">
        <f t="shared" si="0"/>
        <v>672144</v>
      </c>
      <c r="P58">
        <v>47</v>
      </c>
      <c r="Q58" s="4">
        <v>47</v>
      </c>
      <c r="R58">
        <f>VLOOKUP(Q58,标准数值!C:O,7,FALSE)</f>
        <v>643.20000000000005</v>
      </c>
      <c r="S58">
        <f t="shared" si="20"/>
        <v>38592</v>
      </c>
      <c r="T58">
        <f t="shared" si="7"/>
        <v>2496</v>
      </c>
      <c r="U58">
        <f t="shared" si="8"/>
        <v>416</v>
      </c>
    </row>
    <row r="59" spans="8:21" x14ac:dyDescent="0.15">
      <c r="H59">
        <v>48</v>
      </c>
      <c r="I59">
        <f t="shared" si="6"/>
        <v>684.80000000000007</v>
      </c>
      <c r="J59">
        <f t="shared" si="0"/>
        <v>715616.00000000012</v>
      </c>
      <c r="P59">
        <v>48</v>
      </c>
      <c r="Q59" s="4">
        <v>48</v>
      </c>
      <c r="R59">
        <f>VLOOKUP(Q59,标准数值!C:O,7,FALSE)</f>
        <v>684.80000000000007</v>
      </c>
      <c r="S59">
        <f t="shared" si="20"/>
        <v>41088.000000000007</v>
      </c>
      <c r="T59">
        <f t="shared" si="7"/>
        <v>2496.0000000000073</v>
      </c>
      <c r="U59">
        <f t="shared" si="8"/>
        <v>416.00000000000119</v>
      </c>
    </row>
    <row r="60" spans="8:21" x14ac:dyDescent="0.15">
      <c r="H60">
        <v>49</v>
      </c>
      <c r="I60">
        <f t="shared" si="6"/>
        <v>726.40000000000009</v>
      </c>
      <c r="J60">
        <f t="shared" si="0"/>
        <v>759088.00000000012</v>
      </c>
      <c r="P60">
        <v>49</v>
      </c>
      <c r="Q60" s="4">
        <v>49</v>
      </c>
      <c r="R60">
        <f>VLOOKUP(Q60,标准数值!C:O,7,FALSE)</f>
        <v>726.40000000000009</v>
      </c>
      <c r="S60">
        <f t="shared" si="20"/>
        <v>43584.000000000007</v>
      </c>
      <c r="T60">
        <f t="shared" si="7"/>
        <v>2496</v>
      </c>
      <c r="U60">
        <f t="shared" si="8"/>
        <v>416</v>
      </c>
    </row>
    <row r="61" spans="8:21" x14ac:dyDescent="0.15">
      <c r="H61">
        <v>50</v>
      </c>
      <c r="I61">
        <f t="shared" si="6"/>
        <v>768.00000000000011</v>
      </c>
      <c r="J61">
        <f t="shared" si="0"/>
        <v>802560.00000000012</v>
      </c>
      <c r="P61">
        <v>50</v>
      </c>
      <c r="Q61" s="4">
        <v>50</v>
      </c>
      <c r="R61">
        <f>VLOOKUP(Q61,标准数值!C:O,7,FALSE)</f>
        <v>768.00000000000011</v>
      </c>
      <c r="S61">
        <f t="shared" si="20"/>
        <v>46080.000000000007</v>
      </c>
      <c r="T61">
        <f t="shared" si="7"/>
        <v>2496</v>
      </c>
      <c r="U61">
        <f t="shared" si="8"/>
        <v>416</v>
      </c>
    </row>
    <row r="62" spans="8:21" x14ac:dyDescent="0.15">
      <c r="H62">
        <v>51</v>
      </c>
      <c r="I62">
        <f t="shared" si="6"/>
        <v>857.80000000000007</v>
      </c>
      <c r="J62">
        <f t="shared" si="0"/>
        <v>896401.00000000012</v>
      </c>
      <c r="P62">
        <v>51</v>
      </c>
      <c r="Q62" s="4">
        <v>51</v>
      </c>
      <c r="R62">
        <f>VLOOKUP(Q62,标准数值!C:O,7,FALSE)</f>
        <v>857.80000000000007</v>
      </c>
      <c r="S62">
        <f t="shared" si="20"/>
        <v>51468.000000000007</v>
      </c>
      <c r="T62">
        <f t="shared" si="7"/>
        <v>5388</v>
      </c>
      <c r="U62">
        <f t="shared" si="8"/>
        <v>898</v>
      </c>
    </row>
    <row r="63" spans="8:21" x14ac:dyDescent="0.15">
      <c r="H63">
        <v>52</v>
      </c>
      <c r="I63">
        <f t="shared" si="6"/>
        <v>947.6</v>
      </c>
      <c r="J63">
        <f t="shared" si="0"/>
        <v>990242</v>
      </c>
      <c r="P63">
        <v>52</v>
      </c>
      <c r="Q63" s="4">
        <v>52</v>
      </c>
      <c r="R63">
        <f>VLOOKUP(Q63,标准数值!C:O,7,FALSE)</f>
        <v>947.6</v>
      </c>
      <c r="S63">
        <f t="shared" si="20"/>
        <v>56856</v>
      </c>
      <c r="T63">
        <f t="shared" si="7"/>
        <v>5387.9999999999927</v>
      </c>
      <c r="U63">
        <f t="shared" si="8"/>
        <v>897.99999999999875</v>
      </c>
    </row>
    <row r="64" spans="8:21" x14ac:dyDescent="0.15">
      <c r="H64">
        <v>53</v>
      </c>
      <c r="I64">
        <f t="shared" si="6"/>
        <v>1037.4000000000001</v>
      </c>
      <c r="J64">
        <f t="shared" si="0"/>
        <v>1084083</v>
      </c>
      <c r="P64">
        <v>53</v>
      </c>
      <c r="Q64" s="4">
        <v>53</v>
      </c>
      <c r="R64">
        <f>VLOOKUP(Q64,标准数值!C:O,7,FALSE)</f>
        <v>1037.4000000000001</v>
      </c>
      <c r="S64">
        <f t="shared" si="20"/>
        <v>62244.000000000007</v>
      </c>
      <c r="T64">
        <f t="shared" si="7"/>
        <v>5388.0000000000073</v>
      </c>
      <c r="U64">
        <f t="shared" si="8"/>
        <v>898.00000000000125</v>
      </c>
    </row>
    <row r="65" spans="8:21" x14ac:dyDescent="0.15">
      <c r="H65">
        <v>54</v>
      </c>
      <c r="I65">
        <f t="shared" si="6"/>
        <v>1127.2</v>
      </c>
      <c r="J65">
        <f t="shared" si="0"/>
        <v>1177924</v>
      </c>
      <c r="P65">
        <v>54</v>
      </c>
      <c r="Q65" s="4">
        <v>54</v>
      </c>
      <c r="R65">
        <f>VLOOKUP(Q65,标准数值!C:O,7,FALSE)</f>
        <v>1127.2</v>
      </c>
      <c r="S65">
        <f t="shared" si="20"/>
        <v>67632</v>
      </c>
      <c r="T65">
        <f t="shared" si="7"/>
        <v>5387.9999999999927</v>
      </c>
      <c r="U65">
        <f t="shared" si="8"/>
        <v>897.99999999999875</v>
      </c>
    </row>
    <row r="66" spans="8:21" x14ac:dyDescent="0.15">
      <c r="H66">
        <v>55</v>
      </c>
      <c r="I66">
        <f t="shared" si="6"/>
        <v>1217</v>
      </c>
      <c r="J66">
        <f t="shared" si="0"/>
        <v>1271765</v>
      </c>
      <c r="P66">
        <v>55</v>
      </c>
      <c r="Q66" s="4">
        <v>55</v>
      </c>
      <c r="R66">
        <f>VLOOKUP(Q66,标准数值!C:O,7,FALSE)</f>
        <v>1217</v>
      </c>
      <c r="S66">
        <f t="shared" si="20"/>
        <v>73020</v>
      </c>
      <c r="T66">
        <f t="shared" si="7"/>
        <v>5388</v>
      </c>
      <c r="U66">
        <f t="shared" si="8"/>
        <v>898</v>
      </c>
    </row>
    <row r="67" spans="8:21" x14ac:dyDescent="0.15">
      <c r="H67">
        <v>56</v>
      </c>
      <c r="I67">
        <f t="shared" si="6"/>
        <v>1306.8</v>
      </c>
      <c r="J67">
        <f t="shared" si="0"/>
        <v>1365606</v>
      </c>
      <c r="P67">
        <v>56</v>
      </c>
      <c r="Q67" s="4">
        <v>56</v>
      </c>
      <c r="R67">
        <f>VLOOKUP(Q67,标准数值!C:O,7,FALSE)</f>
        <v>1306.8</v>
      </c>
      <c r="S67">
        <f t="shared" si="20"/>
        <v>78408</v>
      </c>
      <c r="T67">
        <f t="shared" si="7"/>
        <v>5388</v>
      </c>
      <c r="U67">
        <f t="shared" si="8"/>
        <v>898</v>
      </c>
    </row>
    <row r="68" spans="8:21" x14ac:dyDescent="0.15">
      <c r="H68">
        <v>57</v>
      </c>
      <c r="I68">
        <f t="shared" si="6"/>
        <v>1396.6</v>
      </c>
      <c r="J68">
        <f t="shared" si="0"/>
        <v>1459447</v>
      </c>
      <c r="P68">
        <v>57</v>
      </c>
      <c r="Q68" s="4">
        <v>57</v>
      </c>
      <c r="R68">
        <f>VLOOKUP(Q68,标准数值!C:O,7,FALSE)</f>
        <v>1396.6</v>
      </c>
      <c r="S68">
        <f t="shared" si="20"/>
        <v>83796</v>
      </c>
      <c r="T68">
        <f t="shared" si="7"/>
        <v>5388</v>
      </c>
      <c r="U68">
        <f t="shared" si="8"/>
        <v>898</v>
      </c>
    </row>
    <row r="69" spans="8:21" x14ac:dyDescent="0.15">
      <c r="H69">
        <v>58</v>
      </c>
      <c r="I69">
        <f t="shared" si="6"/>
        <v>1486.3999999999999</v>
      </c>
      <c r="J69">
        <f t="shared" si="0"/>
        <v>1553287.9999999998</v>
      </c>
      <c r="P69">
        <v>58</v>
      </c>
      <c r="Q69" s="4">
        <v>58</v>
      </c>
      <c r="R69">
        <f>VLOOKUP(Q69,标准数值!C:O,7,FALSE)</f>
        <v>1486.3999999999999</v>
      </c>
      <c r="S69">
        <f t="shared" si="20"/>
        <v>89183.999999999985</v>
      </c>
      <c r="T69">
        <f t="shared" si="7"/>
        <v>5387.9999999999854</v>
      </c>
      <c r="U69">
        <f t="shared" si="8"/>
        <v>897.99999999999761</v>
      </c>
    </row>
    <row r="70" spans="8:21" x14ac:dyDescent="0.15">
      <c r="H70">
        <v>59</v>
      </c>
      <c r="I70">
        <f t="shared" si="6"/>
        <v>1576.1999999999998</v>
      </c>
      <c r="J70">
        <f t="shared" si="0"/>
        <v>1647128.9999999998</v>
      </c>
      <c r="P70">
        <v>59</v>
      </c>
      <c r="Q70" s="4">
        <v>59</v>
      </c>
      <c r="R70">
        <f>VLOOKUP(Q70,标准数值!C:O,7,FALSE)</f>
        <v>1576.1999999999998</v>
      </c>
      <c r="S70">
        <f t="shared" si="20"/>
        <v>94571.999999999985</v>
      </c>
      <c r="T70">
        <f t="shared" si="7"/>
        <v>5388</v>
      </c>
      <c r="U70">
        <f t="shared" si="8"/>
        <v>898</v>
      </c>
    </row>
    <row r="71" spans="8:21" x14ac:dyDescent="0.15">
      <c r="H71">
        <v>60</v>
      </c>
      <c r="I71">
        <f t="shared" si="6"/>
        <v>1665.9999999999998</v>
      </c>
      <c r="J71">
        <f t="shared" si="0"/>
        <v>1740969.9999999998</v>
      </c>
      <c r="P71">
        <v>60</v>
      </c>
      <c r="Q71" s="4">
        <v>60</v>
      </c>
      <c r="R71">
        <f>VLOOKUP(Q71,标准数值!C:O,7,FALSE)</f>
        <v>1665.9999999999998</v>
      </c>
      <c r="S71">
        <f t="shared" si="20"/>
        <v>99959.999999999985</v>
      </c>
      <c r="T71">
        <f t="shared" si="7"/>
        <v>5388</v>
      </c>
      <c r="U71">
        <f t="shared" si="8"/>
        <v>898</v>
      </c>
    </row>
    <row r="72" spans="8:21" x14ac:dyDescent="0.15">
      <c r="H72">
        <v>61</v>
      </c>
      <c r="I72">
        <f t="shared" si="6"/>
        <v>1858.3999999999999</v>
      </c>
      <c r="J72">
        <f t="shared" si="0"/>
        <v>1942027.9999999998</v>
      </c>
      <c r="P72">
        <v>61</v>
      </c>
      <c r="Q72" s="4">
        <v>61</v>
      </c>
      <c r="R72">
        <f>VLOOKUP(Q72,标准数值!C:O,7,FALSE)</f>
        <v>1858.3999999999999</v>
      </c>
      <c r="S72">
        <f t="shared" si="20"/>
        <v>111503.99999999999</v>
      </c>
      <c r="T72">
        <f t="shared" si="7"/>
        <v>11544</v>
      </c>
      <c r="U72">
        <f t="shared" si="8"/>
        <v>1924</v>
      </c>
    </row>
    <row r="73" spans="8:21" x14ac:dyDescent="0.15">
      <c r="H73">
        <v>62</v>
      </c>
      <c r="I73">
        <f t="shared" si="6"/>
        <v>2050.7999999999997</v>
      </c>
      <c r="J73">
        <f t="shared" si="0"/>
        <v>2143085.9999999995</v>
      </c>
      <c r="P73">
        <v>62</v>
      </c>
      <c r="Q73" s="4">
        <v>62</v>
      </c>
      <c r="R73">
        <f>VLOOKUP(Q73,标准数值!C:O,7,FALSE)</f>
        <v>2050.7999999999997</v>
      </c>
      <c r="S73">
        <f t="shared" si="20"/>
        <v>123047.99999999999</v>
      </c>
      <c r="T73">
        <f t="shared" si="7"/>
        <v>11544</v>
      </c>
      <c r="U73">
        <f t="shared" si="8"/>
        <v>1924</v>
      </c>
    </row>
    <row r="74" spans="8:21" x14ac:dyDescent="0.15">
      <c r="H74">
        <v>63</v>
      </c>
      <c r="I74">
        <f t="shared" si="6"/>
        <v>2243.1999999999998</v>
      </c>
      <c r="J74">
        <f t="shared" si="0"/>
        <v>2344144</v>
      </c>
      <c r="P74">
        <v>63</v>
      </c>
      <c r="Q74" s="4">
        <v>63</v>
      </c>
      <c r="R74">
        <f>VLOOKUP(Q74,标准数值!C:O,7,FALSE)</f>
        <v>2243.1999999999998</v>
      </c>
      <c r="S74">
        <f t="shared" si="20"/>
        <v>134592</v>
      </c>
      <c r="T74">
        <f t="shared" si="7"/>
        <v>11544.000000000015</v>
      </c>
      <c r="U74">
        <f t="shared" si="8"/>
        <v>1924.0000000000025</v>
      </c>
    </row>
    <row r="75" spans="8:21" x14ac:dyDescent="0.15">
      <c r="H75">
        <v>64</v>
      </c>
      <c r="I75">
        <f t="shared" si="6"/>
        <v>2435.6</v>
      </c>
      <c r="J75">
        <f t="shared" si="0"/>
        <v>2545202</v>
      </c>
      <c r="P75">
        <v>64</v>
      </c>
      <c r="Q75" s="4">
        <v>64</v>
      </c>
      <c r="R75">
        <f>VLOOKUP(Q75,标准数值!C:O,7,FALSE)</f>
        <v>2435.6</v>
      </c>
      <c r="S75">
        <f t="shared" si="20"/>
        <v>146136</v>
      </c>
      <c r="T75">
        <f t="shared" si="7"/>
        <v>11544</v>
      </c>
      <c r="U75">
        <f t="shared" si="8"/>
        <v>1924</v>
      </c>
    </row>
    <row r="76" spans="8:21" x14ac:dyDescent="0.15">
      <c r="H76">
        <v>65</v>
      </c>
      <c r="I76">
        <f t="shared" si="6"/>
        <v>2628</v>
      </c>
      <c r="J76">
        <f t="shared" ref="J76:J111" si="21">I76*J$9</f>
        <v>2746260</v>
      </c>
      <c r="P76">
        <v>65</v>
      </c>
      <c r="Q76" s="4">
        <v>65</v>
      </c>
      <c r="R76">
        <f>VLOOKUP(Q76,标准数值!C:O,7,FALSE)</f>
        <v>2628</v>
      </c>
      <c r="S76">
        <f t="shared" ref="S76:S107" si="22">S$9*R76</f>
        <v>157680</v>
      </c>
      <c r="T76">
        <f t="shared" si="7"/>
        <v>11544</v>
      </c>
      <c r="U76">
        <f t="shared" si="8"/>
        <v>1924</v>
      </c>
    </row>
    <row r="77" spans="8:21" x14ac:dyDescent="0.15">
      <c r="H77">
        <v>66</v>
      </c>
      <c r="I77">
        <f t="shared" ref="I77:I111" si="23">R77</f>
        <v>2820.4</v>
      </c>
      <c r="J77">
        <f t="shared" si="21"/>
        <v>2947318</v>
      </c>
      <c r="P77">
        <v>66</v>
      </c>
      <c r="Q77" s="4">
        <v>66</v>
      </c>
      <c r="R77">
        <f>VLOOKUP(Q77,标准数值!C:O,7,FALSE)</f>
        <v>2820.4</v>
      </c>
      <c r="S77">
        <f t="shared" si="22"/>
        <v>169224</v>
      </c>
      <c r="T77">
        <f t="shared" ref="T77:T111" si="24">S77-S76</f>
        <v>11544</v>
      </c>
      <c r="U77">
        <f t="shared" ref="U77:U111" si="25">T77/U$9</f>
        <v>1924</v>
      </c>
    </row>
    <row r="78" spans="8:21" x14ac:dyDescent="0.15">
      <c r="H78">
        <v>67</v>
      </c>
      <c r="I78">
        <f t="shared" si="23"/>
        <v>3012.8</v>
      </c>
      <c r="J78">
        <f t="shared" si="21"/>
        <v>3148376</v>
      </c>
      <c r="P78">
        <v>67</v>
      </c>
      <c r="Q78" s="4">
        <v>67</v>
      </c>
      <c r="R78">
        <f>VLOOKUP(Q78,标准数值!C:O,7,FALSE)</f>
        <v>3012.8</v>
      </c>
      <c r="S78">
        <f t="shared" si="22"/>
        <v>180768</v>
      </c>
      <c r="T78">
        <f t="shared" si="24"/>
        <v>11544</v>
      </c>
      <c r="U78">
        <f t="shared" si="25"/>
        <v>1924</v>
      </c>
    </row>
    <row r="79" spans="8:21" x14ac:dyDescent="0.15">
      <c r="H79">
        <v>68</v>
      </c>
      <c r="I79">
        <f t="shared" si="23"/>
        <v>3205.2000000000003</v>
      </c>
      <c r="J79">
        <f t="shared" si="21"/>
        <v>3349434.0000000005</v>
      </c>
      <c r="P79">
        <v>68</v>
      </c>
      <c r="Q79" s="4">
        <v>68</v>
      </c>
      <c r="R79">
        <f>VLOOKUP(Q79,标准数值!C:O,7,FALSE)</f>
        <v>3205.2000000000003</v>
      </c>
      <c r="S79">
        <f t="shared" si="22"/>
        <v>192312.00000000003</v>
      </c>
      <c r="T79">
        <f t="shared" si="24"/>
        <v>11544.000000000029</v>
      </c>
      <c r="U79">
        <f t="shared" si="25"/>
        <v>1924.0000000000048</v>
      </c>
    </row>
    <row r="80" spans="8:21" x14ac:dyDescent="0.15">
      <c r="H80">
        <v>69</v>
      </c>
      <c r="I80">
        <f t="shared" si="23"/>
        <v>3397.6000000000004</v>
      </c>
      <c r="J80">
        <f t="shared" si="21"/>
        <v>3550492.0000000005</v>
      </c>
      <c r="P80">
        <v>69</v>
      </c>
      <c r="Q80" s="4">
        <v>69</v>
      </c>
      <c r="R80">
        <f>VLOOKUP(Q80,标准数值!C:O,7,FALSE)</f>
        <v>3397.6000000000004</v>
      </c>
      <c r="S80">
        <f t="shared" si="22"/>
        <v>203856.00000000003</v>
      </c>
      <c r="T80">
        <f t="shared" si="24"/>
        <v>11544</v>
      </c>
      <c r="U80">
        <f t="shared" si="25"/>
        <v>1924</v>
      </c>
    </row>
    <row r="81" spans="8:21" x14ac:dyDescent="0.15">
      <c r="H81">
        <v>70</v>
      </c>
      <c r="I81">
        <f t="shared" si="23"/>
        <v>3590.0000000000005</v>
      </c>
      <c r="J81">
        <f t="shared" si="21"/>
        <v>3751550.0000000005</v>
      </c>
      <c r="P81">
        <v>70</v>
      </c>
      <c r="Q81" s="4">
        <v>70</v>
      </c>
      <c r="R81">
        <f>VLOOKUP(Q81,标准数值!C:O,7,FALSE)</f>
        <v>3590.0000000000005</v>
      </c>
      <c r="S81">
        <f t="shared" si="22"/>
        <v>215400.00000000003</v>
      </c>
      <c r="T81">
        <f t="shared" si="24"/>
        <v>11544</v>
      </c>
      <c r="U81">
        <f t="shared" si="25"/>
        <v>1924</v>
      </c>
    </row>
    <row r="82" spans="8:21" x14ac:dyDescent="0.15">
      <c r="H82">
        <v>71</v>
      </c>
      <c r="I82">
        <f t="shared" si="23"/>
        <v>4051.8000000000006</v>
      </c>
      <c r="J82">
        <f t="shared" si="21"/>
        <v>4234131.0000000009</v>
      </c>
      <c r="P82">
        <v>71</v>
      </c>
      <c r="Q82" s="4">
        <v>71</v>
      </c>
      <c r="R82">
        <f>VLOOKUP(Q82,标准数值!C:O,7,FALSE)</f>
        <v>4051.8000000000006</v>
      </c>
      <c r="S82">
        <f t="shared" si="22"/>
        <v>243108.00000000003</v>
      </c>
      <c r="T82">
        <f t="shared" si="24"/>
        <v>27708</v>
      </c>
      <c r="U82">
        <f t="shared" si="25"/>
        <v>4618</v>
      </c>
    </row>
    <row r="83" spans="8:21" x14ac:dyDescent="0.15">
      <c r="H83">
        <v>72</v>
      </c>
      <c r="I83">
        <f t="shared" si="23"/>
        <v>4513.6000000000004</v>
      </c>
      <c r="J83">
        <f t="shared" si="21"/>
        <v>4716712</v>
      </c>
      <c r="P83">
        <v>72</v>
      </c>
      <c r="Q83" s="4">
        <v>72</v>
      </c>
      <c r="R83">
        <f>VLOOKUP(Q83,标准数值!C:O,7,FALSE)</f>
        <v>4513.6000000000004</v>
      </c>
      <c r="S83">
        <f t="shared" si="22"/>
        <v>270816</v>
      </c>
      <c r="T83">
        <f t="shared" si="24"/>
        <v>27707.999999999971</v>
      </c>
      <c r="U83">
        <f t="shared" si="25"/>
        <v>4617.9999999999955</v>
      </c>
    </row>
    <row r="84" spans="8:21" x14ac:dyDescent="0.15">
      <c r="H84">
        <v>73</v>
      </c>
      <c r="I84">
        <f t="shared" si="23"/>
        <v>4975.4000000000005</v>
      </c>
      <c r="J84">
        <f t="shared" si="21"/>
        <v>5199293.0000000009</v>
      </c>
      <c r="P84">
        <v>73</v>
      </c>
      <c r="Q84" s="4">
        <v>73</v>
      </c>
      <c r="R84">
        <f>VLOOKUP(Q84,标准数值!C:O,7,FALSE)</f>
        <v>4975.4000000000005</v>
      </c>
      <c r="S84">
        <f t="shared" si="22"/>
        <v>298524.00000000006</v>
      </c>
      <c r="T84">
        <f t="shared" si="24"/>
        <v>27708.000000000058</v>
      </c>
      <c r="U84">
        <f t="shared" si="25"/>
        <v>4618.00000000001</v>
      </c>
    </row>
    <row r="85" spans="8:21" x14ac:dyDescent="0.15">
      <c r="H85">
        <v>74</v>
      </c>
      <c r="I85">
        <f t="shared" si="23"/>
        <v>5437.2000000000007</v>
      </c>
      <c r="J85">
        <f t="shared" si="21"/>
        <v>5681874.0000000009</v>
      </c>
      <c r="P85">
        <v>74</v>
      </c>
      <c r="Q85" s="4">
        <v>74</v>
      </c>
      <c r="R85">
        <f>VLOOKUP(Q85,标准数值!C:O,7,FALSE)</f>
        <v>5437.2000000000007</v>
      </c>
      <c r="S85">
        <f t="shared" si="22"/>
        <v>326232.00000000006</v>
      </c>
      <c r="T85">
        <f t="shared" si="24"/>
        <v>27708</v>
      </c>
      <c r="U85">
        <f t="shared" si="25"/>
        <v>4618</v>
      </c>
    </row>
    <row r="86" spans="8:21" x14ac:dyDescent="0.15">
      <c r="H86">
        <v>75</v>
      </c>
      <c r="I86">
        <f t="shared" si="23"/>
        <v>5899.0000000000009</v>
      </c>
      <c r="J86">
        <f t="shared" si="21"/>
        <v>6164455.0000000009</v>
      </c>
      <c r="P86">
        <v>75</v>
      </c>
      <c r="Q86" s="4">
        <v>75</v>
      </c>
      <c r="R86">
        <f>VLOOKUP(Q86,标准数值!C:O,7,FALSE)</f>
        <v>5899.0000000000009</v>
      </c>
      <c r="S86">
        <f t="shared" si="22"/>
        <v>353940.00000000006</v>
      </c>
      <c r="T86">
        <f t="shared" si="24"/>
        <v>27708</v>
      </c>
      <c r="U86">
        <f t="shared" si="25"/>
        <v>4618</v>
      </c>
    </row>
    <row r="87" spans="8:21" x14ac:dyDescent="0.15">
      <c r="H87">
        <v>76</v>
      </c>
      <c r="I87">
        <f t="shared" si="23"/>
        <v>6360.8000000000011</v>
      </c>
      <c r="J87">
        <f t="shared" si="21"/>
        <v>6647036.0000000009</v>
      </c>
      <c r="P87">
        <v>76</v>
      </c>
      <c r="Q87" s="4">
        <v>76</v>
      </c>
      <c r="R87">
        <f>VLOOKUP(Q87,标准数值!C:O,7,FALSE)</f>
        <v>6360.8000000000011</v>
      </c>
      <c r="S87">
        <f t="shared" si="22"/>
        <v>381648.00000000006</v>
      </c>
      <c r="T87">
        <f t="shared" si="24"/>
        <v>27708</v>
      </c>
      <c r="U87">
        <f t="shared" si="25"/>
        <v>4618</v>
      </c>
    </row>
    <row r="88" spans="8:21" x14ac:dyDescent="0.15">
      <c r="H88">
        <v>77</v>
      </c>
      <c r="I88">
        <f t="shared" si="23"/>
        <v>6822.6000000000013</v>
      </c>
      <c r="J88">
        <f t="shared" si="21"/>
        <v>7129617.0000000009</v>
      </c>
      <c r="P88">
        <v>77</v>
      </c>
      <c r="Q88" s="4">
        <v>77</v>
      </c>
      <c r="R88">
        <f>VLOOKUP(Q88,标准数值!C:O,7,FALSE)</f>
        <v>6822.6000000000013</v>
      </c>
      <c r="S88">
        <f t="shared" si="22"/>
        <v>409356.00000000006</v>
      </c>
      <c r="T88">
        <f t="shared" si="24"/>
        <v>27708</v>
      </c>
      <c r="U88">
        <f t="shared" si="25"/>
        <v>4618</v>
      </c>
    </row>
    <row r="89" spans="8:21" x14ac:dyDescent="0.15">
      <c r="H89">
        <v>78</v>
      </c>
      <c r="I89">
        <f t="shared" si="23"/>
        <v>7284.4000000000015</v>
      </c>
      <c r="J89">
        <f t="shared" si="21"/>
        <v>7612198.0000000019</v>
      </c>
      <c r="P89">
        <v>78</v>
      </c>
      <c r="Q89" s="4">
        <v>78</v>
      </c>
      <c r="R89">
        <f>VLOOKUP(Q89,标准数值!C:O,7,FALSE)</f>
        <v>7284.4000000000015</v>
      </c>
      <c r="S89">
        <f t="shared" si="22"/>
        <v>437064.00000000012</v>
      </c>
      <c r="T89">
        <f t="shared" si="24"/>
        <v>27708.000000000058</v>
      </c>
      <c r="U89">
        <f t="shared" si="25"/>
        <v>4618.00000000001</v>
      </c>
    </row>
    <row r="90" spans="8:21" x14ac:dyDescent="0.15">
      <c r="H90">
        <v>79</v>
      </c>
      <c r="I90">
        <f t="shared" si="23"/>
        <v>7746.2000000000016</v>
      </c>
      <c r="J90">
        <f t="shared" si="21"/>
        <v>8094779.0000000019</v>
      </c>
      <c r="P90">
        <v>79</v>
      </c>
      <c r="Q90" s="4">
        <v>79</v>
      </c>
      <c r="R90">
        <f>VLOOKUP(Q90,标准数值!C:O,7,FALSE)</f>
        <v>7746.2000000000016</v>
      </c>
      <c r="S90">
        <f t="shared" si="22"/>
        <v>464772.00000000012</v>
      </c>
      <c r="T90">
        <f t="shared" si="24"/>
        <v>27708</v>
      </c>
      <c r="U90">
        <f t="shared" si="25"/>
        <v>4618</v>
      </c>
    </row>
    <row r="91" spans="8:21" x14ac:dyDescent="0.15">
      <c r="H91">
        <v>80</v>
      </c>
      <c r="I91">
        <f t="shared" si="23"/>
        <v>8208.0000000000018</v>
      </c>
      <c r="J91">
        <f t="shared" si="21"/>
        <v>8577360.0000000019</v>
      </c>
      <c r="P91">
        <v>80</v>
      </c>
      <c r="Q91" s="4">
        <v>80</v>
      </c>
      <c r="R91">
        <f>VLOOKUP(Q91,标准数值!C:O,7,FALSE)</f>
        <v>8208.0000000000018</v>
      </c>
      <c r="S91">
        <f t="shared" si="22"/>
        <v>492480.00000000012</v>
      </c>
      <c r="T91">
        <f t="shared" si="24"/>
        <v>27708</v>
      </c>
      <c r="U91">
        <f t="shared" si="25"/>
        <v>4618</v>
      </c>
    </row>
    <row r="92" spans="8:21" x14ac:dyDescent="0.15">
      <c r="H92">
        <v>81</v>
      </c>
      <c r="I92">
        <f t="shared" si="23"/>
        <v>9234.5000000000018</v>
      </c>
      <c r="J92">
        <f t="shared" si="21"/>
        <v>9650052.5000000019</v>
      </c>
      <c r="P92">
        <v>81</v>
      </c>
      <c r="Q92" s="4">
        <v>81</v>
      </c>
      <c r="R92">
        <f>VLOOKUP(Q92,标准数值!C:O,7,FALSE)</f>
        <v>9234.5000000000018</v>
      </c>
      <c r="S92">
        <f t="shared" si="22"/>
        <v>554070.00000000012</v>
      </c>
      <c r="T92">
        <f t="shared" si="24"/>
        <v>61590</v>
      </c>
      <c r="U92">
        <f t="shared" si="25"/>
        <v>10265</v>
      </c>
    </row>
    <row r="93" spans="8:21" x14ac:dyDescent="0.15">
      <c r="H93">
        <v>82</v>
      </c>
      <c r="I93">
        <f t="shared" si="23"/>
        <v>10261.000000000002</v>
      </c>
      <c r="J93">
        <f t="shared" si="21"/>
        <v>10722745.000000002</v>
      </c>
      <c r="P93">
        <v>82</v>
      </c>
      <c r="Q93" s="4">
        <v>82</v>
      </c>
      <c r="R93">
        <f>VLOOKUP(Q93,标准数值!C:O,7,FALSE)</f>
        <v>10261.000000000002</v>
      </c>
      <c r="S93">
        <f t="shared" si="22"/>
        <v>615660.00000000012</v>
      </c>
      <c r="T93">
        <f t="shared" si="24"/>
        <v>61590</v>
      </c>
      <c r="U93">
        <f t="shared" si="25"/>
        <v>10265</v>
      </c>
    </row>
    <row r="94" spans="8:21" x14ac:dyDescent="0.15">
      <c r="H94">
        <v>83</v>
      </c>
      <c r="I94">
        <f t="shared" si="23"/>
        <v>11287.500000000002</v>
      </c>
      <c r="J94">
        <f t="shared" si="21"/>
        <v>11795437.500000002</v>
      </c>
      <c r="P94">
        <v>83</v>
      </c>
      <c r="Q94" s="4">
        <v>83</v>
      </c>
      <c r="R94">
        <f>VLOOKUP(Q94,标准数值!C:O,7,FALSE)</f>
        <v>11287.500000000002</v>
      </c>
      <c r="S94">
        <f t="shared" si="22"/>
        <v>677250.00000000012</v>
      </c>
      <c r="T94">
        <f t="shared" si="24"/>
        <v>61590</v>
      </c>
      <c r="U94">
        <f t="shared" si="25"/>
        <v>10265</v>
      </c>
    </row>
    <row r="95" spans="8:21" x14ac:dyDescent="0.15">
      <c r="H95">
        <v>84</v>
      </c>
      <c r="I95">
        <f t="shared" si="23"/>
        <v>12314.000000000002</v>
      </c>
      <c r="J95">
        <f t="shared" si="21"/>
        <v>12868130.000000002</v>
      </c>
      <c r="P95">
        <v>84</v>
      </c>
      <c r="Q95" s="4">
        <v>84</v>
      </c>
      <c r="R95">
        <f>VLOOKUP(Q95,标准数值!C:O,7,FALSE)</f>
        <v>12314.000000000002</v>
      </c>
      <c r="S95">
        <f t="shared" si="22"/>
        <v>738840.00000000012</v>
      </c>
      <c r="T95">
        <f t="shared" si="24"/>
        <v>61590</v>
      </c>
      <c r="U95">
        <f t="shared" si="25"/>
        <v>10265</v>
      </c>
    </row>
    <row r="96" spans="8:21" x14ac:dyDescent="0.15">
      <c r="H96">
        <v>85</v>
      </c>
      <c r="I96">
        <f t="shared" si="23"/>
        <v>13340.500000000002</v>
      </c>
      <c r="J96">
        <f t="shared" si="21"/>
        <v>13940822.500000002</v>
      </c>
      <c r="P96">
        <v>85</v>
      </c>
      <c r="Q96" s="4">
        <v>85</v>
      </c>
      <c r="R96">
        <f>VLOOKUP(Q96,标准数值!C:O,7,FALSE)</f>
        <v>13340.500000000002</v>
      </c>
      <c r="S96">
        <f t="shared" si="22"/>
        <v>800430.00000000012</v>
      </c>
      <c r="T96">
        <f t="shared" si="24"/>
        <v>61590</v>
      </c>
      <c r="U96">
        <f t="shared" si="25"/>
        <v>10265</v>
      </c>
    </row>
    <row r="97" spans="8:21" x14ac:dyDescent="0.15">
      <c r="H97">
        <v>86</v>
      </c>
      <c r="I97">
        <f t="shared" si="23"/>
        <v>14367.000000000002</v>
      </c>
      <c r="J97">
        <f t="shared" si="21"/>
        <v>15013515.000000002</v>
      </c>
      <c r="P97">
        <v>86</v>
      </c>
      <c r="Q97" s="4">
        <v>86</v>
      </c>
      <c r="R97">
        <f>VLOOKUP(Q97,标准数值!C:O,7,FALSE)</f>
        <v>14367.000000000002</v>
      </c>
      <c r="S97">
        <f t="shared" si="22"/>
        <v>862020.00000000012</v>
      </c>
      <c r="T97">
        <f t="shared" si="24"/>
        <v>61590</v>
      </c>
      <c r="U97">
        <f t="shared" si="25"/>
        <v>10265</v>
      </c>
    </row>
    <row r="98" spans="8:21" x14ac:dyDescent="0.15">
      <c r="H98">
        <v>87</v>
      </c>
      <c r="I98">
        <f t="shared" si="23"/>
        <v>15393.500000000002</v>
      </c>
      <c r="J98">
        <f t="shared" si="21"/>
        <v>16086207.500000002</v>
      </c>
      <c r="P98">
        <v>87</v>
      </c>
      <c r="Q98" s="4">
        <v>87</v>
      </c>
      <c r="R98">
        <f>VLOOKUP(Q98,标准数值!C:O,7,FALSE)</f>
        <v>15393.500000000002</v>
      </c>
      <c r="S98">
        <f t="shared" si="22"/>
        <v>923610.00000000012</v>
      </c>
      <c r="T98">
        <f t="shared" si="24"/>
        <v>61590</v>
      </c>
      <c r="U98">
        <f t="shared" si="25"/>
        <v>10265</v>
      </c>
    </row>
    <row r="99" spans="8:21" x14ac:dyDescent="0.15">
      <c r="H99">
        <v>88</v>
      </c>
      <c r="I99">
        <f t="shared" si="23"/>
        <v>16420</v>
      </c>
      <c r="J99">
        <f t="shared" si="21"/>
        <v>17158900</v>
      </c>
      <c r="P99">
        <v>88</v>
      </c>
      <c r="Q99" s="4">
        <v>88</v>
      </c>
      <c r="R99">
        <f>VLOOKUP(Q99,标准数值!C:O,7,FALSE)</f>
        <v>16420</v>
      </c>
      <c r="S99">
        <f t="shared" si="22"/>
        <v>985200</v>
      </c>
      <c r="T99">
        <f t="shared" si="24"/>
        <v>61589.999999999884</v>
      </c>
      <c r="U99">
        <f t="shared" si="25"/>
        <v>10264.99999999998</v>
      </c>
    </row>
    <row r="100" spans="8:21" x14ac:dyDescent="0.15">
      <c r="H100">
        <v>89</v>
      </c>
      <c r="I100">
        <f t="shared" si="23"/>
        <v>17446.5</v>
      </c>
      <c r="J100">
        <f t="shared" si="21"/>
        <v>18231592.5</v>
      </c>
      <c r="P100">
        <v>89</v>
      </c>
      <c r="Q100" s="4">
        <v>89</v>
      </c>
      <c r="R100">
        <f>VLOOKUP(Q100,标准数值!C:O,7,FALSE)</f>
        <v>17446.5</v>
      </c>
      <c r="S100">
        <f t="shared" si="22"/>
        <v>1046790</v>
      </c>
      <c r="T100">
        <f t="shared" si="24"/>
        <v>61590</v>
      </c>
      <c r="U100">
        <f t="shared" si="25"/>
        <v>10265</v>
      </c>
    </row>
    <row r="101" spans="8:21" x14ac:dyDescent="0.15">
      <c r="H101">
        <v>90</v>
      </c>
      <c r="I101">
        <f t="shared" si="23"/>
        <v>18473</v>
      </c>
      <c r="J101">
        <f t="shared" si="21"/>
        <v>19304285</v>
      </c>
      <c r="P101">
        <v>90</v>
      </c>
      <c r="Q101" s="4">
        <v>90</v>
      </c>
      <c r="R101">
        <f>VLOOKUP(Q101,标准数值!C:O,7,FALSE)</f>
        <v>18473</v>
      </c>
      <c r="S101">
        <f t="shared" si="22"/>
        <v>1108380</v>
      </c>
      <c r="T101">
        <f t="shared" si="24"/>
        <v>61590</v>
      </c>
      <c r="U101">
        <f t="shared" si="25"/>
        <v>10265</v>
      </c>
    </row>
    <row r="102" spans="8:21" x14ac:dyDescent="0.15">
      <c r="H102">
        <v>91</v>
      </c>
      <c r="I102">
        <f t="shared" si="23"/>
        <v>20731.8</v>
      </c>
      <c r="J102">
        <f t="shared" si="21"/>
        <v>21664731</v>
      </c>
      <c r="P102">
        <v>91</v>
      </c>
      <c r="Q102" s="4">
        <v>91</v>
      </c>
      <c r="R102">
        <f>VLOOKUP(Q102,标准数值!C:O,7,FALSE)</f>
        <v>20731.8</v>
      </c>
      <c r="S102">
        <f t="shared" si="22"/>
        <v>1243908</v>
      </c>
      <c r="T102">
        <f t="shared" si="24"/>
        <v>135528</v>
      </c>
      <c r="U102">
        <f t="shared" si="25"/>
        <v>22588</v>
      </c>
    </row>
    <row r="103" spans="8:21" x14ac:dyDescent="0.15">
      <c r="H103">
        <v>92</v>
      </c>
      <c r="I103">
        <f t="shared" si="23"/>
        <v>22990.6</v>
      </c>
      <c r="J103">
        <f t="shared" si="21"/>
        <v>24025177</v>
      </c>
      <c r="P103">
        <v>92</v>
      </c>
      <c r="Q103" s="4">
        <v>92</v>
      </c>
      <c r="R103">
        <f>VLOOKUP(Q103,标准数值!C:O,7,FALSE)</f>
        <v>22990.6</v>
      </c>
      <c r="S103">
        <f t="shared" si="22"/>
        <v>1379436</v>
      </c>
      <c r="T103">
        <f t="shared" si="24"/>
        <v>135528</v>
      </c>
      <c r="U103">
        <f t="shared" si="25"/>
        <v>22588</v>
      </c>
    </row>
    <row r="104" spans="8:21" x14ac:dyDescent="0.15">
      <c r="H104">
        <v>93</v>
      </c>
      <c r="I104">
        <f t="shared" si="23"/>
        <v>25249.399999999998</v>
      </c>
      <c r="J104">
        <f t="shared" si="21"/>
        <v>26385622.999999996</v>
      </c>
      <c r="P104">
        <v>93</v>
      </c>
      <c r="Q104" s="4">
        <v>93</v>
      </c>
      <c r="R104">
        <f>VLOOKUP(Q104,标准数值!C:O,7,FALSE)</f>
        <v>25249.399999999998</v>
      </c>
      <c r="S104">
        <f t="shared" si="22"/>
        <v>1514963.9999999998</v>
      </c>
      <c r="T104">
        <f t="shared" si="24"/>
        <v>135527.99999999977</v>
      </c>
      <c r="U104">
        <f t="shared" si="25"/>
        <v>22587.99999999996</v>
      </c>
    </row>
    <row r="105" spans="8:21" x14ac:dyDescent="0.15">
      <c r="H105">
        <v>94</v>
      </c>
      <c r="I105">
        <f t="shared" si="23"/>
        <v>27508.199999999997</v>
      </c>
      <c r="J105">
        <f t="shared" si="21"/>
        <v>28746068.999999996</v>
      </c>
      <c r="P105">
        <v>94</v>
      </c>
      <c r="Q105" s="4">
        <v>94</v>
      </c>
      <c r="R105">
        <f>VLOOKUP(Q105,标准数值!C:O,7,FALSE)</f>
        <v>27508.199999999997</v>
      </c>
      <c r="S105">
        <f t="shared" si="22"/>
        <v>1650491.9999999998</v>
      </c>
      <c r="T105">
        <f t="shared" si="24"/>
        <v>135528</v>
      </c>
      <c r="U105">
        <f t="shared" si="25"/>
        <v>22588</v>
      </c>
    </row>
    <row r="106" spans="8:21" x14ac:dyDescent="0.15">
      <c r="H106">
        <v>95</v>
      </c>
      <c r="I106">
        <f t="shared" si="23"/>
        <v>29766.999999999996</v>
      </c>
      <c r="J106">
        <f t="shared" si="21"/>
        <v>31106514.999999996</v>
      </c>
      <c r="P106">
        <v>95</v>
      </c>
      <c r="Q106" s="4">
        <v>95</v>
      </c>
      <c r="R106">
        <f>VLOOKUP(Q106,标准数值!C:O,7,FALSE)</f>
        <v>29766.999999999996</v>
      </c>
      <c r="S106">
        <f t="shared" si="22"/>
        <v>1786019.9999999998</v>
      </c>
      <c r="T106">
        <f t="shared" si="24"/>
        <v>135528</v>
      </c>
      <c r="U106">
        <f t="shared" si="25"/>
        <v>22588</v>
      </c>
    </row>
    <row r="107" spans="8:21" x14ac:dyDescent="0.15">
      <c r="H107">
        <v>96</v>
      </c>
      <c r="I107">
        <f t="shared" si="23"/>
        <v>32025.799999999996</v>
      </c>
      <c r="J107">
        <f t="shared" si="21"/>
        <v>33466960.999999996</v>
      </c>
      <c r="P107">
        <v>96</v>
      </c>
      <c r="Q107" s="4">
        <v>96</v>
      </c>
      <c r="R107">
        <f>VLOOKUP(Q107,标准数值!C:O,7,FALSE)</f>
        <v>32025.799999999996</v>
      </c>
      <c r="S107">
        <f t="shared" si="22"/>
        <v>1921547.9999999998</v>
      </c>
      <c r="T107">
        <f t="shared" si="24"/>
        <v>135528</v>
      </c>
      <c r="U107">
        <f t="shared" si="25"/>
        <v>22588</v>
      </c>
    </row>
    <row r="108" spans="8:21" x14ac:dyDescent="0.15">
      <c r="H108">
        <v>97</v>
      </c>
      <c r="I108">
        <f t="shared" si="23"/>
        <v>34284.6</v>
      </c>
      <c r="J108">
        <f t="shared" si="21"/>
        <v>35827407</v>
      </c>
      <c r="P108">
        <v>97</v>
      </c>
      <c r="Q108" s="4">
        <v>97</v>
      </c>
      <c r="R108">
        <f>VLOOKUP(Q108,标准数值!C:O,7,FALSE)</f>
        <v>34284.6</v>
      </c>
      <c r="S108">
        <f t="shared" ref="S108:S111" si="26">S$9*R108</f>
        <v>2057076</v>
      </c>
      <c r="T108">
        <f t="shared" si="24"/>
        <v>135528.00000000023</v>
      </c>
      <c r="U108">
        <f t="shared" si="25"/>
        <v>22588.00000000004</v>
      </c>
    </row>
    <row r="109" spans="8:21" x14ac:dyDescent="0.15">
      <c r="H109">
        <v>98</v>
      </c>
      <c r="I109">
        <f t="shared" si="23"/>
        <v>36543.4</v>
      </c>
      <c r="J109">
        <f t="shared" si="21"/>
        <v>38187853</v>
      </c>
      <c r="P109">
        <v>98</v>
      </c>
      <c r="Q109" s="4">
        <v>98</v>
      </c>
      <c r="R109">
        <f>VLOOKUP(Q109,标准数值!C:O,7,FALSE)</f>
        <v>36543.4</v>
      </c>
      <c r="S109">
        <f t="shared" si="26"/>
        <v>2192604</v>
      </c>
      <c r="T109">
        <f t="shared" si="24"/>
        <v>135528</v>
      </c>
      <c r="U109">
        <f t="shared" si="25"/>
        <v>22588</v>
      </c>
    </row>
    <row r="110" spans="8:21" x14ac:dyDescent="0.15">
      <c r="H110">
        <v>99</v>
      </c>
      <c r="I110">
        <f t="shared" si="23"/>
        <v>38802.200000000004</v>
      </c>
      <c r="J110">
        <f t="shared" si="21"/>
        <v>40548299.000000007</v>
      </c>
      <c r="P110">
        <v>99</v>
      </c>
      <c r="Q110" s="4">
        <v>99</v>
      </c>
      <c r="R110">
        <f>VLOOKUP(Q110,标准数值!C:O,7,FALSE)</f>
        <v>38802.200000000004</v>
      </c>
      <c r="S110">
        <f t="shared" si="26"/>
        <v>2328132.0000000005</v>
      </c>
      <c r="T110">
        <f t="shared" si="24"/>
        <v>135528.00000000047</v>
      </c>
      <c r="U110">
        <f t="shared" si="25"/>
        <v>22588.000000000076</v>
      </c>
    </row>
    <row r="111" spans="8:21" x14ac:dyDescent="0.15">
      <c r="H111">
        <v>100</v>
      </c>
      <c r="I111">
        <f t="shared" si="23"/>
        <v>41061.000000000007</v>
      </c>
      <c r="J111">
        <f t="shared" si="21"/>
        <v>42908745.000000007</v>
      </c>
      <c r="P111">
        <v>100</v>
      </c>
      <c r="Q111" s="4">
        <v>100</v>
      </c>
      <c r="R111">
        <f>VLOOKUP(Q111,标准数值!C:O,7,FALSE)</f>
        <v>41061.000000000007</v>
      </c>
      <c r="S111">
        <f t="shared" si="26"/>
        <v>2463660.0000000005</v>
      </c>
      <c r="T111">
        <f t="shared" si="24"/>
        <v>135528</v>
      </c>
      <c r="U111">
        <f t="shared" si="25"/>
        <v>22588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M41" sqref="M41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196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140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历练的需求</vt:lpstr>
      <vt:lpstr>强化石的需求</vt:lpstr>
      <vt:lpstr>水晶的需求</vt:lpstr>
      <vt:lpstr>阵型</vt:lpstr>
      <vt:lpstr>装备进阶</vt:lpstr>
      <vt:lpstr>角色升星</vt:lpstr>
      <vt:lpstr>角色强化</vt:lpstr>
      <vt:lpstr>角色ID对应</vt:lpstr>
      <vt:lpstr>物品对应表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2017-05-04T13:12:32Z</dcterms:modified>
</cp:coreProperties>
</file>