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28800" yWindow="460" windowWidth="38400" windowHeight="21140" tabRatio="500" activeTab="5"/>
  </bookViews>
  <sheets>
    <sheet name="怪物属性偏向" sheetId="15" r:id="rId1"/>
    <sheet name="战斗场景配置" sheetId="22" r:id="rId2"/>
    <sheet name="主线配置" sheetId="20" r:id="rId3"/>
    <sheet name="fight" sheetId="16" r:id="rId4"/>
    <sheet name="monster" sheetId="18" r:id="rId5"/>
    <sheet name="monster_level" sheetId="12" r:id="rId6"/>
    <sheet name="映射表" sheetId="14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20" l="1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" i="20"/>
  <c r="AJ4" i="20"/>
  <c r="AJ5" i="20"/>
  <c r="AJ6" i="20"/>
  <c r="AJ7" i="20"/>
  <c r="AJ8" i="20"/>
  <c r="AJ9" i="20"/>
  <c r="AJ10" i="20"/>
  <c r="AJ11" i="20"/>
  <c r="AJ12" i="20"/>
  <c r="AJ13" i="20"/>
  <c r="AJ14" i="20"/>
  <c r="AJ15" i="20"/>
  <c r="AJ16" i="20"/>
  <c r="AJ17" i="20"/>
  <c r="AJ18" i="20"/>
  <c r="AJ19" i="20"/>
  <c r="AJ20" i="20"/>
  <c r="AJ21" i="20"/>
  <c r="AJ22" i="20"/>
  <c r="AJ23" i="20"/>
  <c r="AJ24" i="20"/>
  <c r="AJ25" i="20"/>
  <c r="AJ26" i="20"/>
  <c r="AJ27" i="20"/>
  <c r="AJ28" i="20"/>
  <c r="AJ29" i="20"/>
  <c r="AJ30" i="20"/>
  <c r="AJ31" i="20"/>
  <c r="AJ3" i="20"/>
  <c r="AG22" i="20"/>
  <c r="AG23" i="20"/>
  <c r="AG24" i="20"/>
  <c r="AG25" i="20"/>
  <c r="AG26" i="20"/>
  <c r="AG27" i="20"/>
  <c r="AG28" i="20"/>
  <c r="AG29" i="20"/>
  <c r="AG30" i="20"/>
  <c r="AG31" i="20"/>
  <c r="AG4" i="20"/>
  <c r="AG5" i="20"/>
  <c r="AG6" i="20"/>
  <c r="AG7" i="20"/>
  <c r="AG8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3" i="20"/>
  <c r="AH8" i="20"/>
  <c r="AI8" i="20"/>
  <c r="AH9" i="20"/>
  <c r="AI9" i="20"/>
  <c r="AH10" i="20"/>
  <c r="AI10" i="20"/>
  <c r="AH11" i="20"/>
  <c r="AI11" i="20"/>
  <c r="AH12" i="20"/>
  <c r="AI12" i="20"/>
  <c r="AH13" i="20"/>
  <c r="AI13" i="20"/>
  <c r="AH14" i="20"/>
  <c r="AI14" i="20"/>
  <c r="AH15" i="20"/>
  <c r="AI15" i="20"/>
  <c r="AH16" i="20"/>
  <c r="AI16" i="20"/>
  <c r="AH17" i="20"/>
  <c r="AI17" i="20"/>
  <c r="AH18" i="20"/>
  <c r="AI18" i="20"/>
  <c r="AH19" i="20"/>
  <c r="AI19" i="20"/>
  <c r="AH20" i="20"/>
  <c r="AI20" i="20"/>
  <c r="AH21" i="20"/>
  <c r="AI21" i="20"/>
  <c r="AH22" i="20"/>
  <c r="AI22" i="20"/>
  <c r="AH23" i="20"/>
  <c r="AI23" i="20"/>
  <c r="AH24" i="20"/>
  <c r="AI24" i="20"/>
  <c r="AH25" i="20"/>
  <c r="AI25" i="20"/>
  <c r="AH26" i="20"/>
  <c r="AI26" i="20"/>
  <c r="AH27" i="20"/>
  <c r="AI27" i="20"/>
  <c r="AH28" i="20"/>
  <c r="AI28" i="20"/>
  <c r="AH29" i="20"/>
  <c r="AI29" i="20"/>
  <c r="AH30" i="20"/>
  <c r="AI30" i="20"/>
  <c r="AH31" i="20"/>
  <c r="AI31" i="20"/>
  <c r="AI4" i="20"/>
  <c r="AI5" i="20"/>
  <c r="AI6" i="20"/>
  <c r="AI7" i="20"/>
  <c r="AI3" i="20"/>
  <c r="AH4" i="20"/>
  <c r="AH5" i="20"/>
  <c r="AH6" i="20"/>
  <c r="AH7" i="20"/>
  <c r="AH3" i="20"/>
  <c r="E108" i="14"/>
  <c r="D108" i="14"/>
  <c r="C108" i="14"/>
  <c r="AE3" i="20"/>
  <c r="M3" i="20"/>
  <c r="F5" i="12"/>
  <c r="A9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4" i="18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F3" i="20"/>
  <c r="H4" i="20"/>
  <c r="F4" i="20"/>
  <c r="H5" i="20"/>
  <c r="F5" i="20"/>
  <c r="H6" i="20"/>
  <c r="F6" i="20"/>
  <c r="G3" i="20"/>
  <c r="G4" i="20"/>
  <c r="G5" i="20"/>
  <c r="G6" i="20"/>
  <c r="H7" i="20"/>
  <c r="F7" i="20"/>
  <c r="G7" i="20"/>
  <c r="H8" i="20"/>
  <c r="F8" i="20"/>
  <c r="G8" i="20"/>
  <c r="H9" i="20"/>
  <c r="F9" i="20"/>
  <c r="G9" i="20"/>
  <c r="H10" i="20"/>
  <c r="F10" i="20"/>
  <c r="G10" i="20"/>
  <c r="H11" i="20"/>
  <c r="F11" i="20"/>
  <c r="G11" i="20"/>
  <c r="H12" i="20"/>
  <c r="F12" i="20"/>
  <c r="G12" i="20"/>
  <c r="H13" i="20"/>
  <c r="F13" i="20"/>
  <c r="G13" i="20"/>
  <c r="H14" i="20"/>
  <c r="F14" i="20"/>
  <c r="G14" i="20"/>
  <c r="H15" i="20"/>
  <c r="F15" i="20"/>
  <c r="G15" i="20"/>
  <c r="H16" i="20"/>
  <c r="F16" i="20"/>
  <c r="G16" i="20"/>
  <c r="H17" i="20"/>
  <c r="F17" i="20"/>
  <c r="G17" i="20"/>
  <c r="H18" i="20"/>
  <c r="F18" i="20"/>
  <c r="G18" i="20"/>
  <c r="H19" i="20"/>
  <c r="F19" i="20"/>
  <c r="G19" i="20"/>
  <c r="H20" i="20"/>
  <c r="F20" i="20"/>
  <c r="G20" i="20"/>
  <c r="H21" i="20"/>
  <c r="F21" i="20"/>
  <c r="G21" i="20"/>
  <c r="H22" i="20"/>
  <c r="F22" i="20"/>
  <c r="G22" i="20"/>
  <c r="H23" i="20"/>
  <c r="F23" i="20"/>
  <c r="G23" i="20"/>
  <c r="H24" i="20"/>
  <c r="F24" i="20"/>
  <c r="G24" i="20"/>
  <c r="H25" i="20"/>
  <c r="F25" i="20"/>
  <c r="G25" i="20"/>
  <c r="H26" i="20"/>
  <c r="F26" i="20"/>
  <c r="G26" i="20"/>
  <c r="H27" i="20"/>
  <c r="F27" i="20"/>
  <c r="G27" i="20"/>
  <c r="H28" i="20"/>
  <c r="F28" i="20"/>
  <c r="G28" i="20"/>
  <c r="H29" i="20"/>
  <c r="F29" i="20"/>
  <c r="G29" i="20"/>
  <c r="H30" i="20"/>
  <c r="F30" i="20"/>
  <c r="G30" i="20"/>
  <c r="H31" i="20"/>
  <c r="F31" i="20"/>
  <c r="G31" i="20"/>
  <c r="A5" i="18"/>
  <c r="A6" i="18"/>
  <c r="A7" i="18"/>
  <c r="A8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O3" i="20"/>
  <c r="O4" i="20"/>
  <c r="O5" i="20"/>
  <c r="O6" i="20"/>
  <c r="P3" i="20"/>
  <c r="P4" i="20"/>
  <c r="P5" i="20"/>
  <c r="P6" i="20"/>
  <c r="O7" i="20"/>
  <c r="P7" i="20"/>
  <c r="O8" i="20"/>
  <c r="P8" i="20"/>
  <c r="O9" i="20"/>
  <c r="P9" i="20"/>
  <c r="O10" i="20"/>
  <c r="P10" i="20"/>
  <c r="O11" i="20"/>
  <c r="P11" i="20"/>
  <c r="O12" i="20"/>
  <c r="P12" i="20"/>
  <c r="O13" i="20"/>
  <c r="P13" i="20"/>
  <c r="O14" i="20"/>
  <c r="P14" i="20"/>
  <c r="O15" i="20"/>
  <c r="P15" i="20"/>
  <c r="O16" i="20"/>
  <c r="P16" i="20"/>
  <c r="O17" i="20"/>
  <c r="P17" i="20"/>
  <c r="O18" i="20"/>
  <c r="P18" i="20"/>
  <c r="O19" i="20"/>
  <c r="P19" i="20"/>
  <c r="O20" i="20"/>
  <c r="P20" i="20"/>
  <c r="O21" i="20"/>
  <c r="P21" i="20"/>
  <c r="O22" i="20"/>
  <c r="P22" i="20"/>
  <c r="O23" i="20"/>
  <c r="P23" i="20"/>
  <c r="O24" i="20"/>
  <c r="P24" i="20"/>
  <c r="O25" i="20"/>
  <c r="P25" i="20"/>
  <c r="O26" i="20"/>
  <c r="P26" i="20"/>
  <c r="O27" i="20"/>
  <c r="P27" i="20"/>
  <c r="O28" i="20"/>
  <c r="P28" i="20"/>
  <c r="O29" i="20"/>
  <c r="P29" i="20"/>
  <c r="O30" i="20"/>
  <c r="P30" i="20"/>
  <c r="O31" i="20"/>
  <c r="P31" i="20"/>
  <c r="A5" i="16"/>
  <c r="A6" i="16"/>
  <c r="A7" i="16"/>
  <c r="A8" i="16"/>
  <c r="A9" i="16"/>
  <c r="A10" i="16"/>
  <c r="A11" i="16"/>
  <c r="A3" i="20"/>
  <c r="A4" i="20"/>
  <c r="A5" i="20"/>
  <c r="A6" i="20"/>
  <c r="C3" i="20"/>
  <c r="B3" i="20"/>
  <c r="C4" i="20"/>
  <c r="C5" i="20"/>
  <c r="B5" i="20"/>
  <c r="B4" i="20"/>
  <c r="C6" i="20"/>
  <c r="C7" i="20"/>
  <c r="B7" i="20"/>
  <c r="B6" i="20"/>
  <c r="A7" i="20"/>
  <c r="A8" i="20"/>
  <c r="C8" i="20"/>
  <c r="B8" i="20"/>
  <c r="A9" i="20"/>
  <c r="C9" i="20"/>
  <c r="B9" i="20"/>
  <c r="A10" i="20"/>
  <c r="C10" i="20"/>
  <c r="B10" i="20"/>
  <c r="A11" i="20"/>
  <c r="C11" i="20"/>
  <c r="A12" i="20"/>
  <c r="C12" i="20"/>
  <c r="C13" i="20"/>
  <c r="B13" i="20"/>
  <c r="B12" i="20"/>
  <c r="B11" i="20"/>
  <c r="A13" i="20"/>
  <c r="A14" i="20"/>
  <c r="C14" i="20"/>
  <c r="B14" i="20"/>
  <c r="A15" i="20"/>
  <c r="C15" i="20"/>
  <c r="A16" i="20"/>
  <c r="C16" i="20"/>
  <c r="C17" i="20"/>
  <c r="B17" i="20"/>
  <c r="B16" i="20"/>
  <c r="B15" i="20"/>
  <c r="A17" i="20"/>
  <c r="A18" i="20"/>
  <c r="C18" i="20"/>
  <c r="B18" i="20"/>
  <c r="A19" i="20"/>
  <c r="C19" i="20"/>
  <c r="B19" i="20"/>
  <c r="A20" i="20"/>
  <c r="C20" i="20"/>
  <c r="A21" i="20"/>
  <c r="C21" i="20"/>
  <c r="C22" i="20"/>
  <c r="B22" i="20"/>
  <c r="B21" i="20"/>
  <c r="B20" i="20"/>
  <c r="A22" i="20"/>
  <c r="A23" i="20"/>
  <c r="C23" i="20"/>
  <c r="B23" i="20"/>
  <c r="A24" i="20"/>
  <c r="C24" i="20"/>
  <c r="A25" i="20"/>
  <c r="C25" i="20"/>
  <c r="C26" i="20"/>
  <c r="B26" i="20"/>
  <c r="B25" i="20"/>
  <c r="B24" i="20"/>
  <c r="A26" i="20"/>
  <c r="A27" i="20"/>
  <c r="C27" i="20"/>
  <c r="B27" i="20"/>
  <c r="A28" i="20"/>
  <c r="C28" i="20"/>
  <c r="A29" i="20"/>
  <c r="C29" i="20"/>
  <c r="A30" i="20"/>
  <c r="C30" i="20"/>
  <c r="C31" i="20"/>
  <c r="B31" i="20"/>
  <c r="B30" i="20"/>
  <c r="B29" i="20"/>
  <c r="B28" i="20"/>
  <c r="A31" i="20"/>
  <c r="D3" i="20"/>
  <c r="D4" i="20"/>
  <c r="D5" i="20"/>
  <c r="D6" i="20"/>
  <c r="V3" i="20"/>
  <c r="E3" i="20"/>
  <c r="V4" i="20"/>
  <c r="E4" i="20"/>
  <c r="V5" i="20"/>
  <c r="E5" i="20"/>
  <c r="V6" i="20"/>
  <c r="E6" i="20"/>
  <c r="D7" i="20"/>
  <c r="V7" i="20"/>
  <c r="E7" i="20"/>
  <c r="D8" i="20"/>
  <c r="V8" i="20"/>
  <c r="E8" i="20"/>
  <c r="D9" i="20"/>
  <c r="V9" i="20"/>
  <c r="E9" i="20"/>
  <c r="D10" i="20"/>
  <c r="V10" i="20"/>
  <c r="E10" i="20"/>
  <c r="D11" i="20"/>
  <c r="V11" i="20"/>
  <c r="E11" i="20"/>
  <c r="D12" i="20"/>
  <c r="V12" i="20"/>
  <c r="E12" i="20"/>
  <c r="D13" i="20"/>
  <c r="V13" i="20"/>
  <c r="E13" i="20"/>
  <c r="D14" i="20"/>
  <c r="V14" i="20"/>
  <c r="E14" i="20"/>
  <c r="D15" i="20"/>
  <c r="V15" i="20"/>
  <c r="E15" i="20"/>
  <c r="D16" i="20"/>
  <c r="V16" i="20"/>
  <c r="E16" i="20"/>
  <c r="D17" i="20"/>
  <c r="V17" i="20"/>
  <c r="E17" i="20"/>
  <c r="D18" i="20"/>
  <c r="V18" i="20"/>
  <c r="E18" i="20"/>
  <c r="D19" i="20"/>
  <c r="V19" i="20"/>
  <c r="E19" i="20"/>
  <c r="D20" i="20"/>
  <c r="V20" i="20"/>
  <c r="E20" i="20"/>
  <c r="D21" i="20"/>
  <c r="V21" i="20"/>
  <c r="E21" i="20"/>
  <c r="D22" i="20"/>
  <c r="V22" i="20"/>
  <c r="E22" i="20"/>
  <c r="D23" i="20"/>
  <c r="V23" i="20"/>
  <c r="E23" i="20"/>
  <c r="D24" i="20"/>
  <c r="V24" i="20"/>
  <c r="E24" i="20"/>
  <c r="D25" i="20"/>
  <c r="V25" i="20"/>
  <c r="E25" i="20"/>
  <c r="D26" i="20"/>
  <c r="V26" i="20"/>
  <c r="E26" i="20"/>
  <c r="D27" i="20"/>
  <c r="V27" i="20"/>
  <c r="E27" i="20"/>
  <c r="D28" i="20"/>
  <c r="V28" i="20"/>
  <c r="E28" i="20"/>
  <c r="D29" i="20"/>
  <c r="V29" i="20"/>
  <c r="E29" i="20"/>
  <c r="D30" i="20"/>
  <c r="V30" i="20"/>
  <c r="E30" i="20"/>
  <c r="D31" i="20"/>
  <c r="V31" i="20"/>
  <c r="E31" i="20"/>
  <c r="N5" i="18"/>
  <c r="O5" i="18"/>
  <c r="P5" i="18"/>
  <c r="Q5" i="18"/>
  <c r="R5" i="18"/>
  <c r="S5" i="18"/>
  <c r="N6" i="18"/>
  <c r="O6" i="18"/>
  <c r="P6" i="18"/>
  <c r="Q6" i="18"/>
  <c r="R6" i="18"/>
  <c r="S6" i="18"/>
  <c r="N7" i="18"/>
  <c r="O7" i="18"/>
  <c r="P7" i="18"/>
  <c r="Q7" i="18"/>
  <c r="R7" i="18"/>
  <c r="S7" i="18"/>
  <c r="N8" i="18"/>
  <c r="O8" i="18"/>
  <c r="P8" i="18"/>
  <c r="Q8" i="18"/>
  <c r="R8" i="18"/>
  <c r="S8" i="18"/>
  <c r="N9" i="18"/>
  <c r="O9" i="18"/>
  <c r="P9" i="18"/>
  <c r="Q9" i="18"/>
  <c r="R9" i="18"/>
  <c r="S9" i="18"/>
  <c r="N10" i="18"/>
  <c r="O10" i="18"/>
  <c r="P10" i="18"/>
  <c r="Q10" i="18"/>
  <c r="R10" i="18"/>
  <c r="S10" i="18"/>
  <c r="N11" i="18"/>
  <c r="O11" i="18"/>
  <c r="P11" i="18"/>
  <c r="Q11" i="18"/>
  <c r="R11" i="18"/>
  <c r="S11" i="18"/>
  <c r="N12" i="18"/>
  <c r="O12" i="18"/>
  <c r="P12" i="18"/>
  <c r="Q12" i="18"/>
  <c r="R12" i="18"/>
  <c r="S12" i="18"/>
  <c r="N13" i="18"/>
  <c r="O13" i="18"/>
  <c r="P13" i="18"/>
  <c r="Q13" i="18"/>
  <c r="R13" i="18"/>
  <c r="S13" i="18"/>
  <c r="N14" i="18"/>
  <c r="O14" i="18"/>
  <c r="P14" i="18"/>
  <c r="Q14" i="18"/>
  <c r="R14" i="18"/>
  <c r="S14" i="18"/>
  <c r="N15" i="18"/>
  <c r="O15" i="18"/>
  <c r="P15" i="18"/>
  <c r="Q15" i="18"/>
  <c r="R15" i="18"/>
  <c r="S15" i="18"/>
  <c r="N16" i="18"/>
  <c r="O16" i="18"/>
  <c r="P16" i="18"/>
  <c r="Q16" i="18"/>
  <c r="R16" i="18"/>
  <c r="S16" i="18"/>
  <c r="N17" i="18"/>
  <c r="O17" i="18"/>
  <c r="P17" i="18"/>
  <c r="Q17" i="18"/>
  <c r="R17" i="18"/>
  <c r="S17" i="18"/>
  <c r="N18" i="18"/>
  <c r="O18" i="18"/>
  <c r="P18" i="18"/>
  <c r="Q18" i="18"/>
  <c r="R18" i="18"/>
  <c r="S18" i="18"/>
  <c r="N19" i="18"/>
  <c r="O19" i="18"/>
  <c r="P19" i="18"/>
  <c r="Q19" i="18"/>
  <c r="R19" i="18"/>
  <c r="S19" i="18"/>
  <c r="N20" i="18"/>
  <c r="O20" i="18"/>
  <c r="P20" i="18"/>
  <c r="Q20" i="18"/>
  <c r="R20" i="18"/>
  <c r="S20" i="18"/>
  <c r="N21" i="18"/>
  <c r="O21" i="18"/>
  <c r="P21" i="18"/>
  <c r="Q21" i="18"/>
  <c r="R21" i="18"/>
  <c r="S21" i="18"/>
  <c r="N22" i="18"/>
  <c r="O22" i="18"/>
  <c r="P22" i="18"/>
  <c r="Q22" i="18"/>
  <c r="R22" i="18"/>
  <c r="S22" i="18"/>
  <c r="N23" i="18"/>
  <c r="O23" i="18"/>
  <c r="P23" i="18"/>
  <c r="Q23" i="18"/>
  <c r="R23" i="18"/>
  <c r="S23" i="18"/>
  <c r="N24" i="18"/>
  <c r="O24" i="18"/>
  <c r="P24" i="18"/>
  <c r="Q24" i="18"/>
  <c r="R24" i="18"/>
  <c r="S24" i="18"/>
  <c r="N25" i="18"/>
  <c r="O25" i="18"/>
  <c r="P25" i="18"/>
  <c r="Q25" i="18"/>
  <c r="R25" i="18"/>
  <c r="S25" i="18"/>
  <c r="N26" i="18"/>
  <c r="O26" i="18"/>
  <c r="P26" i="18"/>
  <c r="Q26" i="18"/>
  <c r="R26" i="18"/>
  <c r="S26" i="18"/>
  <c r="N27" i="18"/>
  <c r="O27" i="18"/>
  <c r="P27" i="18"/>
  <c r="Q27" i="18"/>
  <c r="R27" i="18"/>
  <c r="S27" i="18"/>
  <c r="N28" i="18"/>
  <c r="O28" i="18"/>
  <c r="P28" i="18"/>
  <c r="Q28" i="18"/>
  <c r="R28" i="18"/>
  <c r="S28" i="18"/>
  <c r="N29" i="18"/>
  <c r="O29" i="18"/>
  <c r="P29" i="18"/>
  <c r="Q29" i="18"/>
  <c r="R29" i="18"/>
  <c r="S29" i="18"/>
  <c r="N30" i="18"/>
  <c r="O30" i="18"/>
  <c r="P30" i="18"/>
  <c r="Q30" i="18"/>
  <c r="R30" i="18"/>
  <c r="S30" i="18"/>
  <c r="N31" i="18"/>
  <c r="O31" i="18"/>
  <c r="P31" i="18"/>
  <c r="Q31" i="18"/>
  <c r="R31" i="18"/>
  <c r="S31" i="18"/>
  <c r="N32" i="18"/>
  <c r="O32" i="18"/>
  <c r="P32" i="18"/>
  <c r="Q32" i="18"/>
  <c r="R32" i="18"/>
  <c r="S32" i="18"/>
  <c r="O4" i="18"/>
  <c r="P4" i="18"/>
  <c r="Q4" i="18"/>
  <c r="R4" i="18"/>
  <c r="S4" i="18"/>
  <c r="N4" i="18"/>
  <c r="F5" i="16"/>
  <c r="F6" i="16"/>
  <c r="F7" i="16"/>
  <c r="F8" i="16"/>
  <c r="F9" i="16"/>
  <c r="F10" i="16"/>
  <c r="F11" i="16"/>
  <c r="F4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G4" i="16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4" i="18"/>
  <c r="W6" i="12"/>
  <c r="A6" i="12"/>
  <c r="W7" i="12"/>
  <c r="A7" i="12"/>
  <c r="W8" i="12"/>
  <c r="A8" i="12"/>
  <c r="W9" i="12"/>
  <c r="A9" i="12"/>
  <c r="W10" i="12"/>
  <c r="A10" i="12"/>
  <c r="W11" i="12"/>
  <c r="A11" i="12"/>
  <c r="W12" i="12"/>
  <c r="A12" i="12"/>
  <c r="W13" i="12"/>
  <c r="A13" i="12"/>
  <c r="W14" i="12"/>
  <c r="A14" i="12"/>
  <c r="W15" i="12"/>
  <c r="A15" i="12"/>
  <c r="W16" i="12"/>
  <c r="A16" i="12"/>
  <c r="W17" i="12"/>
  <c r="A17" i="12"/>
  <c r="W18" i="12"/>
  <c r="A18" i="12"/>
  <c r="W19" i="12"/>
  <c r="A19" i="12"/>
  <c r="W20" i="12"/>
  <c r="A20" i="12"/>
  <c r="W21" i="12"/>
  <c r="A21" i="12"/>
  <c r="W22" i="12"/>
  <c r="A22" i="12"/>
  <c r="W23" i="12"/>
  <c r="A23" i="12"/>
  <c r="W24" i="12"/>
  <c r="A24" i="12"/>
  <c r="W25" i="12"/>
  <c r="A25" i="12"/>
  <c r="W26" i="12"/>
  <c r="A26" i="12"/>
  <c r="W27" i="12"/>
  <c r="A27" i="12"/>
  <c r="W28" i="12"/>
  <c r="A28" i="12"/>
  <c r="W29" i="12"/>
  <c r="A29" i="12"/>
  <c r="W30" i="12"/>
  <c r="A30" i="12"/>
  <c r="W31" i="12"/>
  <c r="A31" i="12"/>
  <c r="W32" i="12"/>
  <c r="A32" i="12"/>
  <c r="W33" i="12"/>
  <c r="A33" i="12"/>
  <c r="W5" i="12"/>
  <c r="A5" i="12"/>
  <c r="AF4" i="20"/>
  <c r="N4" i="20"/>
  <c r="J6" i="12"/>
  <c r="AF5" i="20"/>
  <c r="N5" i="20"/>
  <c r="J7" i="12"/>
  <c r="AF6" i="20"/>
  <c r="N6" i="20"/>
  <c r="J8" i="12"/>
  <c r="AF7" i="20"/>
  <c r="N7" i="20"/>
  <c r="J9" i="12"/>
  <c r="AF8" i="20"/>
  <c r="N8" i="20"/>
  <c r="J10" i="12"/>
  <c r="AF9" i="20"/>
  <c r="N9" i="20"/>
  <c r="J11" i="12"/>
  <c r="AF10" i="20"/>
  <c r="N10" i="20"/>
  <c r="J12" i="12"/>
  <c r="AF11" i="20"/>
  <c r="N11" i="20"/>
  <c r="J13" i="12"/>
  <c r="AF12" i="20"/>
  <c r="N12" i="20"/>
  <c r="J14" i="12"/>
  <c r="AF13" i="20"/>
  <c r="N13" i="20"/>
  <c r="J15" i="12"/>
  <c r="AF14" i="20"/>
  <c r="N14" i="20"/>
  <c r="J16" i="12"/>
  <c r="AF15" i="20"/>
  <c r="N15" i="20"/>
  <c r="J17" i="12"/>
  <c r="AF16" i="20"/>
  <c r="N16" i="20"/>
  <c r="J18" i="12"/>
  <c r="AF17" i="20"/>
  <c r="N17" i="20"/>
  <c r="J19" i="12"/>
  <c r="AF18" i="20"/>
  <c r="N18" i="20"/>
  <c r="J20" i="12"/>
  <c r="AF19" i="20"/>
  <c r="N19" i="20"/>
  <c r="J21" i="12"/>
  <c r="AF20" i="20"/>
  <c r="N20" i="20"/>
  <c r="J22" i="12"/>
  <c r="AF21" i="20"/>
  <c r="N21" i="20"/>
  <c r="J23" i="12"/>
  <c r="AF22" i="20"/>
  <c r="N22" i="20"/>
  <c r="J24" i="12"/>
  <c r="AF23" i="20"/>
  <c r="N23" i="20"/>
  <c r="J25" i="12"/>
  <c r="AF24" i="20"/>
  <c r="N24" i="20"/>
  <c r="J26" i="12"/>
  <c r="AF25" i="20"/>
  <c r="N25" i="20"/>
  <c r="J27" i="12"/>
  <c r="AF26" i="20"/>
  <c r="N26" i="20"/>
  <c r="J28" i="12"/>
  <c r="AF27" i="20"/>
  <c r="N27" i="20"/>
  <c r="J29" i="12"/>
  <c r="AF28" i="20"/>
  <c r="N28" i="20"/>
  <c r="J30" i="12"/>
  <c r="AF29" i="20"/>
  <c r="N29" i="20"/>
  <c r="J31" i="12"/>
  <c r="AF30" i="20"/>
  <c r="N30" i="20"/>
  <c r="J32" i="12"/>
  <c r="AF31" i="20"/>
  <c r="N31" i="20"/>
  <c r="J33" i="12"/>
  <c r="AF3" i="20"/>
  <c r="N3" i="20"/>
  <c r="J5" i="12"/>
  <c r="AE4" i="20"/>
  <c r="M4" i="20"/>
  <c r="F6" i="12"/>
  <c r="AE5" i="20"/>
  <c r="M5" i="20"/>
  <c r="F7" i="12"/>
  <c r="AE6" i="20"/>
  <c r="M6" i="20"/>
  <c r="F8" i="12"/>
  <c r="AE7" i="20"/>
  <c r="M7" i="20"/>
  <c r="F9" i="12"/>
  <c r="AE8" i="20"/>
  <c r="M8" i="20"/>
  <c r="F10" i="12"/>
  <c r="AE9" i="20"/>
  <c r="M9" i="20"/>
  <c r="F11" i="12"/>
  <c r="AE10" i="20"/>
  <c r="M10" i="20"/>
  <c r="F12" i="12"/>
  <c r="AE11" i="20"/>
  <c r="M11" i="20"/>
  <c r="F13" i="12"/>
  <c r="AE12" i="20"/>
  <c r="M12" i="20"/>
  <c r="F14" i="12"/>
  <c r="AE13" i="20"/>
  <c r="M13" i="20"/>
  <c r="F15" i="12"/>
  <c r="AE14" i="20"/>
  <c r="M14" i="20"/>
  <c r="F16" i="12"/>
  <c r="AE15" i="20"/>
  <c r="M15" i="20"/>
  <c r="F17" i="12"/>
  <c r="AE16" i="20"/>
  <c r="M16" i="20"/>
  <c r="F18" i="12"/>
  <c r="AE17" i="20"/>
  <c r="M17" i="20"/>
  <c r="F19" i="12"/>
  <c r="AE18" i="20"/>
  <c r="M18" i="20"/>
  <c r="F20" i="12"/>
  <c r="AE19" i="20"/>
  <c r="M19" i="20"/>
  <c r="F21" i="12"/>
  <c r="AE20" i="20"/>
  <c r="M20" i="20"/>
  <c r="F22" i="12"/>
  <c r="AE21" i="20"/>
  <c r="M21" i="20"/>
  <c r="F23" i="12"/>
  <c r="AE22" i="20"/>
  <c r="M22" i="20"/>
  <c r="F24" i="12"/>
  <c r="AE23" i="20"/>
  <c r="M23" i="20"/>
  <c r="F25" i="12"/>
  <c r="AE24" i="20"/>
  <c r="M24" i="20"/>
  <c r="F26" i="12"/>
  <c r="AE25" i="20"/>
  <c r="M25" i="20"/>
  <c r="F27" i="12"/>
  <c r="AE26" i="20"/>
  <c r="M26" i="20"/>
  <c r="F28" i="12"/>
  <c r="AE27" i="20"/>
  <c r="M27" i="20"/>
  <c r="F29" i="12"/>
  <c r="AE28" i="20"/>
  <c r="M28" i="20"/>
  <c r="F30" i="12"/>
  <c r="AE29" i="20"/>
  <c r="M29" i="20"/>
  <c r="F31" i="12"/>
  <c r="AE30" i="20"/>
  <c r="M30" i="20"/>
  <c r="F32" i="12"/>
  <c r="AE31" i="20"/>
  <c r="M31" i="20"/>
  <c r="F33" i="12"/>
  <c r="AD4" i="20"/>
  <c r="L4" i="20"/>
  <c r="I6" i="12"/>
  <c r="AD5" i="20"/>
  <c r="L5" i="20"/>
  <c r="I7" i="12"/>
  <c r="AD6" i="20"/>
  <c r="L6" i="20"/>
  <c r="I8" i="12"/>
  <c r="AD7" i="20"/>
  <c r="L7" i="20"/>
  <c r="I9" i="12"/>
  <c r="AD8" i="20"/>
  <c r="L8" i="20"/>
  <c r="I10" i="12"/>
  <c r="AD9" i="20"/>
  <c r="L9" i="20"/>
  <c r="I11" i="12"/>
  <c r="AD10" i="20"/>
  <c r="L10" i="20"/>
  <c r="I12" i="12"/>
  <c r="AD11" i="20"/>
  <c r="L11" i="20"/>
  <c r="I13" i="12"/>
  <c r="AD12" i="20"/>
  <c r="L12" i="20"/>
  <c r="I14" i="12"/>
  <c r="AD13" i="20"/>
  <c r="L13" i="20"/>
  <c r="I15" i="12"/>
  <c r="AD14" i="20"/>
  <c r="L14" i="20"/>
  <c r="I16" i="12"/>
  <c r="AD15" i="20"/>
  <c r="L15" i="20"/>
  <c r="I17" i="12"/>
  <c r="AD16" i="20"/>
  <c r="L16" i="20"/>
  <c r="I18" i="12"/>
  <c r="AD17" i="20"/>
  <c r="L17" i="20"/>
  <c r="I19" i="12"/>
  <c r="AD18" i="20"/>
  <c r="L18" i="20"/>
  <c r="I20" i="12"/>
  <c r="AD19" i="20"/>
  <c r="L19" i="20"/>
  <c r="I21" i="12"/>
  <c r="AD20" i="20"/>
  <c r="L20" i="20"/>
  <c r="I22" i="12"/>
  <c r="AD21" i="20"/>
  <c r="L21" i="20"/>
  <c r="I23" i="12"/>
  <c r="AD22" i="20"/>
  <c r="L22" i="20"/>
  <c r="I24" i="12"/>
  <c r="AD23" i="20"/>
  <c r="L23" i="20"/>
  <c r="I25" i="12"/>
  <c r="AD24" i="20"/>
  <c r="L24" i="20"/>
  <c r="I26" i="12"/>
  <c r="AD25" i="20"/>
  <c r="L25" i="20"/>
  <c r="I27" i="12"/>
  <c r="AD26" i="20"/>
  <c r="L26" i="20"/>
  <c r="I28" i="12"/>
  <c r="AD27" i="20"/>
  <c r="L27" i="20"/>
  <c r="I29" i="12"/>
  <c r="AD28" i="20"/>
  <c r="L28" i="20"/>
  <c r="I30" i="12"/>
  <c r="AD29" i="20"/>
  <c r="L29" i="20"/>
  <c r="I31" i="12"/>
  <c r="AD30" i="20"/>
  <c r="L30" i="20"/>
  <c r="I32" i="12"/>
  <c r="AD31" i="20"/>
  <c r="L31" i="20"/>
  <c r="I33" i="12"/>
  <c r="AD3" i="20"/>
  <c r="L3" i="20"/>
  <c r="I5" i="12"/>
  <c r="AC4" i="20"/>
  <c r="K4" i="20"/>
  <c r="G6" i="12"/>
  <c r="AC5" i="20"/>
  <c r="K5" i="20"/>
  <c r="G7" i="12"/>
  <c r="AC6" i="20"/>
  <c r="K6" i="20"/>
  <c r="G8" i="12"/>
  <c r="AC7" i="20"/>
  <c r="K7" i="20"/>
  <c r="G9" i="12"/>
  <c r="AC8" i="20"/>
  <c r="K8" i="20"/>
  <c r="G10" i="12"/>
  <c r="AC9" i="20"/>
  <c r="K9" i="20"/>
  <c r="G11" i="12"/>
  <c r="AC10" i="20"/>
  <c r="K10" i="20"/>
  <c r="G12" i="12"/>
  <c r="AC11" i="20"/>
  <c r="K11" i="20"/>
  <c r="G13" i="12"/>
  <c r="AC12" i="20"/>
  <c r="K12" i="20"/>
  <c r="G14" i="12"/>
  <c r="AC13" i="20"/>
  <c r="K13" i="20"/>
  <c r="G15" i="12"/>
  <c r="AC14" i="20"/>
  <c r="K14" i="20"/>
  <c r="G16" i="12"/>
  <c r="AC15" i="20"/>
  <c r="K15" i="20"/>
  <c r="G17" i="12"/>
  <c r="AC16" i="20"/>
  <c r="K16" i="20"/>
  <c r="G18" i="12"/>
  <c r="AC17" i="20"/>
  <c r="K17" i="20"/>
  <c r="G19" i="12"/>
  <c r="AC18" i="20"/>
  <c r="K18" i="20"/>
  <c r="G20" i="12"/>
  <c r="AC19" i="20"/>
  <c r="K19" i="20"/>
  <c r="G21" i="12"/>
  <c r="AC20" i="20"/>
  <c r="K20" i="20"/>
  <c r="G22" i="12"/>
  <c r="AC21" i="20"/>
  <c r="K21" i="20"/>
  <c r="G23" i="12"/>
  <c r="AC22" i="20"/>
  <c r="K22" i="20"/>
  <c r="G24" i="12"/>
  <c r="AC23" i="20"/>
  <c r="K23" i="20"/>
  <c r="G25" i="12"/>
  <c r="AC24" i="20"/>
  <c r="K24" i="20"/>
  <c r="G26" i="12"/>
  <c r="AC25" i="20"/>
  <c r="K25" i="20"/>
  <c r="G27" i="12"/>
  <c r="AC26" i="20"/>
  <c r="K26" i="20"/>
  <c r="G28" i="12"/>
  <c r="AC27" i="20"/>
  <c r="K27" i="20"/>
  <c r="G29" i="12"/>
  <c r="AC28" i="20"/>
  <c r="K28" i="20"/>
  <c r="G30" i="12"/>
  <c r="AC29" i="20"/>
  <c r="K29" i="20"/>
  <c r="G31" i="12"/>
  <c r="AC30" i="20"/>
  <c r="K30" i="20"/>
  <c r="G32" i="12"/>
  <c r="AC31" i="20"/>
  <c r="K31" i="20"/>
  <c r="G33" i="12"/>
  <c r="AC3" i="20"/>
  <c r="K3" i="20"/>
  <c r="G5" i="12"/>
  <c r="J4" i="20"/>
  <c r="X6" i="12"/>
  <c r="J5" i="20"/>
  <c r="X7" i="12"/>
  <c r="J6" i="20"/>
  <c r="X8" i="12"/>
  <c r="J7" i="20"/>
  <c r="X9" i="12"/>
  <c r="J8" i="20"/>
  <c r="X10" i="12"/>
  <c r="J9" i="20"/>
  <c r="X11" i="12"/>
  <c r="J10" i="20"/>
  <c r="X12" i="12"/>
  <c r="J11" i="20"/>
  <c r="X13" i="12"/>
  <c r="J12" i="20"/>
  <c r="X14" i="12"/>
  <c r="J13" i="20"/>
  <c r="X15" i="12"/>
  <c r="J14" i="20"/>
  <c r="X16" i="12"/>
  <c r="J15" i="20"/>
  <c r="X17" i="12"/>
  <c r="J16" i="20"/>
  <c r="X18" i="12"/>
  <c r="J17" i="20"/>
  <c r="X19" i="12"/>
  <c r="J18" i="20"/>
  <c r="X20" i="12"/>
  <c r="J19" i="20"/>
  <c r="X21" i="12"/>
  <c r="J20" i="20"/>
  <c r="X22" i="12"/>
  <c r="J21" i="20"/>
  <c r="X23" i="12"/>
  <c r="J22" i="20"/>
  <c r="X24" i="12"/>
  <c r="J23" i="20"/>
  <c r="X25" i="12"/>
  <c r="J24" i="20"/>
  <c r="X26" i="12"/>
  <c r="J25" i="20"/>
  <c r="X27" i="12"/>
  <c r="J26" i="20"/>
  <c r="X28" i="12"/>
  <c r="J27" i="20"/>
  <c r="X29" i="12"/>
  <c r="J28" i="20"/>
  <c r="X30" i="12"/>
  <c r="J29" i="20"/>
  <c r="X31" i="12"/>
  <c r="J30" i="20"/>
  <c r="X32" i="12"/>
  <c r="J31" i="20"/>
  <c r="X33" i="12"/>
  <c r="J3" i="20"/>
  <c r="X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5" i="12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3" i="14"/>
  <c r="E103" i="14"/>
  <c r="E104" i="14"/>
  <c r="I5" i="15"/>
  <c r="I6" i="15"/>
  <c r="I7" i="15"/>
  <c r="I8" i="15"/>
</calcChain>
</file>

<file path=xl/sharedStrings.xml><?xml version="1.0" encoding="utf-8"?>
<sst xmlns="http://schemas.openxmlformats.org/spreadsheetml/2006/main" count="475" uniqueCount="219">
  <si>
    <t>ID</t>
  </si>
  <si>
    <t>type</t>
  </si>
  <si>
    <t>int</t>
  </si>
  <si>
    <t>str</t>
  </si>
  <si>
    <t>id</t>
  </si>
  <si>
    <t>name</t>
  </si>
  <si>
    <t>icon</t>
  </si>
  <si>
    <t>BG</t>
  </si>
  <si>
    <t>par</t>
  </si>
  <si>
    <t>rid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</si>
  <si>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</si>
  <si>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</si>
  <si>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</si>
  <si>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</si>
  <si>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</si>
  <si>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</si>
  <si>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</si>
  <si>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</si>
  <si>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</si>
  <si>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</si>
  <si>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</si>
  <si>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</si>
  <si>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</si>
  <si>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</si>
  <si>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</si>
  <si>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STR</t>
  </si>
  <si>
    <t>DEX</t>
  </si>
  <si>
    <t>VIT</t>
  </si>
  <si>
    <t>INT</t>
  </si>
  <si>
    <t>HP</t>
  </si>
  <si>
    <t>ATK</t>
  </si>
  <si>
    <t>STK</t>
  </si>
  <si>
    <t>DEF</t>
  </si>
  <si>
    <t>SPD</t>
  </si>
  <si>
    <t>MP</t>
  </si>
  <si>
    <t>MPS</t>
  </si>
  <si>
    <t>MPR</t>
  </si>
  <si>
    <t>HIT</t>
  </si>
  <si>
    <t>MIS</t>
  </si>
  <si>
    <t>BOK</t>
  </si>
  <si>
    <t>COT</t>
  </si>
  <si>
    <t>COB</t>
  </si>
  <si>
    <t>CRI</t>
  </si>
  <si>
    <t>CPR</t>
  </si>
  <si>
    <t>PEN</t>
  </si>
  <si>
    <t>TUF</t>
  </si>
  <si>
    <t>mid</t>
  </si>
  <si>
    <t>level</t>
  </si>
  <si>
    <t>等级</t>
    <rPh sb="0" eb="1">
      <t>deng'j</t>
    </rPh>
    <phoneticPr fontId="1" type="noConversion"/>
  </si>
  <si>
    <t>攻击</t>
    <rPh sb="0" eb="1">
      <t>gong'j</t>
    </rPh>
    <phoneticPr fontId="3" type="noConversion"/>
  </si>
  <si>
    <t>防御</t>
    <rPh sb="0" eb="1">
      <t>fang'y</t>
    </rPh>
    <phoneticPr fontId="3" type="noConversion"/>
  </si>
  <si>
    <t>怪物名称</t>
    <rPh sb="0" eb="1">
      <t>guai'w</t>
    </rPh>
    <rPh sb="2" eb="3">
      <t>ming'c</t>
    </rPh>
    <phoneticPr fontId="3" type="noConversion"/>
  </si>
  <si>
    <t>敏捷</t>
    <rPh sb="0" eb="1">
      <t>min'j</t>
    </rPh>
    <phoneticPr fontId="3" type="noConversion"/>
  </si>
  <si>
    <t>力量</t>
    <rPh sb="0" eb="1">
      <t>li'l</t>
    </rPh>
    <phoneticPr fontId="3" type="noConversion"/>
  </si>
  <si>
    <t>体力</t>
    <rPh sb="0" eb="1">
      <t>ti'l</t>
    </rPh>
    <phoneticPr fontId="3" type="noConversion"/>
  </si>
  <si>
    <t>智力</t>
    <rPh sb="0" eb="1">
      <t>zhi'li</t>
    </rPh>
    <phoneticPr fontId="3" type="noConversion"/>
  </si>
  <si>
    <t>血量</t>
    <rPh sb="0" eb="1">
      <t>xue'liang</t>
    </rPh>
    <phoneticPr fontId="3" type="noConversion"/>
  </si>
  <si>
    <t>技能攻击</t>
    <rPh sb="0" eb="1">
      <t>ji'neng</t>
    </rPh>
    <rPh sb="2" eb="3">
      <t>gong'j</t>
    </rPh>
    <phoneticPr fontId="3" type="noConversion"/>
  </si>
  <si>
    <t>速度</t>
    <rPh sb="0" eb="1">
      <t>su'd</t>
    </rPh>
    <phoneticPr fontId="3" type="noConversion"/>
  </si>
  <si>
    <t>聚怒气</t>
    <rPh sb="0" eb="1">
      <t>ju'ji</t>
    </rPh>
    <rPh sb="1" eb="2">
      <t>nu'q</t>
    </rPh>
    <phoneticPr fontId="3" type="noConversion"/>
  </si>
  <si>
    <t>初始怒气</t>
    <rPh sb="0" eb="1">
      <t>chu'shi</t>
    </rPh>
    <rPh sb="2" eb="3">
      <t>nu'q</t>
    </rPh>
    <phoneticPr fontId="3" type="noConversion"/>
  </si>
  <si>
    <t>回怒值</t>
    <rPh sb="0" eb="1">
      <t>hui</t>
    </rPh>
    <rPh sb="1" eb="2">
      <t>nu</t>
    </rPh>
    <rPh sb="2" eb="3">
      <t>zhi</t>
    </rPh>
    <phoneticPr fontId="3" type="noConversion"/>
  </si>
  <si>
    <t>命中</t>
    <rPh sb="0" eb="1">
      <t>ming'zhong</t>
    </rPh>
    <phoneticPr fontId="3" type="noConversion"/>
  </si>
  <si>
    <t>回避率</t>
    <rPh sb="0" eb="1">
      <t>hui'bi</t>
    </rPh>
    <rPh sb="2" eb="3">
      <t>lv</t>
    </rPh>
    <phoneticPr fontId="3" type="noConversion"/>
  </si>
  <si>
    <t>格挡率</t>
    <rPh sb="0" eb="1">
      <t>ge'dang</t>
    </rPh>
    <rPh sb="2" eb="3">
      <t>lv</t>
    </rPh>
    <phoneticPr fontId="3" type="noConversion"/>
  </si>
  <si>
    <t>反击率</t>
    <rPh sb="0" eb="1">
      <t>fan'ji</t>
    </rPh>
    <rPh sb="2" eb="3">
      <t>lv</t>
    </rPh>
    <phoneticPr fontId="3" type="noConversion"/>
  </si>
  <si>
    <t>连击率</t>
    <rPh sb="0" eb="1">
      <t>lian'j'lv</t>
    </rPh>
    <phoneticPr fontId="3" type="noConversion"/>
  </si>
  <si>
    <t>暴击率</t>
    <rPh sb="0" eb="1">
      <t>bao'j'l</t>
    </rPh>
    <phoneticPr fontId="3" type="noConversion"/>
  </si>
  <si>
    <t>高爆率</t>
    <rPh sb="0" eb="1">
      <t>gao'bao</t>
    </rPh>
    <rPh sb="2" eb="3">
      <t>lv</t>
    </rPh>
    <phoneticPr fontId="3" type="noConversion"/>
  </si>
  <si>
    <t>破甲率</t>
    <rPh sb="0" eb="1">
      <t>po'jia</t>
    </rPh>
    <rPh sb="2" eb="3">
      <t>lv</t>
    </rPh>
    <phoneticPr fontId="3" type="noConversion"/>
  </si>
  <si>
    <t>免伤率</t>
    <rPh sb="0" eb="1">
      <t>mian'shang</t>
    </rPh>
    <rPh sb="2" eb="3">
      <t>lv</t>
    </rPh>
    <phoneticPr fontId="3" type="noConversion"/>
  </si>
  <si>
    <t>角色排序号</t>
    <rPh sb="0" eb="1">
      <t>jiao's</t>
    </rPh>
    <rPh sb="2" eb="3">
      <t>pai'x</t>
    </rPh>
    <rPh sb="4" eb="5">
      <t>hao</t>
    </rPh>
    <phoneticPr fontId="3" type="noConversion"/>
  </si>
  <si>
    <t>怪物属性比率</t>
    <rPh sb="0" eb="1">
      <t>guai'w</t>
    </rPh>
    <rPh sb="2" eb="3">
      <t>shu'x</t>
    </rPh>
    <rPh sb="4" eb="5">
      <t>bi'l</t>
    </rPh>
    <phoneticPr fontId="2" type="noConversion"/>
  </si>
  <si>
    <t>攻击系数</t>
    <rPh sb="0" eb="1">
      <t>gong'j</t>
    </rPh>
    <rPh sb="2" eb="3">
      <t>xi'shu</t>
    </rPh>
    <phoneticPr fontId="3" type="noConversion"/>
  </si>
  <si>
    <t>防御系数</t>
    <rPh sb="0" eb="1">
      <t>fang'yu</t>
    </rPh>
    <rPh sb="2" eb="3">
      <t>xi'shu</t>
    </rPh>
    <phoneticPr fontId="3" type="noConversion"/>
  </si>
  <si>
    <t>血量</t>
    <rPh sb="0" eb="1">
      <t>xue'l</t>
    </rPh>
    <phoneticPr fontId="3" type="noConversion"/>
  </si>
  <si>
    <t>怪物序号</t>
    <rPh sb="0" eb="1">
      <t>gaui'w</t>
    </rPh>
    <rPh sb="2" eb="3">
      <t>xu'hao</t>
    </rPh>
    <phoneticPr fontId="3" type="noConversion"/>
  </si>
  <si>
    <t>技能1</t>
    <rPh sb="0" eb="1">
      <t>ji'enng</t>
    </rPh>
    <phoneticPr fontId="3" type="noConversion"/>
  </si>
  <si>
    <t>技能2</t>
    <rPh sb="0" eb="1">
      <t>ji'enng</t>
    </rPh>
    <phoneticPr fontId="3" type="noConversion"/>
  </si>
  <si>
    <t>技能3</t>
    <rPh sb="0" eb="1">
      <t>ji'enng</t>
    </rPh>
    <phoneticPr fontId="3" type="noConversion"/>
  </si>
  <si>
    <t>技能4</t>
    <rPh sb="0" eb="1">
      <t>ji'enng</t>
    </rPh>
    <phoneticPr fontId="3" type="noConversion"/>
  </si>
  <si>
    <t>技能5</t>
    <rPh sb="0" eb="1">
      <t>ji'enng</t>
    </rPh>
    <phoneticPr fontId="3" type="noConversion"/>
  </si>
  <si>
    <t>技能6</t>
    <rPh sb="0" eb="1">
      <t>ji'enng</t>
    </rPh>
    <phoneticPr fontId="3" type="noConversion"/>
  </si>
  <si>
    <t>基础怪物</t>
    <rPh sb="0" eb="1">
      <t>ji'c</t>
    </rPh>
    <rPh sb="2" eb="3">
      <t>guai'w</t>
    </rPh>
    <phoneticPr fontId="3" type="noConversion"/>
  </si>
  <si>
    <t>怪物技能</t>
    <rPh sb="0" eb="1">
      <t>guai'w</t>
    </rPh>
    <rPh sb="2" eb="3">
      <t>ji'neng</t>
    </rPh>
    <phoneticPr fontId="3" type="noConversion"/>
  </si>
  <si>
    <t>普攻</t>
    <rPh sb="0" eb="1">
      <t>pu'g</t>
    </rPh>
    <phoneticPr fontId="3" type="noConversion"/>
  </si>
  <si>
    <t>普攻单体</t>
    <rPh sb="0" eb="1">
      <t>pu'g</t>
    </rPh>
    <rPh sb="2" eb="3">
      <t>dan't</t>
    </rPh>
    <phoneticPr fontId="3" type="noConversion"/>
  </si>
  <si>
    <t>普攻穿透</t>
    <rPh sb="0" eb="1">
      <t>pu'g</t>
    </rPh>
    <rPh sb="2" eb="3">
      <t>chuan't</t>
    </rPh>
    <phoneticPr fontId="3" type="noConversion"/>
  </si>
  <si>
    <t>普攻发散</t>
    <rPh sb="0" eb="1">
      <t>pu'g</t>
    </rPh>
    <rPh sb="2" eb="3">
      <t>fa'san</t>
    </rPh>
    <phoneticPr fontId="3" type="noConversion"/>
  </si>
  <si>
    <t>普攻十字</t>
    <rPh sb="0" eb="1">
      <t>pu'g</t>
    </rPh>
    <rPh sb="2" eb="3">
      <t>shi'z</t>
    </rPh>
    <phoneticPr fontId="3" type="noConversion"/>
  </si>
  <si>
    <t>普攻贯穿</t>
    <rPh sb="0" eb="1">
      <t>pu'g</t>
    </rPh>
    <rPh sb="2" eb="3">
      <t>guan'cuan</t>
    </rPh>
    <phoneticPr fontId="3" type="noConversion"/>
  </si>
  <si>
    <t>普攻横扫</t>
    <rPh sb="0" eb="1">
      <t>pu'g</t>
    </rPh>
    <rPh sb="2" eb="3">
      <t>heng'sao</t>
    </rPh>
    <phoneticPr fontId="3" type="noConversion"/>
  </si>
  <si>
    <t>普攻范围</t>
    <rPh sb="0" eb="1">
      <t>pu'g</t>
    </rPh>
    <rPh sb="2" eb="3">
      <t>fan'w</t>
    </rPh>
    <phoneticPr fontId="3" type="noConversion"/>
  </si>
  <si>
    <t>普攻全体</t>
    <rPh sb="0" eb="1">
      <t>pu'g</t>
    </rPh>
    <rPh sb="2" eb="3">
      <t>quan't</t>
    </rPh>
    <phoneticPr fontId="3" type="noConversion"/>
  </si>
  <si>
    <t>普攻单体加血</t>
    <rPh sb="0" eb="1">
      <t>pu'g</t>
    </rPh>
    <rPh sb="2" eb="3">
      <t>dan't</t>
    </rPh>
    <rPh sb="4" eb="5">
      <t>jia'x</t>
    </rPh>
    <phoneticPr fontId="3" type="noConversion"/>
  </si>
  <si>
    <t>普攻全体加血</t>
    <rPh sb="0" eb="1">
      <t>pu'g</t>
    </rPh>
    <rPh sb="2" eb="3">
      <t>quan't</t>
    </rPh>
    <rPh sb="4" eb="5">
      <t>jia'x</t>
    </rPh>
    <phoneticPr fontId="3" type="noConversion"/>
  </si>
  <si>
    <t>普攻单体毒</t>
  </si>
  <si>
    <t>普攻穿透毒</t>
  </si>
  <si>
    <t>普攻全体毒</t>
  </si>
  <si>
    <t>普攻范围毒</t>
  </si>
  <si>
    <t>普攻横扫毒</t>
  </si>
  <si>
    <t>普攻贯穿毒</t>
  </si>
  <si>
    <t>普攻十字毒</t>
  </si>
  <si>
    <t>普攻发散毒</t>
  </si>
  <si>
    <t>技能ID</t>
    <rPh sb="0" eb="1">
      <t>ji'neng</t>
    </rPh>
    <phoneticPr fontId="3" type="noConversion"/>
  </si>
  <si>
    <t>显示怪物ID</t>
    <rPh sb="0" eb="1">
      <t>xian's</t>
    </rPh>
    <rPh sb="2" eb="3">
      <t>guai'w</t>
    </rPh>
    <phoneticPr fontId="3" type="noConversion"/>
  </si>
  <si>
    <t>关卡ID用途</t>
    <rPh sb="0" eb="1">
      <t>guan'k</t>
    </rPh>
    <rPh sb="4" eb="5">
      <t>yong</t>
    </rPh>
    <rPh sb="5" eb="6">
      <t>tu</t>
    </rPh>
    <phoneticPr fontId="3" type="noConversion"/>
  </si>
  <si>
    <t>主线</t>
    <rPh sb="0" eb="1">
      <t>zhu'x</t>
    </rPh>
    <phoneticPr fontId="3" type="noConversion"/>
  </si>
  <si>
    <t>限时副本</t>
    <rPh sb="0" eb="1">
      <t>xian's</t>
    </rPh>
    <rPh sb="2" eb="3">
      <t>fu'b</t>
    </rPh>
    <phoneticPr fontId="3" type="noConversion"/>
  </si>
  <si>
    <t>深渊</t>
    <rPh sb="0" eb="1">
      <t>shen'yuan</t>
    </rPh>
    <phoneticPr fontId="3" type="noConversion"/>
  </si>
  <si>
    <t>远征</t>
    <rPh sb="0" eb="1">
      <t>yuan'z</t>
    </rPh>
    <phoneticPr fontId="3" type="noConversion"/>
  </si>
  <si>
    <t>探宝</t>
    <rPh sb="0" eb="1">
      <t>tan'bao</t>
    </rPh>
    <phoneticPr fontId="3" type="noConversion"/>
  </si>
  <si>
    <t>幻境</t>
    <rPh sb="0" eb="1">
      <t>huan'j</t>
    </rPh>
    <phoneticPr fontId="3" type="noConversion"/>
  </si>
  <si>
    <t>名称</t>
  </si>
  <si>
    <t>信息</t>
  </si>
  <si>
    <t>动作</t>
  </si>
  <si>
    <t>body</t>
  </si>
  <si>
    <t>scale</t>
  </si>
  <si>
    <t>boffset</t>
  </si>
  <si>
    <t>foffset</t>
  </si>
  <si>
    <t>npc</t>
  </si>
  <si>
    <t>offset</t>
  </si>
  <si>
    <t>quality</t>
  </si>
  <si>
    <t>sex</t>
  </si>
  <si>
    <t>sk1</t>
  </si>
  <si>
    <t>sk2</t>
  </si>
  <si>
    <t>sk3</t>
  </si>
  <si>
    <t>sk4</t>
  </si>
  <si>
    <t>sk5</t>
  </si>
  <si>
    <t>sk6</t>
  </si>
  <si>
    <t>float</t>
  </si>
  <si>
    <t>info</t>
  </si>
  <si>
    <t>act</t>
  </si>
  <si>
    <t>0,125</t>
  </si>
  <si>
    <t>去掉宝石猎命速度</t>
    <rPh sb="0" eb="1">
      <t>qu'd</t>
    </rPh>
    <rPh sb="2" eb="3">
      <t>bao's</t>
    </rPh>
    <rPh sb="4" eb="5">
      <t>lie'm</t>
    </rPh>
    <rPh sb="6" eb="7">
      <t>s'd</t>
    </rPh>
    <phoneticPr fontId="2" type="noConversion"/>
  </si>
  <si>
    <t>攻低血高</t>
    <rPh sb="0" eb="1">
      <t>gong</t>
    </rPh>
    <rPh sb="1" eb="2">
      <t>di</t>
    </rPh>
    <rPh sb="2" eb="3">
      <t>xue</t>
    </rPh>
    <rPh sb="3" eb="4">
      <t>gao</t>
    </rPh>
    <phoneticPr fontId="3" type="noConversion"/>
  </si>
  <si>
    <t>攻低血高</t>
  </si>
  <si>
    <t>主线战斗编号</t>
    <rPh sb="0" eb="1">
      <t>zhu'xian</t>
    </rPh>
    <rPh sb="2" eb="3">
      <t>zhan'd</t>
    </rPh>
    <rPh sb="4" eb="5">
      <t>bian'h</t>
    </rPh>
    <phoneticPr fontId="3" type="noConversion"/>
  </si>
  <si>
    <t>对应等级</t>
    <rPh sb="0" eb="1">
      <t>dui'ying</t>
    </rPh>
    <rPh sb="2" eb="3">
      <t>deng'j</t>
    </rPh>
    <phoneticPr fontId="3" type="noConversion"/>
  </si>
  <si>
    <t>防御</t>
    <rPh sb="0" eb="1">
      <t>fang'yu</t>
    </rPh>
    <phoneticPr fontId="3" type="noConversion"/>
  </si>
  <si>
    <t>攻击比率</t>
    <rPh sb="0" eb="1">
      <t>gong'j</t>
    </rPh>
    <rPh sb="2" eb="3">
      <t>bi'l</t>
    </rPh>
    <phoneticPr fontId="3" type="noConversion"/>
  </si>
  <si>
    <t>防御比率</t>
    <rPh sb="0" eb="1">
      <t>fang'y</t>
    </rPh>
    <rPh sb="2" eb="3">
      <t>bi'l</t>
    </rPh>
    <phoneticPr fontId="3" type="noConversion"/>
  </si>
  <si>
    <t>血量比率</t>
    <rPh sb="0" eb="1">
      <t>xue'l</t>
    </rPh>
    <rPh sb="2" eb="3">
      <t>bi'l</t>
    </rPh>
    <phoneticPr fontId="3" type="noConversion"/>
  </si>
  <si>
    <t>速度</t>
    <rPh sb="0" eb="1">
      <t>sdu'd</t>
    </rPh>
    <phoneticPr fontId="3" type="noConversion"/>
  </si>
  <si>
    <t>速度比率</t>
    <rPh sb="0" eb="1">
      <t>s'd</t>
    </rPh>
    <rPh sb="2" eb="3">
      <t>bi'l</t>
    </rPh>
    <phoneticPr fontId="3" type="noConversion"/>
  </si>
  <si>
    <t>战斗编号</t>
    <rPh sb="0" eb="1">
      <t>zhan'd</t>
    </rPh>
    <rPh sb="2" eb="3">
      <t>bian'hao</t>
    </rPh>
    <phoneticPr fontId="3" type="noConversion"/>
  </si>
  <si>
    <t>位置</t>
    <rPh sb="0" eb="1">
      <t>wei'z</t>
    </rPh>
    <phoneticPr fontId="3" type="noConversion"/>
  </si>
  <si>
    <t>怪物等级</t>
    <rPh sb="0" eb="1">
      <t>guai'w</t>
    </rPh>
    <rPh sb="2" eb="3">
      <t>deng'j</t>
    </rPh>
    <phoneticPr fontId="3" type="noConversion"/>
  </si>
  <si>
    <t>总属性比率</t>
    <rPh sb="0" eb="1">
      <t>zong</t>
    </rPh>
    <rPh sb="1" eb="2">
      <t>shu'x</t>
    </rPh>
    <rPh sb="3" eb="4">
      <t>bi'l</t>
    </rPh>
    <phoneticPr fontId="3" type="noConversion"/>
  </si>
  <si>
    <t>平均怪</t>
  </si>
  <si>
    <t>平均怪</t>
    <rPh sb="0" eb="1">
      <t>ping'j</t>
    </rPh>
    <rPh sb="2" eb="3">
      <t>guai</t>
    </rPh>
    <phoneticPr fontId="3" type="noConversion"/>
  </si>
  <si>
    <t>平均怪</t>
    <rPh sb="0" eb="1">
      <t>pign'j</t>
    </rPh>
    <rPh sb="2" eb="3">
      <t>guai</t>
    </rPh>
    <phoneticPr fontId="3" type="noConversion"/>
  </si>
  <si>
    <t>平均怪</t>
    <rPh sb="0" eb="1">
      <t>ping'jun</t>
    </rPh>
    <rPh sb="2" eb="3">
      <t>guai</t>
    </rPh>
    <phoneticPr fontId="3" type="noConversion"/>
  </si>
  <si>
    <t>高攻低血</t>
  </si>
  <si>
    <t>高攻低血</t>
    <rPh sb="0" eb="1">
      <t>gao'gong</t>
    </rPh>
    <rPh sb="2" eb="3">
      <t>di</t>
    </rPh>
    <rPh sb="3" eb="4">
      <t>xue</t>
    </rPh>
    <phoneticPr fontId="3" type="noConversion"/>
  </si>
  <si>
    <t>高攻低血</t>
    <rPh sb="0" eb="1">
      <t>gao'g</t>
    </rPh>
    <rPh sb="2" eb="3">
      <t>di</t>
    </rPh>
    <rPh sb="3" eb="4">
      <t>xue</t>
    </rPh>
    <phoneticPr fontId="3" type="noConversion"/>
  </si>
  <si>
    <t>平均怪</t>
    <rPh sb="0" eb="1">
      <t>p'j</t>
    </rPh>
    <rPh sb="2" eb="3">
      <t>guai</t>
    </rPh>
    <phoneticPr fontId="3" type="noConversion"/>
  </si>
  <si>
    <t>怪物编号</t>
    <rPh sb="0" eb="1">
      <t>guai'w</t>
    </rPh>
    <rPh sb="2" eb="3">
      <t>bian'hao</t>
    </rPh>
    <phoneticPr fontId="3" type="noConversion"/>
  </si>
  <si>
    <t>对应用</t>
    <rPh sb="0" eb="1">
      <t>dui'ying</t>
    </rPh>
    <rPh sb="2" eb="3">
      <t>yong</t>
    </rPh>
    <phoneticPr fontId="3" type="noConversion"/>
  </si>
  <si>
    <t>平均怪</t>
    <rPh sb="0" eb="1">
      <t>ping'jun</t>
    </rPh>
    <rPh sb="2" eb="3">
      <t>gaui</t>
    </rPh>
    <phoneticPr fontId="3" type="noConversion"/>
  </si>
  <si>
    <t>对应等级</t>
    <rPh sb="0" eb="1">
      <t>dui'y</t>
    </rPh>
    <rPh sb="2" eb="3">
      <t>deng'j</t>
    </rPh>
    <phoneticPr fontId="3" type="noConversion"/>
  </si>
  <si>
    <t>怪物ID</t>
    <rPh sb="0" eb="1">
      <t>gaui'w</t>
    </rPh>
    <phoneticPr fontId="3" type="noConversion"/>
  </si>
  <si>
    <t>显示用怪物名称</t>
    <rPh sb="0" eb="1">
      <t>xian'shi</t>
    </rPh>
    <rPh sb="2" eb="3">
      <t>yong</t>
    </rPh>
    <rPh sb="3" eb="4">
      <t>gaui'w</t>
    </rPh>
    <rPh sb="5" eb="6">
      <t>ming'c</t>
    </rPh>
    <phoneticPr fontId="3" type="noConversion"/>
  </si>
  <si>
    <t>对应用怪物名称</t>
    <rPh sb="0" eb="1">
      <t>dui'y</t>
    </rPh>
    <rPh sb="2" eb="3">
      <t>yong</t>
    </rPh>
    <rPh sb="3" eb="4">
      <t>guai'w</t>
    </rPh>
    <rPh sb="5" eb="6">
      <t>ming'c</t>
    </rPh>
    <phoneticPr fontId="3" type="noConversion"/>
  </si>
  <si>
    <t>第一章boss</t>
    <rPh sb="0" eb="1">
      <t>di'y</t>
    </rPh>
    <rPh sb="2" eb="3">
      <t>zhang</t>
    </rPh>
    <phoneticPr fontId="3" type="noConversion"/>
  </si>
  <si>
    <t>bosss</t>
    <phoneticPr fontId="3" type="noConversion"/>
  </si>
  <si>
    <t>基础怪物</t>
  </si>
  <si>
    <t>怪物填写编号</t>
    <rPh sb="0" eb="1">
      <t>guai'w</t>
    </rPh>
    <rPh sb="2" eb="3">
      <t>tain'x</t>
    </rPh>
    <rPh sb="4" eb="5">
      <t>bian'hao</t>
    </rPh>
    <phoneticPr fontId="3" type="noConversion"/>
  </si>
  <si>
    <t>显示怪标识</t>
    <rPh sb="0" eb="1">
      <t>xian's</t>
    </rPh>
    <rPh sb="2" eb="3">
      <t>guai</t>
    </rPh>
    <rPh sb="3" eb="4">
      <t>biao'shi</t>
    </rPh>
    <phoneticPr fontId="3" type="noConversion"/>
  </si>
  <si>
    <t>战斗编号</t>
    <rPh sb="0" eb="1">
      <t>zhan'd</t>
    </rPh>
    <rPh sb="2" eb="3">
      <t>bian'h</t>
    </rPh>
    <phoneticPr fontId="3" type="noConversion"/>
  </si>
  <si>
    <t>显示怪物过度ID</t>
    <rPh sb="0" eb="1">
      <t>xian's</t>
    </rPh>
    <rPh sb="2" eb="3">
      <t>guai'w</t>
    </rPh>
    <rPh sb="4" eb="5">
      <t>guo'du</t>
    </rPh>
    <phoneticPr fontId="3" type="noConversion"/>
  </si>
  <si>
    <t>等级1</t>
    <rPh sb="0" eb="1">
      <t>deng'j</t>
    </rPh>
    <phoneticPr fontId="1" type="noConversion"/>
  </si>
  <si>
    <t>输出</t>
    <rPh sb="0" eb="1">
      <t>shu'c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</si>
  <si>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</si>
  <si>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角色</t>
    <rPh sb="0" eb="1">
      <t>jioa's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</si>
  <si>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</si>
  <si>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</si>
  <si>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</si>
  <si>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</si>
  <si>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</si>
  <si>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</si>
  <si>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平均怪</t>
    <rPh sb="0" eb="1">
      <t>ping'jun</t>
    </rPh>
    <rPh sb="2" eb="3">
      <t>gaui</t>
    </rPh>
    <phoneticPr fontId="1" type="noConversion"/>
  </si>
  <si>
    <t>概率反击</t>
    <rPh sb="0" eb="1">
      <t>gai'l</t>
    </rPh>
    <rPh sb="2" eb="3">
      <t>fan'j</t>
    </rPh>
    <phoneticPr fontId="1" type="noConversion"/>
  </si>
  <si>
    <t>第一章boss</t>
    <rPh sb="0" eb="1">
      <t>di'y</t>
    </rPh>
    <rPh sb="2" eb="3">
      <t>zhang</t>
    </rPh>
    <phoneticPr fontId="1" type="noConversion"/>
  </si>
  <si>
    <t>必定反击</t>
    <rPh sb="0" eb="1">
      <t>bi'd</t>
    </rPh>
    <rPh sb="2" eb="3">
      <t>fan'j</t>
    </rPh>
    <phoneticPr fontId="1" type="noConversion"/>
  </si>
  <si>
    <t>"master1":</t>
  </si>
  <si>
    <t>,"master2":</t>
  </si>
  <si>
    <t>,"master3":</t>
  </si>
  <si>
    <t>,"slave1":</t>
  </si>
  <si>
    <t>,"slave2":</t>
  </si>
  <si>
    <t>,"slave3":</t>
  </si>
  <si>
    <t/>
  </si>
  <si>
    <t>{"master1":20000001}</t>
  </si>
  <si>
    <t>{"master1":20000002,"master2":20000003}</t>
  </si>
  <si>
    <t>{"master1":20000004,"slave1":200001}</t>
  </si>
  <si>
    <t>第一章boss</t>
  </si>
  <si>
    <t>{"master1":20000005,"slave1":200002}</t>
  </si>
  <si>
    <t>怪物ID</t>
    <rPh sb="0" eb="1">
      <t>guai'w</t>
    </rPh>
    <phoneticPr fontId="3" type="noConversion"/>
  </si>
  <si>
    <t xml:space="preserve"> </t>
    <phoneticPr fontId="3" type="noConversion"/>
  </si>
  <si>
    <t>动画使用</t>
    <rPh sb="0" eb="1">
      <t>dong'h</t>
    </rPh>
    <rPh sb="2" eb="3">
      <t>shi'yong</t>
    </rPh>
    <phoneticPr fontId="3" type="noConversion"/>
  </si>
  <si>
    <t>m1000</t>
    <phoneticPr fontId="3" type="noConversion"/>
  </si>
  <si>
    <t>m1000</t>
    <phoneticPr fontId="3" type="noConversion"/>
  </si>
  <si>
    <t>m1001</t>
    <phoneticPr fontId="3" type="noConversion"/>
  </si>
  <si>
    <t>m1002</t>
    <phoneticPr fontId="3" type="noConversion"/>
  </si>
  <si>
    <t>m1003</t>
    <phoneticPr fontId="3" type="noConversion"/>
  </si>
  <si>
    <t>fstage05</t>
  </si>
  <si>
    <t>04.plist</t>
  </si>
  <si>
    <t>主线战斗1</t>
    <rPh sb="0" eb="1">
      <t>zhu'xian</t>
    </rPh>
    <rPh sb="2" eb="3">
      <t>zhan'd</t>
    </rPh>
    <phoneticPr fontId="3" type="noConversion"/>
  </si>
  <si>
    <t>主线战斗2</t>
    <rPh sb="0" eb="1">
      <t>zhu'xian</t>
    </rPh>
    <rPh sb="2" eb="3">
      <t>zhan'd</t>
    </rPh>
    <phoneticPr fontId="3" type="noConversion"/>
  </si>
  <si>
    <t>主线战斗3</t>
    <rPh sb="0" eb="1">
      <t>zhu'xian</t>
    </rPh>
    <rPh sb="2" eb="3">
      <t>zhan'd</t>
    </rPh>
    <phoneticPr fontId="3" type="noConversion"/>
  </si>
  <si>
    <t>主线战斗4</t>
    <rPh sb="0" eb="1">
      <t>zhu'xian</t>
    </rPh>
    <rPh sb="2" eb="3">
      <t>zhan'd</t>
    </rPh>
    <phoneticPr fontId="3" type="noConversion"/>
  </si>
  <si>
    <t>主线战斗5</t>
    <rPh sb="0" eb="1">
      <t>zhu'xian</t>
    </rPh>
    <rPh sb="2" eb="3">
      <t>zhan'd</t>
    </rPh>
    <phoneticPr fontId="3" type="noConversion"/>
  </si>
  <si>
    <t>主线战斗6</t>
    <rPh sb="0" eb="1">
      <t>zhu'xian</t>
    </rPh>
    <rPh sb="2" eb="3">
      <t>zhan'd</t>
    </rPh>
    <phoneticPr fontId="3" type="noConversion"/>
  </si>
  <si>
    <t>主线战斗7</t>
    <rPh sb="0" eb="1">
      <t>zhu'xian</t>
    </rPh>
    <rPh sb="2" eb="3">
      <t>zhan'd</t>
    </rPh>
    <phoneticPr fontId="3" type="noConversion"/>
  </si>
  <si>
    <t>主线战斗8</t>
    <rPh sb="0" eb="1">
      <t>zhu'xian</t>
    </rPh>
    <rPh sb="2" eb="3">
      <t>zhan'd</t>
    </rPh>
    <phoneticPr fontId="3" type="noConversion"/>
  </si>
  <si>
    <t>被攻击次数</t>
    <rPh sb="0" eb="1">
      <t>bei</t>
    </rPh>
    <rPh sb="1" eb="2">
      <t>gong'j</t>
    </rPh>
    <rPh sb="3" eb="4">
      <t>ci'shu</t>
    </rPh>
    <phoneticPr fontId="3" type="noConversion"/>
  </si>
  <si>
    <t>伤害</t>
    <rPh sb="0" eb="1">
      <t>shang'h</t>
    </rPh>
    <phoneticPr fontId="3" type="noConversion"/>
  </si>
  <si>
    <t>血量计算</t>
    <rPh sb="0" eb="1">
      <t>xue'l</t>
    </rPh>
    <rPh sb="2" eb="3">
      <t>ji'suan</t>
    </rPh>
    <phoneticPr fontId="3" type="noConversion"/>
  </si>
  <si>
    <t>100%属性</t>
    <rPh sb="4" eb="5">
      <t>shu'x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</si>
</sst>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Fill="1" applyBorder="1" applyAlignment="1" applyProtection="1"/>
    <xf numFmtId="0" fontId="0" fillId="0" borderId="0" xfId="0" applyFill="1"/>
    <xf numFmtId="0" fontId="4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applyFill="1" applyBorder="1"/>
    <xf numFmtId="0" fontId="0" fillId="2" borderId="0" xfId="0" applyFill="1"/>
    <xf numFmtId="0" fontId="4" fillId="2" borderId="0" xfId="0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  <xf numFmtId="0" fontId="0" fillId="3" borderId="0" xfId="0" applyFill="1"/>
    <xf numFmtId="0" fontId="0" fillId="0" borderId="0" xfId="0" applyFont="1"/>
    <xf numFmtId="0" fontId="0" fillId="0" borderId="0" xfId="0" quotePrefix="1"/>
    <xf numFmtId="0" fontId="0" fillId="4" borderId="0" xfId="0" quotePrefix="1" applyFill="1"/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8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4"/>
  <sheetViews>
    <sheetView workbookViewId="0">
      <selection activeCell="E5" sqref="E5:E8"/>
    </sheetView>
  </sheetViews>
  <sheetFormatPr baseColWidth="10" defaultRowHeight="15" x14ac:dyDescent="0.15"/>
  <cols>
    <col min="5" max="6" width="15.5" bestFit="1" customWidth="1"/>
    <col min="7" max="8" width="10.83203125" style="6"/>
    <col min="9" max="9" width="11" bestFit="1" customWidth="1"/>
    <col min="21" max="21" width="15.5" bestFit="1" customWidth="1"/>
    <col min="22" max="22" width="13.1640625" customWidth="1"/>
    <col min="23" max="24" width="10.83203125" style="2"/>
    <col min="25" max="25" width="11" bestFit="1" customWidth="1"/>
    <col min="26" max="31" width="12.5" bestFit="1" customWidth="1"/>
    <col min="34" max="34" width="17.5" bestFit="1" customWidth="1"/>
  </cols>
  <sheetData>
    <row r="1" spans="1:25" x14ac:dyDescent="0.15">
      <c r="A1" t="s">
        <v>73</v>
      </c>
      <c r="B1" s="6">
        <v>0.25</v>
      </c>
      <c r="E1">
        <v>2</v>
      </c>
      <c r="F1">
        <v>3</v>
      </c>
      <c r="G1" s="2">
        <v>4</v>
      </c>
      <c r="H1" s="2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25" x14ac:dyDescent="0.15">
      <c r="A2" t="s">
        <v>74</v>
      </c>
      <c r="B2" s="6">
        <v>0.05</v>
      </c>
      <c r="G2" s="2"/>
      <c r="H2" s="2"/>
    </row>
    <row r="3" spans="1:25" x14ac:dyDescent="0.15">
      <c r="D3" t="s">
        <v>76</v>
      </c>
      <c r="E3" t="s">
        <v>163</v>
      </c>
      <c r="F3" t="s">
        <v>162</v>
      </c>
      <c r="G3" s="2" t="s">
        <v>49</v>
      </c>
      <c r="H3" s="2" t="s">
        <v>50</v>
      </c>
      <c r="I3" t="s">
        <v>75</v>
      </c>
      <c r="J3" t="s">
        <v>77</v>
      </c>
      <c r="K3" t="s">
        <v>78</v>
      </c>
      <c r="L3" t="s">
        <v>79</v>
      </c>
      <c r="M3" t="s">
        <v>80</v>
      </c>
      <c r="N3" t="s">
        <v>81</v>
      </c>
      <c r="O3" t="s">
        <v>82</v>
      </c>
      <c r="P3" t="s">
        <v>199</v>
      </c>
    </row>
    <row r="4" spans="1:25" x14ac:dyDescent="0.15">
      <c r="D4">
        <v>0</v>
      </c>
      <c r="E4" t="s">
        <v>83</v>
      </c>
      <c r="F4" t="s">
        <v>166</v>
      </c>
      <c r="G4" s="6">
        <v>100</v>
      </c>
      <c r="H4" s="6">
        <v>100</v>
      </c>
      <c r="I4" s="2">
        <v>160</v>
      </c>
      <c r="J4" s="6"/>
      <c r="K4" s="6"/>
      <c r="L4" s="6"/>
      <c r="M4" s="6"/>
      <c r="N4" s="6"/>
      <c r="O4" s="6"/>
      <c r="P4" t="s">
        <v>200</v>
      </c>
    </row>
    <row r="5" spans="1:25" x14ac:dyDescent="0.15">
      <c r="D5">
        <v>1</v>
      </c>
      <c r="E5" t="s">
        <v>159</v>
      </c>
      <c r="F5" t="s">
        <v>149</v>
      </c>
      <c r="G5" s="6">
        <v>100</v>
      </c>
      <c r="H5" s="6">
        <v>100</v>
      </c>
      <c r="I5">
        <f t="shared" ref="I5:I8" si="0">($I$4/(G5*$B$1-$H$4*$B$2))*($G$4*$B$1-H5*$B$2)</f>
        <v>160</v>
      </c>
      <c r="J5">
        <v>20000001</v>
      </c>
      <c r="K5" t="s">
        <v>191</v>
      </c>
      <c r="L5" t="s">
        <v>191</v>
      </c>
      <c r="M5" t="s">
        <v>191</v>
      </c>
      <c r="N5" t="s">
        <v>191</v>
      </c>
      <c r="O5" t="s">
        <v>191</v>
      </c>
      <c r="P5" t="s">
        <v>201</v>
      </c>
      <c r="Y5" s="2"/>
    </row>
    <row r="6" spans="1:25" x14ac:dyDescent="0.15">
      <c r="D6">
        <v>2</v>
      </c>
      <c r="E6" t="s">
        <v>153</v>
      </c>
      <c r="F6" t="s">
        <v>153</v>
      </c>
      <c r="G6" s="6">
        <v>150</v>
      </c>
      <c r="H6" s="6">
        <v>50</v>
      </c>
      <c r="I6">
        <f t="shared" si="0"/>
        <v>110.76923076923077</v>
      </c>
      <c r="J6">
        <v>20000002</v>
      </c>
      <c r="K6">
        <v>20000003</v>
      </c>
      <c r="L6" t="s">
        <v>191</v>
      </c>
      <c r="M6" t="s">
        <v>191</v>
      </c>
      <c r="N6" t="s">
        <v>191</v>
      </c>
      <c r="O6" t="s">
        <v>191</v>
      </c>
      <c r="P6" t="s">
        <v>202</v>
      </c>
      <c r="Y6" s="2"/>
    </row>
    <row r="7" spans="1:25" x14ac:dyDescent="0.15">
      <c r="D7">
        <v>3</v>
      </c>
      <c r="E7" t="s">
        <v>136</v>
      </c>
      <c r="F7" t="s">
        <v>136</v>
      </c>
      <c r="G7" s="6">
        <v>70</v>
      </c>
      <c r="H7" s="6">
        <v>100</v>
      </c>
      <c r="I7">
        <f t="shared" si="0"/>
        <v>256</v>
      </c>
      <c r="J7">
        <v>20000004</v>
      </c>
      <c r="K7" t="s">
        <v>191</v>
      </c>
      <c r="L7" t="s">
        <v>191</v>
      </c>
      <c r="M7">
        <v>200001</v>
      </c>
      <c r="N7" t="s">
        <v>191</v>
      </c>
      <c r="O7" t="s">
        <v>191</v>
      </c>
      <c r="P7" t="s">
        <v>203</v>
      </c>
      <c r="Y7" s="2"/>
    </row>
    <row r="8" spans="1:25" x14ac:dyDescent="0.15">
      <c r="D8">
        <v>4</v>
      </c>
      <c r="E8" t="s">
        <v>164</v>
      </c>
      <c r="F8" t="s">
        <v>165</v>
      </c>
      <c r="G8" s="6">
        <v>100</v>
      </c>
      <c r="H8" s="6">
        <v>100</v>
      </c>
      <c r="I8">
        <f t="shared" si="0"/>
        <v>160</v>
      </c>
      <c r="J8">
        <v>20000005</v>
      </c>
      <c r="K8" t="s">
        <v>191</v>
      </c>
      <c r="L8" t="s">
        <v>191</v>
      </c>
      <c r="M8">
        <v>200002</v>
      </c>
      <c r="N8" t="s">
        <v>191</v>
      </c>
      <c r="O8" t="s">
        <v>191</v>
      </c>
      <c r="P8" t="s">
        <v>204</v>
      </c>
      <c r="Y8" s="2"/>
    </row>
    <row r="9" spans="1:25" x14ac:dyDescent="0.15">
      <c r="Y9" s="2"/>
    </row>
    <row r="10" spans="1:25" s="2" customFormat="1" x14ac:dyDescent="0.15"/>
    <row r="11" spans="1:25" s="2" customFormat="1" x14ac:dyDescent="0.15"/>
    <row r="12" spans="1:25" s="2" customFormat="1" x14ac:dyDescent="0.15"/>
    <row r="13" spans="1:25" s="2" customFormat="1" x14ac:dyDescent="0.15"/>
    <row r="14" spans="1:25" s="2" customFormat="1" x14ac:dyDescent="0.15"/>
    <row r="15" spans="1:25" s="2" customFormat="1" x14ac:dyDescent="0.15"/>
    <row r="16" spans="1:25" s="2" customFormat="1" x14ac:dyDescent="0.15"/>
    <row r="17" s="2" customFormat="1" x14ac:dyDescent="0.15"/>
    <row r="18" s="2" customFormat="1" x14ac:dyDescent="0.15"/>
    <row r="19" s="2" customFormat="1" x14ac:dyDescent="0.15"/>
    <row r="20" s="2" customFormat="1" x14ac:dyDescent="0.15"/>
    <row r="21" s="2" customFormat="1" x14ac:dyDescent="0.15"/>
    <row r="22" s="2" customFormat="1" x14ac:dyDescent="0.15"/>
    <row r="23" s="2" customFormat="1" x14ac:dyDescent="0.15"/>
    <row r="24" s="2" customFormat="1" x14ac:dyDescent="0.15"/>
    <row r="25" s="2" customFormat="1" x14ac:dyDescent="0.15"/>
    <row r="26" s="2" customFormat="1" x14ac:dyDescent="0.15"/>
    <row r="27" s="2" customFormat="1" x14ac:dyDescent="0.15"/>
    <row r="28" s="2" customFormat="1" x14ac:dyDescent="0.15"/>
    <row r="29" s="2" customFormat="1" x14ac:dyDescent="0.15"/>
    <row r="30" s="2" customFormat="1" x14ac:dyDescent="0.15"/>
    <row r="31" s="2" customFormat="1" x14ac:dyDescent="0.15"/>
    <row r="32" s="2" customFormat="1" x14ac:dyDescent="0.15"/>
    <row r="33" spans="25:25" s="2" customFormat="1" x14ac:dyDescent="0.15"/>
    <row r="34" spans="25:25" s="2" customFormat="1" x14ac:dyDescent="0.15"/>
    <row r="35" spans="25:25" s="2" customFormat="1" x14ac:dyDescent="0.15"/>
    <row r="36" spans="25:25" s="2" customFormat="1" x14ac:dyDescent="0.15"/>
    <row r="37" spans="25:25" s="2" customFormat="1" x14ac:dyDescent="0.15"/>
    <row r="38" spans="25:25" customFormat="1" x14ac:dyDescent="0.15">
      <c r="Y38" s="2"/>
    </row>
    <row r="39" spans="25:25" customFormat="1" x14ac:dyDescent="0.15">
      <c r="Y39" s="2"/>
    </row>
    <row r="40" spans="25:25" customFormat="1" x14ac:dyDescent="0.15">
      <c r="Y40" s="2"/>
    </row>
    <row r="41" spans="25:25" customFormat="1" x14ac:dyDescent="0.15">
      <c r="Y41" s="2"/>
    </row>
    <row r="42" spans="25:25" customFormat="1" x14ac:dyDescent="0.15">
      <c r="Y42" s="2"/>
    </row>
    <row r="43" spans="25:25" customFormat="1" x14ac:dyDescent="0.15">
      <c r="Y43" s="2"/>
    </row>
    <row r="44" spans="25:25" customFormat="1" x14ac:dyDescent="0.15">
      <c r="Y44" s="2"/>
    </row>
    <row r="45" spans="25:25" customFormat="1" x14ac:dyDescent="0.15">
      <c r="Y45" s="2"/>
    </row>
    <row r="46" spans="25:25" customFormat="1" x14ac:dyDescent="0.15">
      <c r="Y46" s="2"/>
    </row>
    <row r="47" spans="25:25" customFormat="1" x14ac:dyDescent="0.15">
      <c r="Y47" s="2"/>
    </row>
    <row r="48" spans="25:25" customFormat="1" x14ac:dyDescent="0.15">
      <c r="Y48" s="2"/>
    </row>
    <row r="49" spans="25:25" customFormat="1" x14ac:dyDescent="0.15">
      <c r="Y49" s="2"/>
    </row>
    <row r="50" spans="25:25" customFormat="1" x14ac:dyDescent="0.15">
      <c r="Y50" s="2"/>
    </row>
    <row r="51" spans="25:25" customFormat="1" x14ac:dyDescent="0.15">
      <c r="Y51" s="2"/>
    </row>
    <row r="52" spans="25:25" customFormat="1" x14ac:dyDescent="0.15">
      <c r="Y52" s="2"/>
    </row>
    <row r="53" spans="25:25" customFormat="1" x14ac:dyDescent="0.15">
      <c r="Y53" s="2"/>
    </row>
    <row r="54" spans="25:25" customFormat="1" x14ac:dyDescent="0.15">
      <c r="Y54" s="2"/>
    </row>
    <row r="55" spans="25:25" customFormat="1" x14ac:dyDescent="0.15">
      <c r="Y55" s="2"/>
    </row>
    <row r="56" spans="25:25" customFormat="1" x14ac:dyDescent="0.15">
      <c r="Y56" s="2"/>
    </row>
    <row r="57" spans="25:25" customFormat="1" x14ac:dyDescent="0.15">
      <c r="Y57" s="2"/>
    </row>
    <row r="58" spans="25:25" customFormat="1" x14ac:dyDescent="0.15">
      <c r="Y58" s="2"/>
    </row>
    <row r="59" spans="25:25" customFormat="1" x14ac:dyDescent="0.15">
      <c r="Y59" s="2"/>
    </row>
    <row r="60" spans="25:25" customFormat="1" x14ac:dyDescent="0.15">
      <c r="Y60" s="2"/>
    </row>
    <row r="61" spans="25:25" customFormat="1" x14ac:dyDescent="0.15">
      <c r="Y61" s="2"/>
    </row>
    <row r="62" spans="25:25" customFormat="1" x14ac:dyDescent="0.15">
      <c r="Y62" s="2"/>
    </row>
    <row r="63" spans="25:25" customFormat="1" x14ac:dyDescent="0.15">
      <c r="Y63" s="2"/>
    </row>
    <row r="64" spans="25:25" customFormat="1" x14ac:dyDescent="0.15">
      <c r="Y64" s="2"/>
    </row>
    <row r="65" spans="25:25" customFormat="1" x14ac:dyDescent="0.15">
      <c r="Y65" s="2"/>
    </row>
    <row r="66" spans="25:25" customFormat="1" x14ac:dyDescent="0.15">
      <c r="Y66" s="2"/>
    </row>
    <row r="67" spans="25:25" customFormat="1" x14ac:dyDescent="0.15">
      <c r="Y67" s="2"/>
    </row>
    <row r="68" spans="25:25" customFormat="1" x14ac:dyDescent="0.15">
      <c r="Y68" s="2"/>
    </row>
    <row r="69" spans="25:25" customFormat="1" x14ac:dyDescent="0.15">
      <c r="Y69" s="2"/>
    </row>
    <row r="70" spans="25:25" customFormat="1" x14ac:dyDescent="0.15">
      <c r="Y70" s="2"/>
    </row>
    <row r="71" spans="25:25" customFormat="1" x14ac:dyDescent="0.15">
      <c r="Y71" s="2"/>
    </row>
    <row r="72" spans="25:25" customFormat="1" x14ac:dyDescent="0.15">
      <c r="Y72" s="2"/>
    </row>
    <row r="73" spans="25:25" customFormat="1" x14ac:dyDescent="0.15">
      <c r="Y73" s="2"/>
    </row>
    <row r="74" spans="25:25" customFormat="1" x14ac:dyDescent="0.15">
      <c r="Y74" s="2"/>
    </row>
    <row r="75" spans="25:25" customFormat="1" x14ac:dyDescent="0.15">
      <c r="Y75" s="2"/>
    </row>
    <row r="76" spans="25:25" customFormat="1" x14ac:dyDescent="0.15">
      <c r="Y76" s="2"/>
    </row>
    <row r="77" spans="25:25" customFormat="1" x14ac:dyDescent="0.15">
      <c r="Y77" s="2"/>
    </row>
    <row r="78" spans="25:25" customFormat="1" x14ac:dyDescent="0.15">
      <c r="Y78" s="2"/>
    </row>
    <row r="79" spans="25:25" customFormat="1" x14ac:dyDescent="0.15">
      <c r="Y79" s="2"/>
    </row>
    <row r="80" spans="25:25" customFormat="1" x14ac:dyDescent="0.15">
      <c r="Y80" s="2"/>
    </row>
    <row r="81" spans="25:25" customFormat="1" x14ac:dyDescent="0.15">
      <c r="Y81" s="2"/>
    </row>
    <row r="82" spans="25:25" customFormat="1" x14ac:dyDescent="0.15">
      <c r="Y82" s="2"/>
    </row>
    <row r="83" spans="25:25" customFormat="1" x14ac:dyDescent="0.15">
      <c r="Y83" s="2"/>
    </row>
    <row r="84" spans="25:25" customFormat="1" x14ac:dyDescent="0.15">
      <c r="Y84" s="2"/>
    </row>
    <row r="85" spans="25:25" customFormat="1" x14ac:dyDescent="0.15">
      <c r="Y85" s="2"/>
    </row>
    <row r="86" spans="25:25" customFormat="1" x14ac:dyDescent="0.15">
      <c r="Y86" s="2"/>
    </row>
    <row r="87" spans="25:25" customFormat="1" x14ac:dyDescent="0.15">
      <c r="Y87" s="2"/>
    </row>
    <row r="88" spans="25:25" customFormat="1" x14ac:dyDescent="0.15">
      <c r="Y88" s="2"/>
    </row>
    <row r="89" spans="25:25" customFormat="1" x14ac:dyDescent="0.15">
      <c r="Y89" s="2"/>
    </row>
    <row r="90" spans="25:25" customFormat="1" x14ac:dyDescent="0.15">
      <c r="Y90" s="2"/>
    </row>
    <row r="91" spans="25:25" customFormat="1" x14ac:dyDescent="0.15">
      <c r="Y91" s="2"/>
    </row>
    <row r="92" spans="25:25" customFormat="1" x14ac:dyDescent="0.15">
      <c r="Y92" s="2"/>
    </row>
    <row r="93" spans="25:25" customFormat="1" x14ac:dyDescent="0.15">
      <c r="Y93" s="2"/>
    </row>
    <row r="94" spans="25:25" customFormat="1" x14ac:dyDescent="0.15">
      <c r="Y94" s="2"/>
    </row>
    <row r="95" spans="25:25" customFormat="1" x14ac:dyDescent="0.15">
      <c r="Y95" s="2"/>
    </row>
    <row r="96" spans="25:25" customFormat="1" x14ac:dyDescent="0.15">
      <c r="Y96" s="2"/>
    </row>
    <row r="97" spans="25:25" customFormat="1" x14ac:dyDescent="0.15">
      <c r="Y97" s="2"/>
    </row>
    <row r="98" spans="25:25" customFormat="1" x14ac:dyDescent="0.15">
      <c r="Y98" s="2"/>
    </row>
    <row r="99" spans="25:25" customFormat="1" x14ac:dyDescent="0.15">
      <c r="Y99" s="2"/>
    </row>
    <row r="100" spans="25:25" customFormat="1" x14ac:dyDescent="0.15">
      <c r="Y100" s="2"/>
    </row>
    <row r="101" spans="25:25" customFormat="1" x14ac:dyDescent="0.15">
      <c r="Y101" s="2"/>
    </row>
    <row r="102" spans="25:25" customFormat="1" x14ac:dyDescent="0.15">
      <c r="Y102" s="2"/>
    </row>
    <row r="103" spans="25:25" customFormat="1" x14ac:dyDescent="0.15">
      <c r="Y103" s="2"/>
    </row>
    <row r="104" spans="25:25" customFormat="1" x14ac:dyDescent="0.15">
      <c r="Y104" s="2"/>
    </row>
    <row r="105" spans="25:25" customFormat="1" x14ac:dyDescent="0.15">
      <c r="Y105" s="2"/>
    </row>
    <row r="106" spans="25:25" customFormat="1" x14ac:dyDescent="0.15">
      <c r="Y106" s="2"/>
    </row>
    <row r="107" spans="25:25" customFormat="1" x14ac:dyDescent="0.15">
      <c r="Y107" s="2"/>
    </row>
    <row r="108" spans="25:25" customFormat="1" x14ac:dyDescent="0.15">
      <c r="Y108" s="2"/>
    </row>
    <row r="109" spans="25:25" customFormat="1" x14ac:dyDescent="0.15">
      <c r="Y109" s="2"/>
    </row>
    <row r="110" spans="25:25" customFormat="1" x14ac:dyDescent="0.15">
      <c r="Y110" s="2"/>
    </row>
    <row r="111" spans="25:25" customFormat="1" x14ac:dyDescent="0.15">
      <c r="Y111" s="2"/>
    </row>
    <row r="112" spans="25:25" customFormat="1" x14ac:dyDescent="0.15">
      <c r="Y112" s="2"/>
    </row>
    <row r="113" spans="25:25" customFormat="1" x14ac:dyDescent="0.15">
      <c r="Y113" s="2"/>
    </row>
    <row r="114" spans="25:25" customFormat="1" x14ac:dyDescent="0.15">
      <c r="Y114" s="2"/>
    </row>
    <row r="115" spans="25:25" customFormat="1" x14ac:dyDescent="0.15">
      <c r="Y115" s="2"/>
    </row>
    <row r="116" spans="25:25" customFormat="1" x14ac:dyDescent="0.15">
      <c r="Y116" s="2"/>
    </row>
    <row r="117" spans="25:25" customFormat="1" x14ac:dyDescent="0.15">
      <c r="Y117" s="2"/>
    </row>
    <row r="118" spans="25:25" customFormat="1" x14ac:dyDescent="0.15">
      <c r="Y118" s="2"/>
    </row>
    <row r="119" spans="25:25" customFormat="1" x14ac:dyDescent="0.15">
      <c r="Y119" s="2"/>
    </row>
    <row r="120" spans="25:25" customFormat="1" x14ac:dyDescent="0.15">
      <c r="Y120" s="2"/>
    </row>
    <row r="121" spans="25:25" customFormat="1" x14ac:dyDescent="0.15">
      <c r="Y121" s="2"/>
    </row>
    <row r="122" spans="25:25" customFormat="1" x14ac:dyDescent="0.15">
      <c r="Y122" s="2"/>
    </row>
    <row r="123" spans="25:25" customFormat="1" x14ac:dyDescent="0.15">
      <c r="Y123" s="2"/>
    </row>
    <row r="124" spans="25:25" customFormat="1" x14ac:dyDescent="0.15">
      <c r="Y124" s="2"/>
    </row>
    <row r="125" spans="25:25" customFormat="1" x14ac:dyDescent="0.15">
      <c r="Y125" s="2"/>
    </row>
    <row r="126" spans="25:25" customFormat="1" x14ac:dyDescent="0.15">
      <c r="Y126" s="2"/>
    </row>
    <row r="127" spans="25:25" customFormat="1" x14ac:dyDescent="0.15">
      <c r="Y127" s="2"/>
    </row>
    <row r="128" spans="25:25" customFormat="1" x14ac:dyDescent="0.15">
      <c r="Y128" s="2"/>
    </row>
    <row r="129" spans="25:25" customFormat="1" x14ac:dyDescent="0.15">
      <c r="Y129" s="2"/>
    </row>
    <row r="130" spans="25:25" customFormat="1" x14ac:dyDescent="0.15">
      <c r="Y130" s="2"/>
    </row>
    <row r="131" spans="25:25" customFormat="1" x14ac:dyDescent="0.15">
      <c r="Y131" s="2"/>
    </row>
    <row r="132" spans="25:25" customFormat="1" x14ac:dyDescent="0.15">
      <c r="Y132" s="2"/>
    </row>
    <row r="133" spans="25:25" customFormat="1" x14ac:dyDescent="0.15">
      <c r="Y133" s="2"/>
    </row>
    <row r="134" spans="25:25" customFormat="1" x14ac:dyDescent="0.15">
      <c r="Y134" s="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C7" sqref="C7"/>
    </sheetView>
  </sheetViews>
  <sheetFormatPr baseColWidth="10" defaultRowHeight="15" x14ac:dyDescent="0.15"/>
  <cols>
    <col min="7" max="7" width="20.6640625" customWidth="1"/>
    <col min="8" max="12" width="19.5" bestFit="1" customWidth="1"/>
    <col min="13" max="13" width="75.5" bestFit="1" customWidth="1"/>
  </cols>
  <sheetData>
    <row r="1" spans="1:18" x14ac:dyDescent="0.15">
      <c r="G1" s="12" t="s">
        <v>185</v>
      </c>
      <c r="H1" s="12" t="s">
        <v>186</v>
      </c>
      <c r="I1" s="13" t="s">
        <v>187</v>
      </c>
      <c r="J1" s="12" t="s">
        <v>188</v>
      </c>
      <c r="K1" s="12" t="s">
        <v>189</v>
      </c>
      <c r="L1" s="12" t="s">
        <v>190</v>
      </c>
    </row>
    <row r="2" spans="1:18" x14ac:dyDescent="0.15">
      <c r="G2" t="s">
        <v>171</v>
      </c>
      <c r="H2" t="s">
        <v>171</v>
      </c>
      <c r="I2" t="s">
        <v>171</v>
      </c>
      <c r="J2" t="s">
        <v>171</v>
      </c>
      <c r="K2" t="s">
        <v>171</v>
      </c>
      <c r="L2" t="s">
        <v>171</v>
      </c>
      <c r="M2" t="s">
        <v>172</v>
      </c>
    </row>
    <row r="3" spans="1:18" x14ac:dyDescent="0.15">
      <c r="B3" t="s">
        <v>173</v>
      </c>
      <c r="C3" t="s">
        <v>174</v>
      </c>
      <c r="D3" t="s">
        <v>175</v>
      </c>
      <c r="E3" t="s">
        <v>176</v>
      </c>
      <c r="F3" t="s">
        <v>177</v>
      </c>
      <c r="G3" t="s">
        <v>178</v>
      </c>
      <c r="H3" t="s">
        <v>179</v>
      </c>
      <c r="I3" t="s">
        <v>180</v>
      </c>
      <c r="J3" t="s">
        <v>175</v>
      </c>
      <c r="K3" t="s">
        <v>176</v>
      </c>
      <c r="L3" t="s">
        <v>177</v>
      </c>
    </row>
    <row r="4" spans="1:18" x14ac:dyDescent="0.15">
      <c r="A4" t="s">
        <v>149</v>
      </c>
      <c r="B4">
        <v>1</v>
      </c>
      <c r="C4" t="s">
        <v>181</v>
      </c>
      <c r="G4">
        <v>20000001</v>
      </c>
      <c r="H4" t="s">
        <v>191</v>
      </c>
      <c r="I4" t="s">
        <v>191</v>
      </c>
      <c r="J4" t="s">
        <v>191</v>
      </c>
      <c r="K4" t="s">
        <v>191</v>
      </c>
      <c r="L4" t="s">
        <v>191</v>
      </c>
      <c r="M4" s="12" t="s">
        <v>192</v>
      </c>
      <c r="N4" s="12"/>
      <c r="O4" s="12"/>
      <c r="P4" s="12"/>
      <c r="Q4" s="12"/>
      <c r="R4" s="12"/>
    </row>
    <row r="5" spans="1:18" x14ac:dyDescent="0.15">
      <c r="A5" t="s">
        <v>153</v>
      </c>
      <c r="B5">
        <v>2</v>
      </c>
      <c r="C5" t="s">
        <v>153</v>
      </c>
      <c r="G5">
        <v>20000002</v>
      </c>
      <c r="H5">
        <v>20000003</v>
      </c>
      <c r="I5" t="s">
        <v>191</v>
      </c>
      <c r="J5" t="s">
        <v>191</v>
      </c>
      <c r="K5" t="s">
        <v>191</v>
      </c>
      <c r="L5" t="s">
        <v>191</v>
      </c>
      <c r="M5" s="12" t="s">
        <v>193</v>
      </c>
    </row>
    <row r="6" spans="1:18" x14ac:dyDescent="0.15">
      <c r="A6" t="s">
        <v>136</v>
      </c>
      <c r="B6">
        <v>3</v>
      </c>
      <c r="C6" t="s">
        <v>136</v>
      </c>
      <c r="D6" t="s">
        <v>182</v>
      </c>
      <c r="G6">
        <v>20000004</v>
      </c>
      <c r="H6" t="s">
        <v>191</v>
      </c>
      <c r="I6" t="s">
        <v>191</v>
      </c>
      <c r="J6">
        <v>200001</v>
      </c>
      <c r="K6" t="s">
        <v>191</v>
      </c>
      <c r="L6" t="s">
        <v>191</v>
      </c>
      <c r="M6" s="12" t="s">
        <v>194</v>
      </c>
    </row>
    <row r="7" spans="1:18" x14ac:dyDescent="0.15">
      <c r="A7" t="s">
        <v>195</v>
      </c>
      <c r="B7">
        <v>4</v>
      </c>
      <c r="C7" t="s">
        <v>183</v>
      </c>
      <c r="D7" s="14" t="s">
        <v>184</v>
      </c>
      <c r="E7" s="14"/>
      <c r="F7" s="14"/>
      <c r="G7">
        <v>20000005</v>
      </c>
      <c r="H7" t="s">
        <v>191</v>
      </c>
      <c r="I7" t="s">
        <v>191</v>
      </c>
      <c r="J7">
        <v>200002</v>
      </c>
      <c r="K7" t="s">
        <v>191</v>
      </c>
      <c r="L7" t="s">
        <v>191</v>
      </c>
      <c r="M7" s="12" t="s">
        <v>196</v>
      </c>
    </row>
    <row r="8" spans="1:18" x14ac:dyDescent="0.15">
      <c r="D8" s="14"/>
      <c r="E8" s="14"/>
      <c r="F8" s="14"/>
      <c r="M8" s="12"/>
    </row>
    <row r="9" spans="1:18" x14ac:dyDescent="0.15">
      <c r="M9" s="12"/>
    </row>
    <row r="10" spans="1:18" x14ac:dyDescent="0.15">
      <c r="D10" s="14"/>
      <c r="E10" s="14"/>
      <c r="F10" s="14"/>
      <c r="M10" s="12"/>
    </row>
    <row r="11" spans="1:18" x14ac:dyDescent="0.15">
      <c r="D11" s="14"/>
      <c r="E11" s="14"/>
      <c r="F11" s="14"/>
      <c r="M11" s="12"/>
    </row>
    <row r="12" spans="1:18" x14ac:dyDescent="0.15">
      <c r="D12" s="14"/>
      <c r="E12" s="14"/>
      <c r="F12" s="14"/>
      <c r="M12" s="12"/>
    </row>
    <row r="13" spans="1:18" x14ac:dyDescent="0.15">
      <c r="D13" s="14"/>
      <c r="E13" s="14"/>
      <c r="F13" s="14"/>
      <c r="M13" s="12"/>
    </row>
    <row r="14" spans="1:18" x14ac:dyDescent="0.15">
      <c r="M14" s="12"/>
    </row>
    <row r="15" spans="1:18" x14ac:dyDescent="0.15">
      <c r="D15" s="14"/>
      <c r="E15" s="14"/>
      <c r="F15" s="14"/>
      <c r="M15" s="12"/>
    </row>
    <row r="16" spans="1:18" x14ac:dyDescent="0.15">
      <c r="D16" s="14"/>
      <c r="E16" s="14"/>
      <c r="F16" s="14"/>
      <c r="M16" s="12"/>
    </row>
    <row r="17" spans="4:13" x14ac:dyDescent="0.15">
      <c r="D17" s="15"/>
      <c r="E17" s="15"/>
      <c r="F17" s="15"/>
      <c r="M17" s="12"/>
    </row>
    <row r="18" spans="4:13" x14ac:dyDescent="0.15">
      <c r="D18" s="15"/>
      <c r="E18" s="15"/>
      <c r="F18" s="15"/>
      <c r="M18" s="12"/>
    </row>
    <row r="19" spans="4:13" x14ac:dyDescent="0.15">
      <c r="D19" s="15"/>
      <c r="E19" s="15"/>
      <c r="F19" s="15"/>
      <c r="M19" s="12"/>
    </row>
    <row r="20" spans="4:13" x14ac:dyDescent="0.15">
      <c r="D20" s="15"/>
      <c r="E20" s="15"/>
      <c r="F20" s="15"/>
      <c r="M20" s="12"/>
    </row>
    <row r="21" spans="4:13" x14ac:dyDescent="0.15">
      <c r="D21" s="15"/>
      <c r="E21" s="15"/>
      <c r="F21" s="15"/>
      <c r="M21" s="12"/>
    </row>
    <row r="22" spans="4:13" x14ac:dyDescent="0.15">
      <c r="D22" s="15"/>
      <c r="E22" s="15"/>
      <c r="F22" s="15"/>
      <c r="M22" s="12"/>
    </row>
    <row r="23" spans="4:13" x14ac:dyDescent="0.15">
      <c r="D23" s="15"/>
      <c r="E23" s="15"/>
      <c r="F23" s="15"/>
      <c r="M23" s="12"/>
    </row>
    <row r="24" spans="4:13" x14ac:dyDescent="0.15">
      <c r="D24" s="15"/>
      <c r="E24" s="15"/>
      <c r="F24" s="15"/>
      <c r="M24" s="12"/>
    </row>
    <row r="25" spans="4:13" x14ac:dyDescent="0.15">
      <c r="D25" s="16"/>
      <c r="E25" s="16"/>
      <c r="F25" s="16"/>
      <c r="M25" s="12"/>
    </row>
    <row r="26" spans="4:13" x14ac:dyDescent="0.15">
      <c r="D26" s="16"/>
      <c r="E26" s="16"/>
      <c r="F26" s="16"/>
      <c r="M26" s="12"/>
    </row>
    <row r="27" spans="4:13" x14ac:dyDescent="0.15">
      <c r="D27" s="16"/>
      <c r="E27" s="16"/>
      <c r="F27" s="16"/>
      <c r="M27" s="12"/>
    </row>
    <row r="28" spans="4:13" x14ac:dyDescent="0.15">
      <c r="D28" s="16"/>
      <c r="E28" s="16"/>
      <c r="F28" s="16"/>
      <c r="M28" s="12"/>
    </row>
    <row r="29" spans="4:13" x14ac:dyDescent="0.15">
      <c r="D29" s="16"/>
      <c r="E29" s="16"/>
      <c r="F29" s="16"/>
      <c r="M29" s="12"/>
    </row>
    <row r="30" spans="4:13" x14ac:dyDescent="0.15">
      <c r="D30" s="16"/>
      <c r="E30" s="16"/>
      <c r="F30" s="16"/>
      <c r="M30" s="1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topLeftCell="R1" workbookViewId="0">
      <selection activeCell="AG27" sqref="AG27"/>
    </sheetView>
  </sheetViews>
  <sheetFormatPr baseColWidth="10" defaultRowHeight="15" x14ac:dyDescent="0.15"/>
  <cols>
    <col min="1" max="14" width="10.83203125" hidden="1" customWidth="1"/>
    <col min="15" max="17" width="0" hidden="1" customWidth="1"/>
    <col min="24" max="28" width="10.83203125" style="5"/>
    <col min="29" max="32" width="10.83203125" style="10"/>
    <col min="33" max="33" width="11.5" bestFit="1" customWidth="1"/>
  </cols>
  <sheetData>
    <row r="1" spans="1:40" x14ac:dyDescent="0.15">
      <c r="AC1" s="10">
        <v>2</v>
      </c>
      <c r="AD1" s="10">
        <v>3</v>
      </c>
      <c r="AE1" s="10">
        <v>4</v>
      </c>
      <c r="AF1" s="10">
        <v>5</v>
      </c>
      <c r="AG1" t="s">
        <v>215</v>
      </c>
    </row>
    <row r="2" spans="1:40" x14ac:dyDescent="0.15">
      <c r="A2" t="s">
        <v>169</v>
      </c>
      <c r="B2" t="s">
        <v>105</v>
      </c>
      <c r="C2" t="s">
        <v>170</v>
      </c>
      <c r="D2" t="s">
        <v>145</v>
      </c>
      <c r="E2" t="s">
        <v>167</v>
      </c>
      <c r="F2" t="s">
        <v>157</v>
      </c>
      <c r="G2" t="s">
        <v>161</v>
      </c>
      <c r="H2" t="s">
        <v>157</v>
      </c>
      <c r="I2" t="s">
        <v>158</v>
      </c>
      <c r="J2" t="s">
        <v>160</v>
      </c>
      <c r="K2" t="s">
        <v>49</v>
      </c>
      <c r="L2" t="s">
        <v>139</v>
      </c>
      <c r="M2" t="s">
        <v>75</v>
      </c>
      <c r="N2" t="s">
        <v>58</v>
      </c>
      <c r="O2" t="s">
        <v>197</v>
      </c>
      <c r="P2" t="s">
        <v>51</v>
      </c>
      <c r="S2" t="s">
        <v>145</v>
      </c>
      <c r="T2" t="s">
        <v>146</v>
      </c>
      <c r="U2" t="s">
        <v>51</v>
      </c>
      <c r="V2" t="s">
        <v>147</v>
      </c>
      <c r="W2" t="s">
        <v>168</v>
      </c>
      <c r="X2" s="5" t="s">
        <v>140</v>
      </c>
      <c r="Y2" s="5" t="s">
        <v>141</v>
      </c>
      <c r="Z2" s="5" t="s">
        <v>142</v>
      </c>
      <c r="AA2" s="5" t="s">
        <v>144</v>
      </c>
      <c r="AB2" s="5" t="s">
        <v>148</v>
      </c>
      <c r="AC2" s="10" t="s">
        <v>49</v>
      </c>
      <c r="AD2" s="10" t="s">
        <v>139</v>
      </c>
      <c r="AE2" s="10" t="s">
        <v>75</v>
      </c>
      <c r="AF2" s="10" t="s">
        <v>143</v>
      </c>
      <c r="AH2" s="10" t="s">
        <v>216</v>
      </c>
      <c r="AI2" s="10" t="s">
        <v>217</v>
      </c>
      <c r="AJ2" s="10" t="s">
        <v>218</v>
      </c>
    </row>
    <row r="3" spans="1:40" x14ac:dyDescent="0.15">
      <c r="A3">
        <f>1000000+S3</f>
        <v>1000001</v>
      </c>
      <c r="B3">
        <f t="shared" ref="B3:B30" si="0">IF(C3="",B4,C3)</f>
        <v>1000001</v>
      </c>
      <c r="C3">
        <f t="shared" ref="C3:C31" si="1">IF(W3=1,G3,IF(A3=A2,C2,""))</f>
        <v>1000001</v>
      </c>
      <c r="D3" t="str">
        <f>A3&amp;"s"&amp;T3</f>
        <v>1000001s5</v>
      </c>
      <c r="E3" t="str">
        <f>G3&amp;":"&amp;V3&amp;":"&amp;"1"</f>
        <v>1000001:1:1</v>
      </c>
      <c r="F3">
        <f>H3</f>
        <v>1</v>
      </c>
      <c r="G3">
        <f>1000000+F3</f>
        <v>1000001</v>
      </c>
      <c r="H3">
        <v>1</v>
      </c>
      <c r="I3" t="str">
        <f>VLOOKUP(U3,怪物属性偏向!E:F,2,FALSE)</f>
        <v>平均怪</v>
      </c>
      <c r="J3">
        <f>V3</f>
        <v>1</v>
      </c>
      <c r="K3">
        <f>AC3</f>
        <v>202</v>
      </c>
      <c r="L3">
        <f t="shared" ref="L3:N18" si="2">AD3</f>
        <v>202</v>
      </c>
      <c r="M3">
        <f t="shared" si="2"/>
        <v>60</v>
      </c>
      <c r="N3">
        <f t="shared" si="2"/>
        <v>0</v>
      </c>
      <c r="O3">
        <f t="shared" ref="O3:O31" si="3">G3</f>
        <v>1000001</v>
      </c>
      <c r="P3" t="str">
        <f>U3</f>
        <v>平均怪</v>
      </c>
      <c r="S3">
        <v>1</v>
      </c>
      <c r="T3">
        <v>5</v>
      </c>
      <c r="U3" t="s">
        <v>150</v>
      </c>
      <c r="V3">
        <f>VLOOKUP(S3,映射表!T:U,2,FALSE)</f>
        <v>1</v>
      </c>
      <c r="W3">
        <v>1</v>
      </c>
      <c r="X3" s="5">
        <v>1</v>
      </c>
      <c r="Y3" s="5">
        <v>1</v>
      </c>
      <c r="Z3" s="5">
        <f>AI3/AJ3</f>
        <v>0.18761609907120741</v>
      </c>
      <c r="AA3" s="5">
        <v>0</v>
      </c>
      <c r="AB3" s="5">
        <v>1</v>
      </c>
      <c r="AC3" s="10">
        <f>INT(VLOOKUP($V3,映射表!$B:$C,2,FALSE)*VLOOKUP($U3,怪物属性偏向!$E:$I,3,FALSE)/100*X3*$AB3)</f>
        <v>202</v>
      </c>
      <c r="AD3" s="10">
        <f>INT(VLOOKUP($V3,映射表!$B:$C,2,FALSE)*VLOOKUP($U3,怪物属性偏向!$E:$I,4,FALSE)/100*Y3*$AB3)</f>
        <v>202</v>
      </c>
      <c r="AE3" s="10">
        <f>INT(VLOOKUP($V3,映射表!$B:$C,2,FALSE)*VLOOKUP($U3,怪物属性偏向!$E:$I,5,FALSE)/100*Z3*AB3)</f>
        <v>60</v>
      </c>
      <c r="AF3" s="10">
        <f>INT(VLOOKUP($V3,映射表!$B:$D,3,FALSE)*AA3)</f>
        <v>0</v>
      </c>
      <c r="AG3">
        <f>VLOOKUP(U3,AM:AN,2,FALSE)</f>
        <v>1.5</v>
      </c>
      <c r="AH3">
        <f>VLOOKUP(V3,映射表!B:C,2,FALSE)*0.25-AD3*0.05</f>
        <v>40.4</v>
      </c>
      <c r="AI3">
        <f>AH3*AG3</f>
        <v>60.599999999999994</v>
      </c>
      <c r="AJ3">
        <f>INT(VLOOKUP($V3,映射表!$B:$C,2,FALSE)*VLOOKUP($U3,怪物属性偏向!$E:$I,5,FALSE)/100)</f>
        <v>323</v>
      </c>
    </row>
    <row r="4" spans="1:40" x14ac:dyDescent="0.15">
      <c r="A4">
        <f t="shared" ref="A4:A31" si="4">1000000+S4</f>
        <v>1000002</v>
      </c>
      <c r="B4">
        <f t="shared" si="0"/>
        <v>1000003</v>
      </c>
      <c r="C4" t="str">
        <f t="shared" si="1"/>
        <v/>
      </c>
      <c r="D4" t="str">
        <f t="shared" ref="D4:D31" si="5">A4&amp;"s"&amp;T4</f>
        <v>1000002s5</v>
      </c>
      <c r="E4" t="str">
        <f t="shared" ref="E4:E31" si="6">G4&amp;":"&amp;V4&amp;":"&amp;"1"</f>
        <v>1000002:2:1</v>
      </c>
      <c r="F4">
        <f t="shared" ref="F4:F31" si="7">H4</f>
        <v>2</v>
      </c>
      <c r="G4">
        <f t="shared" ref="G4:G31" si="8">1000000+F4</f>
        <v>1000002</v>
      </c>
      <c r="H4">
        <f>H3+1</f>
        <v>2</v>
      </c>
      <c r="I4" t="str">
        <f>VLOOKUP(U4,怪物属性偏向!E:F,2,FALSE)</f>
        <v>平均怪</v>
      </c>
      <c r="J4">
        <f t="shared" ref="J4:J31" si="9">V4</f>
        <v>2</v>
      </c>
      <c r="K4">
        <f t="shared" ref="K4:K31" si="10">AC4</f>
        <v>224</v>
      </c>
      <c r="L4">
        <f t="shared" ref="L4:L31" si="11">AD4</f>
        <v>224</v>
      </c>
      <c r="M4">
        <f t="shared" ref="M4:N31" si="12">AE4</f>
        <v>67</v>
      </c>
      <c r="N4">
        <f t="shared" si="2"/>
        <v>0</v>
      </c>
      <c r="O4">
        <f t="shared" si="3"/>
        <v>1000002</v>
      </c>
      <c r="P4" t="str">
        <f t="shared" ref="P4:P31" si="13">U4</f>
        <v>平均怪</v>
      </c>
      <c r="S4">
        <v>2</v>
      </c>
      <c r="T4">
        <v>5</v>
      </c>
      <c r="U4" t="s">
        <v>150</v>
      </c>
      <c r="V4">
        <f>VLOOKUP(S4,映射表!T:U,2,FALSE)</f>
        <v>2</v>
      </c>
      <c r="W4">
        <v>0</v>
      </c>
      <c r="X4" s="5">
        <v>1</v>
      </c>
      <c r="Y4" s="5">
        <v>1</v>
      </c>
      <c r="Z4" s="5">
        <f t="shared" ref="Z4:Z31" si="14">AI4/AJ4</f>
        <v>0.18770949720670388</v>
      </c>
      <c r="AA4" s="5">
        <v>0</v>
      </c>
      <c r="AB4" s="5">
        <v>1</v>
      </c>
      <c r="AC4" s="10">
        <f>INT(VLOOKUP($V4,映射表!$B:$C,2,FALSE)*VLOOKUP($U4,怪物属性偏向!$E:$I,3,FALSE)/100*X4*$AB4)</f>
        <v>224</v>
      </c>
      <c r="AD4" s="10">
        <f>INT(VLOOKUP($V4,映射表!$B:$C,2,FALSE)*VLOOKUP($U4,怪物属性偏向!$E:$I,4,FALSE)/100*Y4*$AB4)</f>
        <v>224</v>
      </c>
      <c r="AE4" s="10">
        <f>INT(VLOOKUP($V4,映射表!$B:$C,2,FALSE)*VLOOKUP($U4,怪物属性偏向!$E:$I,5,FALSE)/100*Z4*AB4)</f>
        <v>67</v>
      </c>
      <c r="AF4" s="10">
        <f>INT(VLOOKUP($V4,映射表!$B:$D,3,FALSE)*AA4)</f>
        <v>0</v>
      </c>
      <c r="AG4">
        <f t="shared" ref="AG4:AG31" si="15">VLOOKUP(U4,AM:AN,2,FALSE)</f>
        <v>1.5</v>
      </c>
      <c r="AH4">
        <f>VLOOKUP(V4,映射表!B:C,2,FALSE)*0.25-AD4*0.05</f>
        <v>44.8</v>
      </c>
      <c r="AI4">
        <f t="shared" ref="AI4:AI7" si="16">AH4*AG4</f>
        <v>67.199999999999989</v>
      </c>
      <c r="AJ4">
        <f>INT(VLOOKUP($V4,映射表!$B:$C,2,FALSE)*VLOOKUP($U4,怪物属性偏向!$E:$I,5,FALSE)/100)</f>
        <v>358</v>
      </c>
      <c r="AN4" t="s">
        <v>215</v>
      </c>
    </row>
    <row r="5" spans="1:40" x14ac:dyDescent="0.15">
      <c r="A5">
        <f t="shared" si="4"/>
        <v>1000002</v>
      </c>
      <c r="B5">
        <f t="shared" si="0"/>
        <v>1000003</v>
      </c>
      <c r="C5">
        <f t="shared" si="1"/>
        <v>1000003</v>
      </c>
      <c r="D5" t="str">
        <f t="shared" si="5"/>
        <v>1000002s8</v>
      </c>
      <c r="E5" t="str">
        <f t="shared" si="6"/>
        <v>1000003:2:1</v>
      </c>
      <c r="F5">
        <f t="shared" si="7"/>
        <v>3</v>
      </c>
      <c r="G5">
        <f t="shared" si="8"/>
        <v>1000003</v>
      </c>
      <c r="H5">
        <f t="shared" ref="H5:H31" si="17">H4+1</f>
        <v>3</v>
      </c>
      <c r="I5" t="str">
        <f>VLOOKUP(U5,怪物属性偏向!E:F,2,FALSE)</f>
        <v>平均怪</v>
      </c>
      <c r="J5">
        <f t="shared" si="9"/>
        <v>2</v>
      </c>
      <c r="K5">
        <f t="shared" si="10"/>
        <v>224</v>
      </c>
      <c r="L5">
        <f t="shared" si="11"/>
        <v>224</v>
      </c>
      <c r="M5">
        <f t="shared" si="12"/>
        <v>67</v>
      </c>
      <c r="N5">
        <f t="shared" si="2"/>
        <v>0</v>
      </c>
      <c r="O5">
        <f t="shared" si="3"/>
        <v>1000003</v>
      </c>
      <c r="P5" t="str">
        <f t="shared" si="13"/>
        <v>平均怪</v>
      </c>
      <c r="S5">
        <v>2</v>
      </c>
      <c r="T5">
        <v>8</v>
      </c>
      <c r="U5" t="s">
        <v>151</v>
      </c>
      <c r="V5">
        <f>VLOOKUP(S5,映射表!T:U,2,FALSE)</f>
        <v>2</v>
      </c>
      <c r="W5">
        <v>1</v>
      </c>
      <c r="X5" s="5">
        <v>1</v>
      </c>
      <c r="Y5" s="5">
        <v>1</v>
      </c>
      <c r="Z5" s="5">
        <f t="shared" si="14"/>
        <v>0.18770949720670388</v>
      </c>
      <c r="AA5" s="5">
        <v>0</v>
      </c>
      <c r="AB5" s="5">
        <v>1</v>
      </c>
      <c r="AC5" s="10">
        <f>INT(VLOOKUP($V5,映射表!$B:$C,2,FALSE)*VLOOKUP($U5,怪物属性偏向!$E:$I,3,FALSE)/100*X5*$AB5)</f>
        <v>224</v>
      </c>
      <c r="AD5" s="10">
        <f>INT(VLOOKUP($V5,映射表!$B:$C,2,FALSE)*VLOOKUP($U5,怪物属性偏向!$E:$I,4,FALSE)/100*Y5*$AB5)</f>
        <v>224</v>
      </c>
      <c r="AE5" s="10">
        <f>INT(VLOOKUP($V5,映射表!$B:$C,2,FALSE)*VLOOKUP($U5,怪物属性偏向!$E:$I,5,FALSE)/100*Z5*AB5)</f>
        <v>67</v>
      </c>
      <c r="AF5" s="10">
        <f>INT(VLOOKUP($V5,映射表!$B:$D,3,FALSE)*AA5)</f>
        <v>0</v>
      </c>
      <c r="AG5">
        <f t="shared" si="15"/>
        <v>1.5</v>
      </c>
      <c r="AH5">
        <f>VLOOKUP(V5,映射表!B:C,2,FALSE)*0.25-AD5*0.05</f>
        <v>44.8</v>
      </c>
      <c r="AI5">
        <f t="shared" si="16"/>
        <v>67.199999999999989</v>
      </c>
      <c r="AJ5">
        <f>INT(VLOOKUP($V5,映射表!$B:$C,2,FALSE)*VLOOKUP($U5,怪物属性偏向!$E:$I,5,FALSE)/100)</f>
        <v>358</v>
      </c>
      <c r="AM5" t="s">
        <v>159</v>
      </c>
      <c r="AN5">
        <v>1.5</v>
      </c>
    </row>
    <row r="6" spans="1:40" x14ac:dyDescent="0.15">
      <c r="A6">
        <f t="shared" si="4"/>
        <v>1000003</v>
      </c>
      <c r="B6">
        <f t="shared" si="0"/>
        <v>1000005</v>
      </c>
      <c r="C6" t="str">
        <f t="shared" si="1"/>
        <v/>
      </c>
      <c r="D6" t="str">
        <f t="shared" si="5"/>
        <v>1000003s1</v>
      </c>
      <c r="E6" t="str">
        <f t="shared" si="6"/>
        <v>1000004:3:1</v>
      </c>
      <c r="F6">
        <f t="shared" si="7"/>
        <v>4</v>
      </c>
      <c r="G6">
        <f t="shared" si="8"/>
        <v>1000004</v>
      </c>
      <c r="H6">
        <f t="shared" si="17"/>
        <v>4</v>
      </c>
      <c r="I6" t="str">
        <f>VLOOKUP(U6,怪物属性偏向!E:F,2,FALSE)</f>
        <v>平均怪</v>
      </c>
      <c r="J6">
        <f t="shared" si="9"/>
        <v>3</v>
      </c>
      <c r="K6">
        <f t="shared" si="10"/>
        <v>246</v>
      </c>
      <c r="L6">
        <f t="shared" si="11"/>
        <v>246</v>
      </c>
      <c r="M6">
        <f t="shared" si="12"/>
        <v>73</v>
      </c>
      <c r="N6">
        <f t="shared" si="2"/>
        <v>0</v>
      </c>
      <c r="O6">
        <f t="shared" si="3"/>
        <v>1000004</v>
      </c>
      <c r="P6" t="str">
        <f t="shared" si="13"/>
        <v>平均怪</v>
      </c>
      <c r="S6">
        <v>3</v>
      </c>
      <c r="T6">
        <v>1</v>
      </c>
      <c r="U6" t="s">
        <v>150</v>
      </c>
      <c r="V6">
        <f>VLOOKUP(S6,映射表!T:U,2,FALSE)</f>
        <v>3</v>
      </c>
      <c r="W6">
        <v>0</v>
      </c>
      <c r="X6" s="5">
        <v>1</v>
      </c>
      <c r="Y6" s="5">
        <v>1</v>
      </c>
      <c r="Z6" s="5">
        <f t="shared" si="14"/>
        <v>0.18778625954198477</v>
      </c>
      <c r="AA6" s="5">
        <v>0</v>
      </c>
      <c r="AB6" s="5">
        <v>1</v>
      </c>
      <c r="AC6" s="10">
        <f>INT(VLOOKUP($V6,映射表!$B:$C,2,FALSE)*VLOOKUP($U6,怪物属性偏向!$E:$I,3,FALSE)/100*X6*$AB6)</f>
        <v>246</v>
      </c>
      <c r="AD6" s="10">
        <f>INT(VLOOKUP($V6,映射表!$B:$C,2,FALSE)*VLOOKUP($U6,怪物属性偏向!$E:$I,4,FALSE)/100*Y6*$AB6)</f>
        <v>246</v>
      </c>
      <c r="AE6" s="10">
        <f>INT(VLOOKUP($V6,映射表!$B:$C,2,FALSE)*VLOOKUP($U6,怪物属性偏向!$E:$I,5,FALSE)/100*Z6*AB6)</f>
        <v>73</v>
      </c>
      <c r="AF6" s="10">
        <f>INT(VLOOKUP($V6,映射表!$B:$D,3,FALSE)*AA6)</f>
        <v>0</v>
      </c>
      <c r="AG6">
        <f t="shared" si="15"/>
        <v>1.5</v>
      </c>
      <c r="AH6">
        <f>VLOOKUP(V6,映射表!B:C,2,FALSE)*0.25-AD6*0.05</f>
        <v>49.2</v>
      </c>
      <c r="AI6">
        <f t="shared" si="16"/>
        <v>73.800000000000011</v>
      </c>
      <c r="AJ6">
        <f>INT(VLOOKUP($V6,映射表!$B:$C,2,FALSE)*VLOOKUP($U6,怪物属性偏向!$E:$I,5,FALSE)/100)</f>
        <v>393</v>
      </c>
      <c r="AM6" t="s">
        <v>153</v>
      </c>
      <c r="AN6">
        <v>0.75</v>
      </c>
    </row>
    <row r="7" spans="1:40" x14ac:dyDescent="0.15">
      <c r="A7">
        <f t="shared" si="4"/>
        <v>1000003</v>
      </c>
      <c r="B7">
        <f t="shared" si="0"/>
        <v>1000005</v>
      </c>
      <c r="C7">
        <f t="shared" si="1"/>
        <v>1000005</v>
      </c>
      <c r="D7" t="str">
        <f t="shared" si="5"/>
        <v>1000003s3</v>
      </c>
      <c r="E7" t="str">
        <f t="shared" si="6"/>
        <v>1000005:3:1</v>
      </c>
      <c r="F7">
        <f t="shared" si="7"/>
        <v>5</v>
      </c>
      <c r="G7">
        <f t="shared" si="8"/>
        <v>1000005</v>
      </c>
      <c r="H7">
        <f t="shared" si="17"/>
        <v>5</v>
      </c>
      <c r="I7" t="str">
        <f>VLOOKUP(U7,怪物属性偏向!E:F,2,FALSE)</f>
        <v>平均怪</v>
      </c>
      <c r="J7">
        <f t="shared" si="9"/>
        <v>3</v>
      </c>
      <c r="K7">
        <f t="shared" si="10"/>
        <v>246</v>
      </c>
      <c r="L7">
        <f t="shared" si="11"/>
        <v>246</v>
      </c>
      <c r="M7">
        <f t="shared" si="12"/>
        <v>73</v>
      </c>
      <c r="N7">
        <f t="shared" si="2"/>
        <v>0</v>
      </c>
      <c r="O7">
        <f t="shared" si="3"/>
        <v>1000005</v>
      </c>
      <c r="P7" t="str">
        <f t="shared" si="13"/>
        <v>平均怪</v>
      </c>
      <c r="S7">
        <v>3</v>
      </c>
      <c r="T7">
        <v>3</v>
      </c>
      <c r="U7" t="s">
        <v>150</v>
      </c>
      <c r="V7">
        <f>VLOOKUP(S7,映射表!T:U,2,FALSE)</f>
        <v>3</v>
      </c>
      <c r="W7">
        <v>1</v>
      </c>
      <c r="X7" s="5">
        <v>1</v>
      </c>
      <c r="Y7" s="5">
        <v>1</v>
      </c>
      <c r="Z7" s="5">
        <f t="shared" si="14"/>
        <v>0.18778625954198477</v>
      </c>
      <c r="AA7" s="5">
        <v>0</v>
      </c>
      <c r="AB7" s="5">
        <v>1</v>
      </c>
      <c r="AC7" s="10">
        <f>INT(VLOOKUP($V7,映射表!$B:$C,2,FALSE)*VLOOKUP($U7,怪物属性偏向!$E:$I,3,FALSE)/100*X7*$AB7)</f>
        <v>246</v>
      </c>
      <c r="AD7" s="10">
        <f>INT(VLOOKUP($V7,映射表!$B:$C,2,FALSE)*VLOOKUP($U7,怪物属性偏向!$E:$I,4,FALSE)/100*Y7*$AB7)</f>
        <v>246</v>
      </c>
      <c r="AE7" s="10">
        <f>INT(VLOOKUP($V7,映射表!$B:$C,2,FALSE)*VLOOKUP($U7,怪物属性偏向!$E:$I,5,FALSE)/100*Z7*AB7)</f>
        <v>73</v>
      </c>
      <c r="AF7" s="10">
        <f>INT(VLOOKUP($V7,映射表!$B:$D,3,FALSE)*AA7)</f>
        <v>0</v>
      </c>
      <c r="AG7">
        <f t="shared" si="15"/>
        <v>1.5</v>
      </c>
      <c r="AH7">
        <f>VLOOKUP(V7,映射表!B:C,2,FALSE)*0.25-AD7*0.05</f>
        <v>49.2</v>
      </c>
      <c r="AI7">
        <f t="shared" si="16"/>
        <v>73.800000000000011</v>
      </c>
      <c r="AJ7">
        <f>INT(VLOOKUP($V7,映射表!$B:$C,2,FALSE)*VLOOKUP($U7,怪物属性偏向!$E:$I,5,FALSE)/100)</f>
        <v>393</v>
      </c>
      <c r="AM7" t="s">
        <v>136</v>
      </c>
      <c r="AN7">
        <v>2.5</v>
      </c>
    </row>
    <row r="8" spans="1:40" x14ac:dyDescent="0.15">
      <c r="A8">
        <f t="shared" si="4"/>
        <v>1000003</v>
      </c>
      <c r="B8">
        <f t="shared" si="0"/>
        <v>1000005</v>
      </c>
      <c r="C8">
        <f t="shared" si="1"/>
        <v>1000005</v>
      </c>
      <c r="D8" t="str">
        <f t="shared" si="5"/>
        <v>1000003s5</v>
      </c>
      <c r="E8" t="str">
        <f t="shared" si="6"/>
        <v>1000006:3:1</v>
      </c>
      <c r="F8">
        <f t="shared" si="7"/>
        <v>6</v>
      </c>
      <c r="G8">
        <f t="shared" si="8"/>
        <v>1000006</v>
      </c>
      <c r="H8">
        <f t="shared" si="17"/>
        <v>6</v>
      </c>
      <c r="I8" t="str">
        <f>VLOOKUP(U8,怪物属性偏向!E:F,2,FALSE)</f>
        <v>平均怪</v>
      </c>
      <c r="J8">
        <f t="shared" si="9"/>
        <v>3</v>
      </c>
      <c r="K8">
        <f t="shared" si="10"/>
        <v>246</v>
      </c>
      <c r="L8">
        <f t="shared" si="11"/>
        <v>246</v>
      </c>
      <c r="M8">
        <f t="shared" si="12"/>
        <v>73</v>
      </c>
      <c r="N8">
        <f t="shared" si="2"/>
        <v>0</v>
      </c>
      <c r="O8">
        <f t="shared" si="3"/>
        <v>1000006</v>
      </c>
      <c r="P8" t="str">
        <f t="shared" si="13"/>
        <v>平均怪</v>
      </c>
      <c r="S8">
        <v>3</v>
      </c>
      <c r="T8">
        <v>5</v>
      </c>
      <c r="U8" t="s">
        <v>152</v>
      </c>
      <c r="V8">
        <f>VLOOKUP(S8,映射表!T:U,2,FALSE)</f>
        <v>3</v>
      </c>
      <c r="W8">
        <v>0</v>
      </c>
      <c r="X8" s="5">
        <v>1</v>
      </c>
      <c r="Y8" s="5">
        <v>1</v>
      </c>
      <c r="Z8" s="5">
        <f t="shared" si="14"/>
        <v>0.18778625954198477</v>
      </c>
      <c r="AA8" s="5">
        <v>0</v>
      </c>
      <c r="AB8" s="5">
        <v>1</v>
      </c>
      <c r="AC8" s="10">
        <f>INT(VLOOKUP($V8,映射表!$B:$C,2,FALSE)*VLOOKUP($U8,怪物属性偏向!$E:$I,3,FALSE)/100*X8*$AB8)</f>
        <v>246</v>
      </c>
      <c r="AD8" s="10">
        <f>INT(VLOOKUP($V8,映射表!$B:$C,2,FALSE)*VLOOKUP($U8,怪物属性偏向!$E:$I,4,FALSE)/100*Y8*$AB8)</f>
        <v>246</v>
      </c>
      <c r="AE8" s="10">
        <f>INT(VLOOKUP($V8,映射表!$B:$C,2,FALSE)*VLOOKUP($U8,怪物属性偏向!$E:$I,5,FALSE)/100*Z8*AB8)</f>
        <v>73</v>
      </c>
      <c r="AF8" s="10">
        <f>INT(VLOOKUP($V8,映射表!$B:$D,3,FALSE)*AA8)</f>
        <v>0</v>
      </c>
      <c r="AG8">
        <f t="shared" si="15"/>
        <v>1.5</v>
      </c>
      <c r="AH8">
        <f>VLOOKUP(V8,映射表!B:C,2,FALSE)*0.25-AD8*0.05</f>
        <v>49.2</v>
      </c>
      <c r="AI8">
        <f t="shared" ref="AI8:AI31" si="18">AH8*AG8</f>
        <v>73.800000000000011</v>
      </c>
      <c r="AJ8">
        <f>INT(VLOOKUP($V8,映射表!$B:$C,2,FALSE)*VLOOKUP($U8,怪物属性偏向!$E:$I,5,FALSE)/100)</f>
        <v>393</v>
      </c>
      <c r="AM8" t="s">
        <v>164</v>
      </c>
      <c r="AN8">
        <v>4</v>
      </c>
    </row>
    <row r="9" spans="1:40" x14ac:dyDescent="0.15">
      <c r="A9">
        <f t="shared" si="4"/>
        <v>1000003</v>
      </c>
      <c r="B9">
        <f t="shared" si="0"/>
        <v>1000005</v>
      </c>
      <c r="C9">
        <f t="shared" si="1"/>
        <v>1000005</v>
      </c>
      <c r="D9" t="str">
        <f t="shared" si="5"/>
        <v>1000003s7</v>
      </c>
      <c r="E9" t="str">
        <f t="shared" si="6"/>
        <v>1000007:3:1</v>
      </c>
      <c r="F9">
        <f t="shared" si="7"/>
        <v>7</v>
      </c>
      <c r="G9">
        <f t="shared" si="8"/>
        <v>1000007</v>
      </c>
      <c r="H9">
        <f t="shared" si="17"/>
        <v>7</v>
      </c>
      <c r="I9" t="str">
        <f>VLOOKUP(U9,怪物属性偏向!E:F,2,FALSE)</f>
        <v>高攻低血</v>
      </c>
      <c r="J9">
        <f t="shared" si="9"/>
        <v>3</v>
      </c>
      <c r="K9">
        <f t="shared" si="10"/>
        <v>369</v>
      </c>
      <c r="L9">
        <f t="shared" si="11"/>
        <v>123</v>
      </c>
      <c r="M9">
        <f t="shared" si="12"/>
        <v>41</v>
      </c>
      <c r="N9">
        <f t="shared" si="2"/>
        <v>0</v>
      </c>
      <c r="O9">
        <f t="shared" si="3"/>
        <v>1000007</v>
      </c>
      <c r="P9" t="str">
        <f t="shared" si="13"/>
        <v>高攻低血</v>
      </c>
      <c r="S9">
        <v>3</v>
      </c>
      <c r="T9">
        <v>7</v>
      </c>
      <c r="U9" t="s">
        <v>154</v>
      </c>
      <c r="V9">
        <f>VLOOKUP(S9,映射表!T:U,2,FALSE)</f>
        <v>3</v>
      </c>
      <c r="W9">
        <v>0</v>
      </c>
      <c r="X9" s="5">
        <v>1</v>
      </c>
      <c r="Y9" s="5">
        <v>1</v>
      </c>
      <c r="Z9" s="5">
        <f t="shared" si="14"/>
        <v>0.15261948529411765</v>
      </c>
      <c r="AA9" s="5">
        <v>0</v>
      </c>
      <c r="AB9" s="5">
        <v>1</v>
      </c>
      <c r="AC9" s="10">
        <f>INT(VLOOKUP($V9,映射表!$B:$C,2,FALSE)*VLOOKUP($U9,怪物属性偏向!$E:$I,3,FALSE)/100*X9*$AB9)</f>
        <v>369</v>
      </c>
      <c r="AD9" s="10">
        <f>INT(VLOOKUP($V9,映射表!$B:$C,2,FALSE)*VLOOKUP($U9,怪物属性偏向!$E:$I,4,FALSE)/100*Y9*$AB9)</f>
        <v>123</v>
      </c>
      <c r="AE9" s="10">
        <f>INT(VLOOKUP($V9,映射表!$B:$C,2,FALSE)*VLOOKUP($U9,怪物属性偏向!$E:$I,5,FALSE)/100*Z9*AB9)</f>
        <v>41</v>
      </c>
      <c r="AF9" s="10">
        <f>INT(VLOOKUP($V9,映射表!$B:$D,3,FALSE)*AA9)</f>
        <v>0</v>
      </c>
      <c r="AG9">
        <f t="shared" si="15"/>
        <v>0.75</v>
      </c>
      <c r="AH9">
        <f>VLOOKUP(V9,映射表!B:C,2,FALSE)*0.25-AD9*0.05</f>
        <v>55.35</v>
      </c>
      <c r="AI9">
        <f t="shared" si="18"/>
        <v>41.512500000000003</v>
      </c>
      <c r="AJ9">
        <f>INT(VLOOKUP($V9,映射表!$B:$C,2,FALSE)*VLOOKUP($U9,怪物属性偏向!$E:$I,5,FALSE)/100)</f>
        <v>272</v>
      </c>
    </row>
    <row r="10" spans="1:40" x14ac:dyDescent="0.15">
      <c r="A10">
        <f t="shared" si="4"/>
        <v>1000003</v>
      </c>
      <c r="B10">
        <f t="shared" si="0"/>
        <v>1000005</v>
      </c>
      <c r="C10">
        <f t="shared" si="1"/>
        <v>1000005</v>
      </c>
      <c r="D10" t="str">
        <f t="shared" si="5"/>
        <v>1000003s9</v>
      </c>
      <c r="E10" t="str">
        <f t="shared" si="6"/>
        <v>1000008:3:1</v>
      </c>
      <c r="F10">
        <f t="shared" si="7"/>
        <v>8</v>
      </c>
      <c r="G10">
        <f t="shared" si="8"/>
        <v>1000008</v>
      </c>
      <c r="H10">
        <f t="shared" si="17"/>
        <v>8</v>
      </c>
      <c r="I10" t="str">
        <f>VLOOKUP(U10,怪物属性偏向!E:F,2,FALSE)</f>
        <v>高攻低血</v>
      </c>
      <c r="J10">
        <f t="shared" si="9"/>
        <v>3</v>
      </c>
      <c r="K10">
        <f t="shared" si="10"/>
        <v>369</v>
      </c>
      <c r="L10">
        <f t="shared" si="11"/>
        <v>123</v>
      </c>
      <c r="M10">
        <f t="shared" si="12"/>
        <v>41</v>
      </c>
      <c r="N10">
        <f t="shared" si="2"/>
        <v>0</v>
      </c>
      <c r="O10">
        <f t="shared" si="3"/>
        <v>1000008</v>
      </c>
      <c r="P10" t="str">
        <f t="shared" si="13"/>
        <v>高攻低血</v>
      </c>
      <c r="S10">
        <v>3</v>
      </c>
      <c r="T10">
        <v>9</v>
      </c>
      <c r="U10" t="s">
        <v>155</v>
      </c>
      <c r="V10">
        <f>VLOOKUP(S10,映射表!T:U,2,FALSE)</f>
        <v>3</v>
      </c>
      <c r="W10">
        <v>0</v>
      </c>
      <c r="X10" s="5">
        <v>1</v>
      </c>
      <c r="Y10" s="5">
        <v>1</v>
      </c>
      <c r="Z10" s="5">
        <f t="shared" si="14"/>
        <v>0.15261948529411765</v>
      </c>
      <c r="AA10" s="5">
        <v>0</v>
      </c>
      <c r="AB10" s="5">
        <v>1</v>
      </c>
      <c r="AC10" s="10">
        <f>INT(VLOOKUP($V10,映射表!$B:$C,2,FALSE)*VLOOKUP($U10,怪物属性偏向!$E:$I,3,FALSE)/100*X10*$AB10)</f>
        <v>369</v>
      </c>
      <c r="AD10" s="10">
        <f>INT(VLOOKUP($V10,映射表!$B:$C,2,FALSE)*VLOOKUP($U10,怪物属性偏向!$E:$I,4,FALSE)/100*Y10*$AB10)</f>
        <v>123</v>
      </c>
      <c r="AE10" s="10">
        <f>INT(VLOOKUP($V10,映射表!$B:$C,2,FALSE)*VLOOKUP($U10,怪物属性偏向!$E:$I,5,FALSE)/100*Z10*AB10)</f>
        <v>41</v>
      </c>
      <c r="AF10" s="10">
        <f>INT(VLOOKUP($V10,映射表!$B:$D,3,FALSE)*AA10)</f>
        <v>0</v>
      </c>
      <c r="AG10">
        <f t="shared" si="15"/>
        <v>0.75</v>
      </c>
      <c r="AH10">
        <f>VLOOKUP(V10,映射表!B:C,2,FALSE)*0.25-AD10*0.05</f>
        <v>55.35</v>
      </c>
      <c r="AI10">
        <f t="shared" si="18"/>
        <v>41.512500000000003</v>
      </c>
      <c r="AJ10">
        <f>INT(VLOOKUP($V10,映射表!$B:$C,2,FALSE)*VLOOKUP($U10,怪物属性偏向!$E:$I,5,FALSE)/100)</f>
        <v>272</v>
      </c>
    </row>
    <row r="11" spans="1:40" x14ac:dyDescent="0.15">
      <c r="A11">
        <f t="shared" si="4"/>
        <v>1000004</v>
      </c>
      <c r="B11">
        <f t="shared" si="0"/>
        <v>1000011</v>
      </c>
      <c r="C11" t="str">
        <f t="shared" si="1"/>
        <v/>
      </c>
      <c r="D11" t="str">
        <f t="shared" si="5"/>
        <v>1000004s1</v>
      </c>
      <c r="E11" t="str">
        <f t="shared" si="6"/>
        <v>1000009:4:1</v>
      </c>
      <c r="F11">
        <f t="shared" si="7"/>
        <v>9</v>
      </c>
      <c r="G11">
        <f t="shared" si="8"/>
        <v>1000009</v>
      </c>
      <c r="H11">
        <f t="shared" si="17"/>
        <v>9</v>
      </c>
      <c r="I11" t="str">
        <f>VLOOKUP(U11,怪物属性偏向!E:F,2,FALSE)</f>
        <v>平均怪</v>
      </c>
      <c r="J11">
        <f t="shared" si="9"/>
        <v>4</v>
      </c>
      <c r="K11">
        <f t="shared" si="10"/>
        <v>268</v>
      </c>
      <c r="L11">
        <f t="shared" si="11"/>
        <v>268</v>
      </c>
      <c r="M11">
        <f t="shared" si="12"/>
        <v>80</v>
      </c>
      <c r="N11">
        <f t="shared" si="2"/>
        <v>0</v>
      </c>
      <c r="O11">
        <f t="shared" si="3"/>
        <v>1000009</v>
      </c>
      <c r="P11" t="str">
        <f t="shared" si="13"/>
        <v>平均怪</v>
      </c>
      <c r="S11">
        <v>4</v>
      </c>
      <c r="T11">
        <v>1</v>
      </c>
      <c r="U11" t="s">
        <v>150</v>
      </c>
      <c r="V11">
        <f>VLOOKUP(S11,映射表!T:U,2,FALSE)</f>
        <v>4</v>
      </c>
      <c r="W11">
        <v>0</v>
      </c>
      <c r="X11" s="5">
        <v>1</v>
      </c>
      <c r="Y11" s="5">
        <v>1</v>
      </c>
      <c r="Z11" s="5">
        <f t="shared" si="14"/>
        <v>0.18785046728971963</v>
      </c>
      <c r="AA11" s="5">
        <v>0</v>
      </c>
      <c r="AB11" s="5">
        <v>1</v>
      </c>
      <c r="AC11" s="10">
        <f>INT(VLOOKUP($V11,映射表!$B:$C,2,FALSE)*VLOOKUP($U11,怪物属性偏向!$E:$I,3,FALSE)/100*X11*$AB11)</f>
        <v>268</v>
      </c>
      <c r="AD11" s="10">
        <f>INT(VLOOKUP($V11,映射表!$B:$C,2,FALSE)*VLOOKUP($U11,怪物属性偏向!$E:$I,4,FALSE)/100*Y11*$AB11)</f>
        <v>268</v>
      </c>
      <c r="AE11" s="10">
        <f>INT(VLOOKUP($V11,映射表!$B:$C,2,FALSE)*VLOOKUP($U11,怪物属性偏向!$E:$I,5,FALSE)/100*Z11*AB11)</f>
        <v>80</v>
      </c>
      <c r="AF11" s="10">
        <f>INT(VLOOKUP($V11,映射表!$B:$D,3,FALSE)*AA11)</f>
        <v>0</v>
      </c>
      <c r="AG11">
        <f t="shared" si="15"/>
        <v>1.5</v>
      </c>
      <c r="AH11">
        <f>VLOOKUP(V11,映射表!B:C,2,FALSE)*0.25-AD11*0.05</f>
        <v>53.6</v>
      </c>
      <c r="AI11">
        <f t="shared" si="18"/>
        <v>80.400000000000006</v>
      </c>
      <c r="AJ11">
        <f>INT(VLOOKUP($V11,映射表!$B:$C,2,FALSE)*VLOOKUP($U11,怪物属性偏向!$E:$I,5,FALSE)/100)</f>
        <v>428</v>
      </c>
    </row>
    <row r="12" spans="1:40" x14ac:dyDescent="0.15">
      <c r="A12">
        <f t="shared" si="4"/>
        <v>1000004</v>
      </c>
      <c r="B12">
        <f t="shared" si="0"/>
        <v>1000011</v>
      </c>
      <c r="C12" t="str">
        <f t="shared" si="1"/>
        <v/>
      </c>
      <c r="D12" t="str">
        <f t="shared" si="5"/>
        <v>1000004s3</v>
      </c>
      <c r="E12" t="str">
        <f t="shared" si="6"/>
        <v>1000010:4:1</v>
      </c>
      <c r="F12">
        <f t="shared" si="7"/>
        <v>10</v>
      </c>
      <c r="G12">
        <f t="shared" si="8"/>
        <v>1000010</v>
      </c>
      <c r="H12">
        <f t="shared" si="17"/>
        <v>10</v>
      </c>
      <c r="I12" t="str">
        <f>VLOOKUP(U12,怪物属性偏向!E:F,2,FALSE)</f>
        <v>平均怪</v>
      </c>
      <c r="J12">
        <f t="shared" si="9"/>
        <v>4</v>
      </c>
      <c r="K12">
        <f t="shared" si="10"/>
        <v>268</v>
      </c>
      <c r="L12">
        <f t="shared" si="11"/>
        <v>268</v>
      </c>
      <c r="M12">
        <f t="shared" si="12"/>
        <v>80</v>
      </c>
      <c r="N12">
        <f t="shared" si="2"/>
        <v>0</v>
      </c>
      <c r="O12">
        <f t="shared" si="3"/>
        <v>1000010</v>
      </c>
      <c r="P12" t="str">
        <f t="shared" si="13"/>
        <v>平均怪</v>
      </c>
      <c r="S12">
        <v>4</v>
      </c>
      <c r="T12">
        <v>3</v>
      </c>
      <c r="U12" t="s">
        <v>150</v>
      </c>
      <c r="V12">
        <f>VLOOKUP(S12,映射表!T:U,2,FALSE)</f>
        <v>4</v>
      </c>
      <c r="W12">
        <v>0</v>
      </c>
      <c r="X12" s="5">
        <v>1</v>
      </c>
      <c r="Y12" s="5">
        <v>1</v>
      </c>
      <c r="Z12" s="5">
        <f t="shared" si="14"/>
        <v>0.18785046728971963</v>
      </c>
      <c r="AA12" s="5">
        <v>0</v>
      </c>
      <c r="AB12" s="5">
        <v>1</v>
      </c>
      <c r="AC12" s="10">
        <f>INT(VLOOKUP($V12,映射表!$B:$C,2,FALSE)*VLOOKUP($U12,怪物属性偏向!$E:$I,3,FALSE)/100*X12*$AB12)</f>
        <v>268</v>
      </c>
      <c r="AD12" s="10">
        <f>INT(VLOOKUP($V12,映射表!$B:$C,2,FALSE)*VLOOKUP($U12,怪物属性偏向!$E:$I,4,FALSE)/100*Y12*$AB12)</f>
        <v>268</v>
      </c>
      <c r="AE12" s="10">
        <f>INT(VLOOKUP($V12,映射表!$B:$C,2,FALSE)*VLOOKUP($U12,怪物属性偏向!$E:$I,5,FALSE)/100*Z12*AB12)</f>
        <v>80</v>
      </c>
      <c r="AF12" s="10">
        <f>INT(VLOOKUP($V12,映射表!$B:$D,3,FALSE)*AA12)</f>
        <v>0</v>
      </c>
      <c r="AG12">
        <f t="shared" si="15"/>
        <v>1.5</v>
      </c>
      <c r="AH12">
        <f>VLOOKUP(V12,映射表!B:C,2,FALSE)*0.25-AD12*0.05</f>
        <v>53.6</v>
      </c>
      <c r="AI12">
        <f t="shared" si="18"/>
        <v>80.400000000000006</v>
      </c>
      <c r="AJ12">
        <f>INT(VLOOKUP($V12,映射表!$B:$C,2,FALSE)*VLOOKUP($U12,怪物属性偏向!$E:$I,5,FALSE)/100)</f>
        <v>428</v>
      </c>
    </row>
    <row r="13" spans="1:40" x14ac:dyDescent="0.15">
      <c r="A13">
        <f t="shared" si="4"/>
        <v>1000004</v>
      </c>
      <c r="B13">
        <f t="shared" si="0"/>
        <v>1000011</v>
      </c>
      <c r="C13">
        <f t="shared" si="1"/>
        <v>1000011</v>
      </c>
      <c r="D13" t="str">
        <f t="shared" si="5"/>
        <v>1000004s4</v>
      </c>
      <c r="E13" t="str">
        <f t="shared" si="6"/>
        <v>1000011:4:1</v>
      </c>
      <c r="F13">
        <f t="shared" si="7"/>
        <v>11</v>
      </c>
      <c r="G13">
        <f t="shared" si="8"/>
        <v>1000011</v>
      </c>
      <c r="H13">
        <f t="shared" si="17"/>
        <v>11</v>
      </c>
      <c r="I13" t="str">
        <f>VLOOKUP(U13,怪物属性偏向!E:F,2,FALSE)</f>
        <v>高攻低血</v>
      </c>
      <c r="J13">
        <f t="shared" si="9"/>
        <v>4</v>
      </c>
      <c r="K13">
        <f t="shared" si="10"/>
        <v>402</v>
      </c>
      <c r="L13">
        <f t="shared" si="11"/>
        <v>134</v>
      </c>
      <c r="M13">
        <f t="shared" si="12"/>
        <v>45</v>
      </c>
      <c r="N13">
        <f t="shared" si="2"/>
        <v>0</v>
      </c>
      <c r="O13">
        <f t="shared" si="3"/>
        <v>1000011</v>
      </c>
      <c r="P13" t="str">
        <f t="shared" si="13"/>
        <v>高攻低血</v>
      </c>
      <c r="S13">
        <v>4</v>
      </c>
      <c r="T13">
        <v>4</v>
      </c>
      <c r="U13" t="s">
        <v>154</v>
      </c>
      <c r="V13">
        <f>VLOOKUP(S13,映射表!T:U,2,FALSE)</f>
        <v>4</v>
      </c>
      <c r="W13">
        <v>1</v>
      </c>
      <c r="X13" s="5">
        <v>1</v>
      </c>
      <c r="Y13" s="5">
        <v>1</v>
      </c>
      <c r="Z13" s="5">
        <f t="shared" si="14"/>
        <v>0.15278716216216215</v>
      </c>
      <c r="AA13" s="5">
        <v>0</v>
      </c>
      <c r="AB13" s="5">
        <v>1</v>
      </c>
      <c r="AC13" s="10">
        <f>INT(VLOOKUP($V13,映射表!$B:$C,2,FALSE)*VLOOKUP($U13,怪物属性偏向!$E:$I,3,FALSE)/100*X13*$AB13)</f>
        <v>402</v>
      </c>
      <c r="AD13" s="10">
        <f>INT(VLOOKUP($V13,映射表!$B:$C,2,FALSE)*VLOOKUP($U13,怪物属性偏向!$E:$I,4,FALSE)/100*Y13*$AB13)</f>
        <v>134</v>
      </c>
      <c r="AE13" s="10">
        <f>INT(VLOOKUP($V13,映射表!$B:$C,2,FALSE)*VLOOKUP($U13,怪物属性偏向!$E:$I,5,FALSE)/100*Z13*AB13)</f>
        <v>45</v>
      </c>
      <c r="AF13" s="10">
        <f>INT(VLOOKUP($V13,映射表!$B:$D,3,FALSE)*AA13)</f>
        <v>0</v>
      </c>
      <c r="AG13">
        <f t="shared" si="15"/>
        <v>0.75</v>
      </c>
      <c r="AH13">
        <f>VLOOKUP(V13,映射表!B:C,2,FALSE)*0.25-AD13*0.05</f>
        <v>60.3</v>
      </c>
      <c r="AI13">
        <f t="shared" si="18"/>
        <v>45.224999999999994</v>
      </c>
      <c r="AJ13">
        <f>INT(VLOOKUP($V13,映射表!$B:$C,2,FALSE)*VLOOKUP($U13,怪物属性偏向!$E:$I,5,FALSE)/100)</f>
        <v>296</v>
      </c>
    </row>
    <row r="14" spans="1:40" x14ac:dyDescent="0.15">
      <c r="A14">
        <f t="shared" si="4"/>
        <v>1000004</v>
      </c>
      <c r="B14">
        <f t="shared" si="0"/>
        <v>1000011</v>
      </c>
      <c r="C14">
        <f t="shared" si="1"/>
        <v>1000011</v>
      </c>
      <c r="D14" t="str">
        <f t="shared" si="5"/>
        <v>1000004s8</v>
      </c>
      <c r="E14" t="str">
        <f t="shared" si="6"/>
        <v>1000012:4:1</v>
      </c>
      <c r="F14">
        <f t="shared" si="7"/>
        <v>12</v>
      </c>
      <c r="G14">
        <f t="shared" si="8"/>
        <v>1000012</v>
      </c>
      <c r="H14">
        <f t="shared" si="17"/>
        <v>12</v>
      </c>
      <c r="I14" t="str">
        <f>VLOOKUP(U14,怪物属性偏向!E:F,2,FALSE)</f>
        <v>高攻低血</v>
      </c>
      <c r="J14">
        <f t="shared" si="9"/>
        <v>4</v>
      </c>
      <c r="K14">
        <f t="shared" si="10"/>
        <v>402</v>
      </c>
      <c r="L14">
        <f t="shared" si="11"/>
        <v>134</v>
      </c>
      <c r="M14">
        <f t="shared" si="12"/>
        <v>45</v>
      </c>
      <c r="N14">
        <f t="shared" si="2"/>
        <v>0</v>
      </c>
      <c r="O14">
        <f t="shared" si="3"/>
        <v>1000012</v>
      </c>
      <c r="P14" t="str">
        <f t="shared" si="13"/>
        <v>高攻低血</v>
      </c>
      <c r="S14">
        <v>4</v>
      </c>
      <c r="T14">
        <v>8</v>
      </c>
      <c r="U14" t="s">
        <v>154</v>
      </c>
      <c r="V14">
        <f>VLOOKUP(S14,映射表!T:U,2,FALSE)</f>
        <v>4</v>
      </c>
      <c r="W14">
        <v>0</v>
      </c>
      <c r="X14" s="5">
        <v>1</v>
      </c>
      <c r="Y14" s="5">
        <v>1</v>
      </c>
      <c r="Z14" s="5">
        <f t="shared" si="14"/>
        <v>0.15278716216216215</v>
      </c>
      <c r="AA14" s="5">
        <v>0</v>
      </c>
      <c r="AB14" s="5">
        <v>1</v>
      </c>
      <c r="AC14" s="10">
        <f>INT(VLOOKUP($V14,映射表!$B:$C,2,FALSE)*VLOOKUP($U14,怪物属性偏向!$E:$I,3,FALSE)/100*X14*$AB14)</f>
        <v>402</v>
      </c>
      <c r="AD14" s="10">
        <f>INT(VLOOKUP($V14,映射表!$B:$C,2,FALSE)*VLOOKUP($U14,怪物属性偏向!$E:$I,4,FALSE)/100*Y14*$AB14)</f>
        <v>134</v>
      </c>
      <c r="AE14" s="10">
        <f>INT(VLOOKUP($V14,映射表!$B:$C,2,FALSE)*VLOOKUP($U14,怪物属性偏向!$E:$I,5,FALSE)/100*Z14*AB14)</f>
        <v>45</v>
      </c>
      <c r="AF14" s="10">
        <f>INT(VLOOKUP($V14,映射表!$B:$D,3,FALSE)*AA14)</f>
        <v>0</v>
      </c>
      <c r="AG14">
        <f t="shared" si="15"/>
        <v>0.75</v>
      </c>
      <c r="AH14">
        <f>VLOOKUP(V14,映射表!B:C,2,FALSE)*0.25-AD14*0.05</f>
        <v>60.3</v>
      </c>
      <c r="AI14">
        <f t="shared" si="18"/>
        <v>45.224999999999994</v>
      </c>
      <c r="AJ14">
        <f>INT(VLOOKUP($V14,映射表!$B:$C,2,FALSE)*VLOOKUP($U14,怪物属性偏向!$E:$I,5,FALSE)/100)</f>
        <v>296</v>
      </c>
    </row>
    <row r="15" spans="1:40" x14ac:dyDescent="0.15">
      <c r="A15">
        <f t="shared" si="4"/>
        <v>1000005</v>
      </c>
      <c r="B15">
        <f t="shared" si="0"/>
        <v>1000015</v>
      </c>
      <c r="C15" t="str">
        <f t="shared" si="1"/>
        <v/>
      </c>
      <c r="D15" t="str">
        <f t="shared" si="5"/>
        <v>1000005s2</v>
      </c>
      <c r="E15" t="str">
        <f t="shared" si="6"/>
        <v>1000013:5:1</v>
      </c>
      <c r="F15">
        <f t="shared" si="7"/>
        <v>13</v>
      </c>
      <c r="G15">
        <f t="shared" si="8"/>
        <v>1000013</v>
      </c>
      <c r="H15">
        <f t="shared" si="17"/>
        <v>13</v>
      </c>
      <c r="I15" t="str">
        <f>VLOOKUP(U15,怪物属性偏向!E:F,2,FALSE)</f>
        <v>攻低血高</v>
      </c>
      <c r="J15">
        <f t="shared" si="9"/>
        <v>5</v>
      </c>
      <c r="K15">
        <f t="shared" si="10"/>
        <v>203</v>
      </c>
      <c r="L15">
        <f t="shared" si="11"/>
        <v>290</v>
      </c>
      <c r="M15">
        <f t="shared" si="12"/>
        <v>145</v>
      </c>
      <c r="N15">
        <f t="shared" si="2"/>
        <v>0</v>
      </c>
      <c r="O15">
        <f t="shared" si="3"/>
        <v>1000013</v>
      </c>
      <c r="P15" t="str">
        <f t="shared" si="13"/>
        <v>攻低血高</v>
      </c>
      <c r="S15">
        <v>5</v>
      </c>
      <c r="T15">
        <v>2</v>
      </c>
      <c r="U15" t="s">
        <v>135</v>
      </c>
      <c r="V15">
        <f>VLOOKUP(S15,映射表!T:U,2,FALSE)</f>
        <v>5</v>
      </c>
      <c r="W15">
        <v>0</v>
      </c>
      <c r="X15" s="5">
        <v>1</v>
      </c>
      <c r="Y15" s="5">
        <v>1</v>
      </c>
      <c r="Z15" s="5">
        <f t="shared" si="14"/>
        <v>0.19541778975741239</v>
      </c>
      <c r="AA15" s="5">
        <v>0</v>
      </c>
      <c r="AB15" s="5">
        <v>1</v>
      </c>
      <c r="AC15" s="10">
        <f>INT(VLOOKUP($V15,映射表!$B:$C,2,FALSE)*VLOOKUP($U15,怪物属性偏向!$E:$I,3,FALSE)/100*X15*$AB15)</f>
        <v>203</v>
      </c>
      <c r="AD15" s="10">
        <f>INT(VLOOKUP($V15,映射表!$B:$C,2,FALSE)*VLOOKUP($U15,怪物属性偏向!$E:$I,4,FALSE)/100*Y15*$AB15)</f>
        <v>290</v>
      </c>
      <c r="AE15" s="10">
        <f>INT(VLOOKUP($V15,映射表!$B:$C,2,FALSE)*VLOOKUP($U15,怪物属性偏向!$E:$I,5,FALSE)/100*Z15*AB15)</f>
        <v>145</v>
      </c>
      <c r="AF15" s="10">
        <f>INT(VLOOKUP($V15,映射表!$B:$D,3,FALSE)*AA15)</f>
        <v>0</v>
      </c>
      <c r="AG15">
        <f t="shared" si="15"/>
        <v>2.5</v>
      </c>
      <c r="AH15">
        <f>VLOOKUP(V15,映射表!B:C,2,FALSE)*0.25-AD15*0.05</f>
        <v>58</v>
      </c>
      <c r="AI15">
        <f t="shared" si="18"/>
        <v>145</v>
      </c>
      <c r="AJ15">
        <f>INT(VLOOKUP($V15,映射表!$B:$C,2,FALSE)*VLOOKUP($U15,怪物属性偏向!$E:$I,5,FALSE)/100)</f>
        <v>742</v>
      </c>
    </row>
    <row r="16" spans="1:40" x14ac:dyDescent="0.15">
      <c r="A16">
        <f t="shared" si="4"/>
        <v>1000005</v>
      </c>
      <c r="B16">
        <f t="shared" si="0"/>
        <v>1000015</v>
      </c>
      <c r="C16" t="str">
        <f t="shared" si="1"/>
        <v/>
      </c>
      <c r="D16" t="str">
        <f t="shared" si="5"/>
        <v>1000005s4</v>
      </c>
      <c r="E16" t="str">
        <f t="shared" si="6"/>
        <v>1000014:5:1</v>
      </c>
      <c r="F16">
        <f t="shared" si="7"/>
        <v>14</v>
      </c>
      <c r="G16">
        <f t="shared" si="8"/>
        <v>1000014</v>
      </c>
      <c r="H16">
        <f t="shared" si="17"/>
        <v>14</v>
      </c>
      <c r="I16" t="str">
        <f>VLOOKUP(U16,怪物属性偏向!E:F,2,FALSE)</f>
        <v>平均怪</v>
      </c>
      <c r="J16">
        <f t="shared" si="9"/>
        <v>5</v>
      </c>
      <c r="K16">
        <f t="shared" si="10"/>
        <v>290</v>
      </c>
      <c r="L16">
        <f t="shared" si="11"/>
        <v>290</v>
      </c>
      <c r="M16">
        <f t="shared" si="12"/>
        <v>87</v>
      </c>
      <c r="N16">
        <f t="shared" si="2"/>
        <v>0</v>
      </c>
      <c r="O16">
        <f t="shared" si="3"/>
        <v>1000014</v>
      </c>
      <c r="P16" t="str">
        <f t="shared" si="13"/>
        <v>平均怪</v>
      </c>
      <c r="S16">
        <v>5</v>
      </c>
      <c r="T16">
        <v>4</v>
      </c>
      <c r="U16" t="s">
        <v>150</v>
      </c>
      <c r="V16">
        <f>VLOOKUP(S16,映射表!T:U,2,FALSE)</f>
        <v>5</v>
      </c>
      <c r="W16">
        <v>0</v>
      </c>
      <c r="X16" s="5">
        <v>1</v>
      </c>
      <c r="Y16" s="5">
        <v>1</v>
      </c>
      <c r="Z16" s="5">
        <f t="shared" si="14"/>
        <v>0.1875</v>
      </c>
      <c r="AA16" s="5">
        <v>0</v>
      </c>
      <c r="AB16" s="5">
        <v>1</v>
      </c>
      <c r="AC16" s="10">
        <f>INT(VLOOKUP($V16,映射表!$B:$C,2,FALSE)*VLOOKUP($U16,怪物属性偏向!$E:$I,3,FALSE)/100*X16*$AB16)</f>
        <v>290</v>
      </c>
      <c r="AD16" s="10">
        <f>INT(VLOOKUP($V16,映射表!$B:$C,2,FALSE)*VLOOKUP($U16,怪物属性偏向!$E:$I,4,FALSE)/100*Y16*$AB16)</f>
        <v>290</v>
      </c>
      <c r="AE16" s="10">
        <f>INT(VLOOKUP($V16,映射表!$B:$C,2,FALSE)*VLOOKUP($U16,怪物属性偏向!$E:$I,5,FALSE)/100*Z16*AB16)</f>
        <v>87</v>
      </c>
      <c r="AF16" s="10">
        <f>INT(VLOOKUP($V16,映射表!$B:$D,3,FALSE)*AA16)</f>
        <v>0</v>
      </c>
      <c r="AG16">
        <f t="shared" si="15"/>
        <v>1.5</v>
      </c>
      <c r="AH16">
        <f>VLOOKUP(V16,映射表!B:C,2,FALSE)*0.25-AD16*0.05</f>
        <v>58</v>
      </c>
      <c r="AI16">
        <f t="shared" si="18"/>
        <v>87</v>
      </c>
      <c r="AJ16">
        <f>INT(VLOOKUP($V16,映射表!$B:$C,2,FALSE)*VLOOKUP($U16,怪物属性偏向!$E:$I,5,FALSE)/100)</f>
        <v>464</v>
      </c>
    </row>
    <row r="17" spans="1:36" x14ac:dyDescent="0.15">
      <c r="A17">
        <f t="shared" si="4"/>
        <v>1000005</v>
      </c>
      <c r="B17">
        <f t="shared" si="0"/>
        <v>1000015</v>
      </c>
      <c r="C17">
        <f t="shared" si="1"/>
        <v>1000015</v>
      </c>
      <c r="D17" t="str">
        <f t="shared" si="5"/>
        <v>1000005s6</v>
      </c>
      <c r="E17" t="str">
        <f t="shared" si="6"/>
        <v>1000015:5:1</v>
      </c>
      <c r="F17">
        <f t="shared" si="7"/>
        <v>15</v>
      </c>
      <c r="G17">
        <f t="shared" si="8"/>
        <v>1000015</v>
      </c>
      <c r="H17">
        <f t="shared" si="17"/>
        <v>15</v>
      </c>
      <c r="I17" t="str">
        <f>VLOOKUP(U17,怪物属性偏向!E:F,2,FALSE)</f>
        <v>平均怪</v>
      </c>
      <c r="J17">
        <f t="shared" si="9"/>
        <v>5</v>
      </c>
      <c r="K17">
        <f t="shared" si="10"/>
        <v>290</v>
      </c>
      <c r="L17">
        <f t="shared" si="11"/>
        <v>290</v>
      </c>
      <c r="M17">
        <f t="shared" si="12"/>
        <v>87</v>
      </c>
      <c r="N17">
        <f t="shared" si="2"/>
        <v>0</v>
      </c>
      <c r="O17">
        <f t="shared" si="3"/>
        <v>1000015</v>
      </c>
      <c r="P17" t="str">
        <f t="shared" si="13"/>
        <v>平均怪</v>
      </c>
      <c r="S17">
        <v>5</v>
      </c>
      <c r="T17">
        <v>6</v>
      </c>
      <c r="U17" t="s">
        <v>156</v>
      </c>
      <c r="V17">
        <f>VLOOKUP(S17,映射表!T:U,2,FALSE)</f>
        <v>5</v>
      </c>
      <c r="W17">
        <v>1</v>
      </c>
      <c r="X17" s="5">
        <v>1</v>
      </c>
      <c r="Y17" s="5">
        <v>1</v>
      </c>
      <c r="Z17" s="5">
        <f t="shared" si="14"/>
        <v>0.1875</v>
      </c>
      <c r="AA17" s="5">
        <v>0</v>
      </c>
      <c r="AB17" s="5">
        <v>1</v>
      </c>
      <c r="AC17" s="10">
        <f>INT(VLOOKUP($V17,映射表!$B:$C,2,FALSE)*VLOOKUP($U17,怪物属性偏向!$E:$I,3,FALSE)/100*X17*$AB17)</f>
        <v>290</v>
      </c>
      <c r="AD17" s="10">
        <f>INT(VLOOKUP($V17,映射表!$B:$C,2,FALSE)*VLOOKUP($U17,怪物属性偏向!$E:$I,4,FALSE)/100*Y17*$AB17)</f>
        <v>290</v>
      </c>
      <c r="AE17" s="10">
        <f>INT(VLOOKUP($V17,映射表!$B:$C,2,FALSE)*VLOOKUP($U17,怪物属性偏向!$E:$I,5,FALSE)/100*Z17*AB17)</f>
        <v>87</v>
      </c>
      <c r="AF17" s="10">
        <f>INT(VLOOKUP($V17,映射表!$B:$D,3,FALSE)*AA17)</f>
        <v>0</v>
      </c>
      <c r="AG17">
        <f t="shared" si="15"/>
        <v>1.5</v>
      </c>
      <c r="AH17">
        <f>VLOOKUP(V17,映射表!B:C,2,FALSE)*0.25-AD17*0.05</f>
        <v>58</v>
      </c>
      <c r="AI17">
        <f t="shared" si="18"/>
        <v>87</v>
      </c>
      <c r="AJ17">
        <f>INT(VLOOKUP($V17,映射表!$B:$C,2,FALSE)*VLOOKUP($U17,怪物属性偏向!$E:$I,5,FALSE)/100)</f>
        <v>464</v>
      </c>
    </row>
    <row r="18" spans="1:36" x14ac:dyDescent="0.15">
      <c r="A18">
        <f t="shared" si="4"/>
        <v>1000005</v>
      </c>
      <c r="B18">
        <f t="shared" si="0"/>
        <v>1000015</v>
      </c>
      <c r="C18">
        <f t="shared" si="1"/>
        <v>1000015</v>
      </c>
      <c r="D18" t="str">
        <f t="shared" si="5"/>
        <v>1000005s7</v>
      </c>
      <c r="E18" t="str">
        <f t="shared" si="6"/>
        <v>1000016:5:1</v>
      </c>
      <c r="F18">
        <f t="shared" si="7"/>
        <v>16</v>
      </c>
      <c r="G18">
        <f t="shared" si="8"/>
        <v>1000016</v>
      </c>
      <c r="H18">
        <f t="shared" si="17"/>
        <v>16</v>
      </c>
      <c r="I18" t="str">
        <f>VLOOKUP(U18,怪物属性偏向!E:F,2,FALSE)</f>
        <v>高攻低血</v>
      </c>
      <c r="J18">
        <f t="shared" si="9"/>
        <v>5</v>
      </c>
      <c r="K18">
        <f t="shared" si="10"/>
        <v>435</v>
      </c>
      <c r="L18">
        <f t="shared" si="11"/>
        <v>145</v>
      </c>
      <c r="M18">
        <f t="shared" si="12"/>
        <v>48</v>
      </c>
      <c r="N18">
        <f t="shared" si="2"/>
        <v>0</v>
      </c>
      <c r="O18">
        <f t="shared" si="3"/>
        <v>1000016</v>
      </c>
      <c r="P18" t="str">
        <f t="shared" si="13"/>
        <v>高攻低血</v>
      </c>
      <c r="S18">
        <v>5</v>
      </c>
      <c r="T18">
        <v>7</v>
      </c>
      <c r="U18" t="s">
        <v>154</v>
      </c>
      <c r="V18">
        <f>VLOOKUP(S18,映射表!T:U,2,FALSE)</f>
        <v>5</v>
      </c>
      <c r="W18">
        <v>0</v>
      </c>
      <c r="X18" s="5">
        <v>1</v>
      </c>
      <c r="Y18" s="5">
        <v>1</v>
      </c>
      <c r="Z18" s="5">
        <f t="shared" si="14"/>
        <v>0.15245327102803738</v>
      </c>
      <c r="AA18" s="5">
        <v>0</v>
      </c>
      <c r="AB18" s="5">
        <v>1</v>
      </c>
      <c r="AC18" s="10">
        <f>INT(VLOOKUP($V18,映射表!$B:$C,2,FALSE)*VLOOKUP($U18,怪物属性偏向!$E:$I,3,FALSE)/100*X18*$AB18)</f>
        <v>435</v>
      </c>
      <c r="AD18" s="10">
        <f>INT(VLOOKUP($V18,映射表!$B:$C,2,FALSE)*VLOOKUP($U18,怪物属性偏向!$E:$I,4,FALSE)/100*Y18*$AB18)</f>
        <v>145</v>
      </c>
      <c r="AE18" s="10">
        <f>INT(VLOOKUP($V18,映射表!$B:$C,2,FALSE)*VLOOKUP($U18,怪物属性偏向!$E:$I,5,FALSE)/100*Z18*AB18)</f>
        <v>48</v>
      </c>
      <c r="AF18" s="10">
        <f>INT(VLOOKUP($V18,映射表!$B:$D,3,FALSE)*AA18)</f>
        <v>0</v>
      </c>
      <c r="AG18">
        <f t="shared" si="15"/>
        <v>0.75</v>
      </c>
      <c r="AH18">
        <f>VLOOKUP(V18,映射表!B:C,2,FALSE)*0.25-AD18*0.05</f>
        <v>65.25</v>
      </c>
      <c r="AI18">
        <f t="shared" si="18"/>
        <v>48.9375</v>
      </c>
      <c r="AJ18">
        <f>INT(VLOOKUP($V18,映射表!$B:$C,2,FALSE)*VLOOKUP($U18,怪物属性偏向!$E:$I,5,FALSE)/100)</f>
        <v>321</v>
      </c>
    </row>
    <row r="19" spans="1:36" x14ac:dyDescent="0.15">
      <c r="A19">
        <f t="shared" si="4"/>
        <v>1000005</v>
      </c>
      <c r="B19">
        <f t="shared" si="0"/>
        <v>1000015</v>
      </c>
      <c r="C19">
        <f t="shared" si="1"/>
        <v>1000015</v>
      </c>
      <c r="D19" t="str">
        <f t="shared" si="5"/>
        <v>1000005s9</v>
      </c>
      <c r="E19" t="str">
        <f t="shared" si="6"/>
        <v>1000017:5:1</v>
      </c>
      <c r="F19">
        <f t="shared" si="7"/>
        <v>17</v>
      </c>
      <c r="G19">
        <f t="shared" si="8"/>
        <v>1000017</v>
      </c>
      <c r="H19">
        <f t="shared" si="17"/>
        <v>17</v>
      </c>
      <c r="I19" t="str">
        <f>VLOOKUP(U19,怪物属性偏向!E:F,2,FALSE)</f>
        <v>高攻低血</v>
      </c>
      <c r="J19">
        <f t="shared" si="9"/>
        <v>5</v>
      </c>
      <c r="K19">
        <f t="shared" si="10"/>
        <v>435</v>
      </c>
      <c r="L19">
        <f t="shared" si="11"/>
        <v>145</v>
      </c>
      <c r="M19">
        <f t="shared" si="12"/>
        <v>48</v>
      </c>
      <c r="N19">
        <f t="shared" si="12"/>
        <v>0</v>
      </c>
      <c r="O19">
        <f t="shared" si="3"/>
        <v>1000017</v>
      </c>
      <c r="P19" t="str">
        <f t="shared" si="13"/>
        <v>高攻低血</v>
      </c>
      <c r="S19">
        <v>5</v>
      </c>
      <c r="T19">
        <v>9</v>
      </c>
      <c r="U19" t="s">
        <v>154</v>
      </c>
      <c r="V19">
        <f>VLOOKUP(S19,映射表!T:U,2,FALSE)</f>
        <v>5</v>
      </c>
      <c r="W19">
        <v>0</v>
      </c>
      <c r="X19" s="5">
        <v>1</v>
      </c>
      <c r="Y19" s="5">
        <v>1</v>
      </c>
      <c r="Z19" s="5">
        <f t="shared" si="14"/>
        <v>0.15245327102803738</v>
      </c>
      <c r="AA19" s="5">
        <v>0</v>
      </c>
      <c r="AB19" s="5">
        <v>1</v>
      </c>
      <c r="AC19" s="10">
        <f>INT(VLOOKUP($V19,映射表!$B:$C,2,FALSE)*VLOOKUP($U19,怪物属性偏向!$E:$I,3,FALSE)/100*X19*$AB19)</f>
        <v>435</v>
      </c>
      <c r="AD19" s="10">
        <f>INT(VLOOKUP($V19,映射表!$B:$C,2,FALSE)*VLOOKUP($U19,怪物属性偏向!$E:$I,4,FALSE)/100*Y19*$AB19)</f>
        <v>145</v>
      </c>
      <c r="AE19" s="10">
        <f>INT(VLOOKUP($V19,映射表!$B:$C,2,FALSE)*VLOOKUP($U19,怪物属性偏向!$E:$I,5,FALSE)/100*Z19*AB19)</f>
        <v>48</v>
      </c>
      <c r="AF19" s="10">
        <f>INT(VLOOKUP($V19,映射表!$B:$D,3,FALSE)*AA19)</f>
        <v>0</v>
      </c>
      <c r="AG19">
        <f t="shared" si="15"/>
        <v>0.75</v>
      </c>
      <c r="AH19">
        <f>VLOOKUP(V19,映射表!B:C,2,FALSE)*0.25-AD19*0.05</f>
        <v>65.25</v>
      </c>
      <c r="AI19">
        <f t="shared" si="18"/>
        <v>48.9375</v>
      </c>
      <c r="AJ19">
        <f>INT(VLOOKUP($V19,映射表!$B:$C,2,FALSE)*VLOOKUP($U19,怪物属性偏向!$E:$I,5,FALSE)/100)</f>
        <v>321</v>
      </c>
    </row>
    <row r="20" spans="1:36" x14ac:dyDescent="0.15">
      <c r="A20">
        <f t="shared" si="4"/>
        <v>1000006</v>
      </c>
      <c r="B20">
        <f t="shared" si="0"/>
        <v>1000020</v>
      </c>
      <c r="C20" t="str">
        <f t="shared" si="1"/>
        <v/>
      </c>
      <c r="D20" t="str">
        <f t="shared" si="5"/>
        <v>1000006s1</v>
      </c>
      <c r="E20" t="str">
        <f t="shared" si="6"/>
        <v>1000018:7:1</v>
      </c>
      <c r="F20">
        <f t="shared" si="7"/>
        <v>18</v>
      </c>
      <c r="G20">
        <f t="shared" si="8"/>
        <v>1000018</v>
      </c>
      <c r="H20">
        <f t="shared" si="17"/>
        <v>18</v>
      </c>
      <c r="I20" t="str">
        <f>VLOOKUP(U20,怪物属性偏向!E:F,2,FALSE)</f>
        <v>高攻低血</v>
      </c>
      <c r="J20">
        <f t="shared" si="9"/>
        <v>7</v>
      </c>
      <c r="K20">
        <f t="shared" si="10"/>
        <v>501</v>
      </c>
      <c r="L20">
        <f t="shared" si="11"/>
        <v>167</v>
      </c>
      <c r="M20">
        <f t="shared" si="12"/>
        <v>56</v>
      </c>
      <c r="N20">
        <f t="shared" si="12"/>
        <v>0</v>
      </c>
      <c r="O20">
        <f t="shared" si="3"/>
        <v>1000018</v>
      </c>
      <c r="P20" t="str">
        <f t="shared" si="13"/>
        <v>高攻低血</v>
      </c>
      <c r="S20">
        <v>6</v>
      </c>
      <c r="T20">
        <v>1</v>
      </c>
      <c r="U20" t="s">
        <v>154</v>
      </c>
      <c r="V20">
        <f>VLOOKUP(S20,映射表!T:U,2,FALSE)</f>
        <v>7</v>
      </c>
      <c r="W20">
        <v>0</v>
      </c>
      <c r="X20" s="5">
        <v>1</v>
      </c>
      <c r="Y20" s="5">
        <v>1</v>
      </c>
      <c r="Z20" s="5">
        <f t="shared" si="14"/>
        <v>0.15274390243902441</v>
      </c>
      <c r="AA20" s="5">
        <v>0</v>
      </c>
      <c r="AB20" s="5">
        <v>1</v>
      </c>
      <c r="AC20" s="10">
        <f>INT(VLOOKUP($V20,映射表!$B:$C,2,FALSE)*VLOOKUP($U20,怪物属性偏向!$E:$I,3,FALSE)/100*X20*$AB20)</f>
        <v>501</v>
      </c>
      <c r="AD20" s="10">
        <f>INT(VLOOKUP($V20,映射表!$B:$C,2,FALSE)*VLOOKUP($U20,怪物属性偏向!$E:$I,4,FALSE)/100*Y20*$AB20)</f>
        <v>167</v>
      </c>
      <c r="AE20" s="10">
        <f>INT(VLOOKUP($V20,映射表!$B:$C,2,FALSE)*VLOOKUP($U20,怪物属性偏向!$E:$I,5,FALSE)/100*Z20*AB20)</f>
        <v>56</v>
      </c>
      <c r="AF20" s="10">
        <f>INT(VLOOKUP($V20,映射表!$B:$D,3,FALSE)*AA20)</f>
        <v>0</v>
      </c>
      <c r="AG20">
        <f t="shared" si="15"/>
        <v>0.75</v>
      </c>
      <c r="AH20">
        <f>VLOOKUP(V20,映射表!B:C,2,FALSE)*0.25-AD20*0.05</f>
        <v>75.150000000000006</v>
      </c>
      <c r="AI20">
        <f t="shared" si="18"/>
        <v>56.362500000000004</v>
      </c>
      <c r="AJ20">
        <f>INT(VLOOKUP($V20,映射表!$B:$C,2,FALSE)*VLOOKUP($U20,怪物属性偏向!$E:$I,5,FALSE)/100)</f>
        <v>369</v>
      </c>
    </row>
    <row r="21" spans="1:36" x14ac:dyDescent="0.15">
      <c r="A21">
        <f t="shared" si="4"/>
        <v>1000006</v>
      </c>
      <c r="B21">
        <f t="shared" si="0"/>
        <v>1000020</v>
      </c>
      <c r="C21" t="str">
        <f t="shared" si="1"/>
        <v/>
      </c>
      <c r="D21" t="str">
        <f t="shared" si="5"/>
        <v>1000006s2</v>
      </c>
      <c r="E21" t="str">
        <f t="shared" si="6"/>
        <v>1000019:7:1</v>
      </c>
      <c r="F21">
        <f t="shared" si="7"/>
        <v>19</v>
      </c>
      <c r="G21">
        <f t="shared" si="8"/>
        <v>1000019</v>
      </c>
      <c r="H21">
        <f t="shared" si="17"/>
        <v>19</v>
      </c>
      <c r="I21" t="str">
        <f>VLOOKUP(U21,怪物属性偏向!E:F,2,FALSE)</f>
        <v>攻低血高</v>
      </c>
      <c r="J21">
        <f t="shared" si="9"/>
        <v>7</v>
      </c>
      <c r="K21">
        <f t="shared" si="10"/>
        <v>233</v>
      </c>
      <c r="L21">
        <f t="shared" si="11"/>
        <v>334</v>
      </c>
      <c r="M21">
        <f t="shared" si="12"/>
        <v>167</v>
      </c>
      <c r="N21">
        <f t="shared" si="12"/>
        <v>0</v>
      </c>
      <c r="O21">
        <f t="shared" si="3"/>
        <v>1000019</v>
      </c>
      <c r="P21" t="str">
        <f t="shared" si="13"/>
        <v>攻低血高</v>
      </c>
      <c r="S21">
        <v>6</v>
      </c>
      <c r="T21">
        <v>2</v>
      </c>
      <c r="U21" t="s">
        <v>135</v>
      </c>
      <c r="V21">
        <f>VLOOKUP(S21,映射表!T:U,2,FALSE)</f>
        <v>7</v>
      </c>
      <c r="W21">
        <v>0</v>
      </c>
      <c r="X21" s="5">
        <v>1</v>
      </c>
      <c r="Y21" s="5">
        <v>1</v>
      </c>
      <c r="Z21" s="5">
        <f t="shared" si="14"/>
        <v>0.19532163742690059</v>
      </c>
      <c r="AA21" s="5">
        <v>0</v>
      </c>
      <c r="AB21" s="5">
        <v>1</v>
      </c>
      <c r="AC21" s="10">
        <f>INT(VLOOKUP($V21,映射表!$B:$C,2,FALSE)*VLOOKUP($U21,怪物属性偏向!$E:$I,3,FALSE)/100*X21*$AB21)</f>
        <v>233</v>
      </c>
      <c r="AD21" s="10">
        <f>INT(VLOOKUP($V21,映射表!$B:$C,2,FALSE)*VLOOKUP($U21,怪物属性偏向!$E:$I,4,FALSE)/100*Y21*$AB21)</f>
        <v>334</v>
      </c>
      <c r="AE21" s="10">
        <f>INT(VLOOKUP($V21,映射表!$B:$C,2,FALSE)*VLOOKUP($U21,怪物属性偏向!$E:$I,5,FALSE)/100*Z21*AB21)</f>
        <v>167</v>
      </c>
      <c r="AF21" s="10">
        <f>INT(VLOOKUP($V21,映射表!$B:$D,3,FALSE)*AA21)</f>
        <v>0</v>
      </c>
      <c r="AG21">
        <f t="shared" si="15"/>
        <v>2.5</v>
      </c>
      <c r="AH21">
        <f>VLOOKUP(V21,映射表!B:C,2,FALSE)*0.25-AD21*0.05</f>
        <v>66.8</v>
      </c>
      <c r="AI21">
        <f t="shared" si="18"/>
        <v>167</v>
      </c>
      <c r="AJ21">
        <f>INT(VLOOKUP($V21,映射表!$B:$C,2,FALSE)*VLOOKUP($U21,怪物属性偏向!$E:$I,5,FALSE)/100)</f>
        <v>855</v>
      </c>
    </row>
    <row r="22" spans="1:36" x14ac:dyDescent="0.15">
      <c r="A22">
        <f t="shared" si="4"/>
        <v>1000006</v>
      </c>
      <c r="B22">
        <f t="shared" si="0"/>
        <v>1000020</v>
      </c>
      <c r="C22">
        <f t="shared" si="1"/>
        <v>1000020</v>
      </c>
      <c r="D22" t="str">
        <f t="shared" si="5"/>
        <v>1000006s3</v>
      </c>
      <c r="E22" t="str">
        <f t="shared" si="6"/>
        <v>1000020:7:1</v>
      </c>
      <c r="F22">
        <f t="shared" si="7"/>
        <v>20</v>
      </c>
      <c r="G22">
        <f t="shared" si="8"/>
        <v>1000020</v>
      </c>
      <c r="H22">
        <f t="shared" si="17"/>
        <v>20</v>
      </c>
      <c r="I22" t="str">
        <f>VLOOKUP(U22,怪物属性偏向!E:F,2,FALSE)</f>
        <v>高攻低血</v>
      </c>
      <c r="J22">
        <f t="shared" si="9"/>
        <v>7</v>
      </c>
      <c r="K22">
        <f t="shared" si="10"/>
        <v>501</v>
      </c>
      <c r="L22">
        <f t="shared" si="11"/>
        <v>167</v>
      </c>
      <c r="M22">
        <f t="shared" si="12"/>
        <v>56</v>
      </c>
      <c r="N22">
        <f t="shared" si="12"/>
        <v>0</v>
      </c>
      <c r="O22">
        <f t="shared" si="3"/>
        <v>1000020</v>
      </c>
      <c r="P22" t="str">
        <f t="shared" si="13"/>
        <v>高攻低血</v>
      </c>
      <c r="S22">
        <v>6</v>
      </c>
      <c r="T22">
        <v>3</v>
      </c>
      <c r="U22" t="s">
        <v>154</v>
      </c>
      <c r="V22">
        <f>VLOOKUP(S22,映射表!T:U,2,FALSE)</f>
        <v>7</v>
      </c>
      <c r="W22">
        <v>1</v>
      </c>
      <c r="X22" s="5">
        <v>1</v>
      </c>
      <c r="Y22" s="5">
        <v>1</v>
      </c>
      <c r="Z22" s="5">
        <f t="shared" si="14"/>
        <v>0.15274390243902441</v>
      </c>
      <c r="AA22" s="5">
        <v>0</v>
      </c>
      <c r="AB22" s="5">
        <v>1</v>
      </c>
      <c r="AC22" s="10">
        <f>INT(VLOOKUP($V22,映射表!$B:$C,2,FALSE)*VLOOKUP($U22,怪物属性偏向!$E:$I,3,FALSE)/100*X22*$AB22)</f>
        <v>501</v>
      </c>
      <c r="AD22" s="10">
        <f>INT(VLOOKUP($V22,映射表!$B:$C,2,FALSE)*VLOOKUP($U22,怪物属性偏向!$E:$I,4,FALSE)/100*Y22*$AB22)</f>
        <v>167</v>
      </c>
      <c r="AE22" s="10">
        <f>INT(VLOOKUP($V22,映射表!$B:$C,2,FALSE)*VLOOKUP($U22,怪物属性偏向!$E:$I,5,FALSE)/100*Z22*AB22)</f>
        <v>56</v>
      </c>
      <c r="AF22" s="10">
        <f>INT(VLOOKUP($V22,映射表!$B:$D,3,FALSE)*AA22)</f>
        <v>0</v>
      </c>
      <c r="AG22">
        <f>VLOOKUP(U22,AM:AN,2,FALSE)</f>
        <v>0.75</v>
      </c>
      <c r="AH22">
        <f>VLOOKUP(V22,映射表!B:C,2,FALSE)*0.25-AD22*0.05</f>
        <v>75.150000000000006</v>
      </c>
      <c r="AI22">
        <f t="shared" si="18"/>
        <v>56.362500000000004</v>
      </c>
      <c r="AJ22">
        <f>INT(VLOOKUP($V22,映射表!$B:$C,2,FALSE)*VLOOKUP($U22,怪物属性偏向!$E:$I,5,FALSE)/100)</f>
        <v>369</v>
      </c>
    </row>
    <row r="23" spans="1:36" x14ac:dyDescent="0.15">
      <c r="A23">
        <f t="shared" si="4"/>
        <v>1000006</v>
      </c>
      <c r="B23">
        <f t="shared" si="0"/>
        <v>1000020</v>
      </c>
      <c r="C23">
        <f t="shared" si="1"/>
        <v>1000020</v>
      </c>
      <c r="D23" t="str">
        <f t="shared" si="5"/>
        <v>1000006s5</v>
      </c>
      <c r="E23" t="str">
        <f t="shared" si="6"/>
        <v>1000021:7:1</v>
      </c>
      <c r="F23">
        <f t="shared" si="7"/>
        <v>21</v>
      </c>
      <c r="G23">
        <f t="shared" si="8"/>
        <v>1000021</v>
      </c>
      <c r="H23">
        <f t="shared" si="17"/>
        <v>21</v>
      </c>
      <c r="I23" t="str">
        <f>VLOOKUP(U23,怪物属性偏向!E:F,2,FALSE)</f>
        <v>高攻低血</v>
      </c>
      <c r="J23">
        <f t="shared" si="9"/>
        <v>7</v>
      </c>
      <c r="K23">
        <f t="shared" si="10"/>
        <v>501</v>
      </c>
      <c r="L23">
        <f t="shared" si="11"/>
        <v>167</v>
      </c>
      <c r="M23">
        <f t="shared" si="12"/>
        <v>56</v>
      </c>
      <c r="N23">
        <f t="shared" si="12"/>
        <v>0</v>
      </c>
      <c r="O23">
        <f t="shared" si="3"/>
        <v>1000021</v>
      </c>
      <c r="P23" t="str">
        <f t="shared" si="13"/>
        <v>高攻低血</v>
      </c>
      <c r="S23">
        <v>6</v>
      </c>
      <c r="T23">
        <v>5</v>
      </c>
      <c r="U23" t="s">
        <v>154</v>
      </c>
      <c r="V23">
        <f>VLOOKUP(S23,映射表!T:U,2,FALSE)</f>
        <v>7</v>
      </c>
      <c r="W23">
        <v>0</v>
      </c>
      <c r="X23" s="5">
        <v>1</v>
      </c>
      <c r="Y23" s="5">
        <v>1</v>
      </c>
      <c r="Z23" s="5">
        <f t="shared" si="14"/>
        <v>0.15274390243902441</v>
      </c>
      <c r="AA23" s="5">
        <v>0</v>
      </c>
      <c r="AB23" s="5">
        <v>1</v>
      </c>
      <c r="AC23" s="10">
        <f>INT(VLOOKUP($V23,映射表!$B:$C,2,FALSE)*VLOOKUP($U23,怪物属性偏向!$E:$I,3,FALSE)/100*X23*$AB23)</f>
        <v>501</v>
      </c>
      <c r="AD23" s="10">
        <f>INT(VLOOKUP($V23,映射表!$B:$C,2,FALSE)*VLOOKUP($U23,怪物属性偏向!$E:$I,4,FALSE)/100*Y23*$AB23)</f>
        <v>167</v>
      </c>
      <c r="AE23" s="10">
        <f>INT(VLOOKUP($V23,映射表!$B:$C,2,FALSE)*VLOOKUP($U23,怪物属性偏向!$E:$I,5,FALSE)/100*Z23*AB23)</f>
        <v>56</v>
      </c>
      <c r="AF23" s="10">
        <f>INT(VLOOKUP($V23,映射表!$B:$D,3,FALSE)*AA23)</f>
        <v>0</v>
      </c>
      <c r="AG23">
        <f t="shared" si="15"/>
        <v>0.75</v>
      </c>
      <c r="AH23">
        <f>VLOOKUP(V23,映射表!B:C,2,FALSE)*0.25-AD23*0.05</f>
        <v>75.150000000000006</v>
      </c>
      <c r="AI23">
        <f t="shared" si="18"/>
        <v>56.362500000000004</v>
      </c>
      <c r="AJ23">
        <f>INT(VLOOKUP($V23,映射表!$B:$C,2,FALSE)*VLOOKUP($U23,怪物属性偏向!$E:$I,5,FALSE)/100)</f>
        <v>369</v>
      </c>
    </row>
    <row r="24" spans="1:36" x14ac:dyDescent="0.15">
      <c r="A24">
        <f t="shared" si="4"/>
        <v>1000007</v>
      </c>
      <c r="B24">
        <f t="shared" si="0"/>
        <v>1000024</v>
      </c>
      <c r="C24" t="str">
        <f t="shared" si="1"/>
        <v/>
      </c>
      <c r="D24" t="str">
        <f t="shared" si="5"/>
        <v>1000007s1</v>
      </c>
      <c r="E24" t="str">
        <f t="shared" si="6"/>
        <v>1000022:8:1</v>
      </c>
      <c r="F24">
        <f t="shared" si="7"/>
        <v>22</v>
      </c>
      <c r="G24">
        <f t="shared" si="8"/>
        <v>1000022</v>
      </c>
      <c r="H24">
        <f t="shared" si="17"/>
        <v>22</v>
      </c>
      <c r="I24" t="str">
        <f>VLOOKUP(U24,怪物属性偏向!E:F,2,FALSE)</f>
        <v>攻低血高</v>
      </c>
      <c r="J24">
        <f t="shared" si="9"/>
        <v>8</v>
      </c>
      <c r="K24">
        <f t="shared" si="10"/>
        <v>249</v>
      </c>
      <c r="L24">
        <f t="shared" si="11"/>
        <v>356</v>
      </c>
      <c r="M24">
        <f t="shared" si="12"/>
        <v>178</v>
      </c>
      <c r="N24">
        <f t="shared" si="12"/>
        <v>0</v>
      </c>
      <c r="O24">
        <f t="shared" si="3"/>
        <v>1000022</v>
      </c>
      <c r="P24" t="str">
        <f t="shared" si="13"/>
        <v>攻低血高</v>
      </c>
      <c r="S24">
        <v>7</v>
      </c>
      <c r="T24">
        <v>1</v>
      </c>
      <c r="U24" t="s">
        <v>135</v>
      </c>
      <c r="V24">
        <f>VLOOKUP(S24,映射表!T:U,2,FALSE)</f>
        <v>8</v>
      </c>
      <c r="W24">
        <v>0</v>
      </c>
      <c r="X24" s="5">
        <v>1</v>
      </c>
      <c r="Y24" s="5">
        <v>1</v>
      </c>
      <c r="Z24" s="5">
        <f t="shared" si="14"/>
        <v>0.19538968166849616</v>
      </c>
      <c r="AA24" s="5">
        <v>0</v>
      </c>
      <c r="AB24" s="5">
        <v>1</v>
      </c>
      <c r="AC24" s="10">
        <f>INT(VLOOKUP($V24,映射表!$B:$C,2,FALSE)*VLOOKUP($U24,怪物属性偏向!$E:$I,3,FALSE)/100*X24*$AB24)</f>
        <v>249</v>
      </c>
      <c r="AD24" s="10">
        <f>INT(VLOOKUP($V24,映射表!$B:$C,2,FALSE)*VLOOKUP($U24,怪物属性偏向!$E:$I,4,FALSE)/100*Y24*$AB24)</f>
        <v>356</v>
      </c>
      <c r="AE24" s="10">
        <f>INT(VLOOKUP($V24,映射表!$B:$C,2,FALSE)*VLOOKUP($U24,怪物属性偏向!$E:$I,5,FALSE)/100*Z24*AB24)</f>
        <v>178</v>
      </c>
      <c r="AF24" s="10">
        <f>INT(VLOOKUP($V24,映射表!$B:$D,3,FALSE)*AA24)</f>
        <v>0</v>
      </c>
      <c r="AG24">
        <f t="shared" si="15"/>
        <v>2.5</v>
      </c>
      <c r="AH24">
        <f>VLOOKUP(V24,映射表!B:C,2,FALSE)*0.25-AD24*0.05</f>
        <v>71.2</v>
      </c>
      <c r="AI24">
        <f t="shared" si="18"/>
        <v>178</v>
      </c>
      <c r="AJ24">
        <f>INT(VLOOKUP($V24,映射表!$B:$C,2,FALSE)*VLOOKUP($U24,怪物属性偏向!$E:$I,5,FALSE)/100)</f>
        <v>911</v>
      </c>
    </row>
    <row r="25" spans="1:36" x14ac:dyDescent="0.15">
      <c r="A25">
        <f t="shared" si="4"/>
        <v>1000007</v>
      </c>
      <c r="B25">
        <f t="shared" si="0"/>
        <v>1000024</v>
      </c>
      <c r="C25" t="str">
        <f t="shared" si="1"/>
        <v/>
      </c>
      <c r="D25" t="str">
        <f t="shared" si="5"/>
        <v>1000007s3</v>
      </c>
      <c r="E25" t="str">
        <f t="shared" si="6"/>
        <v>1000023:8:1</v>
      </c>
      <c r="F25">
        <f t="shared" si="7"/>
        <v>23</v>
      </c>
      <c r="G25">
        <f t="shared" si="8"/>
        <v>1000023</v>
      </c>
      <c r="H25">
        <f t="shared" si="17"/>
        <v>23</v>
      </c>
      <c r="I25" t="str">
        <f>VLOOKUP(U25,怪物属性偏向!E:F,2,FALSE)</f>
        <v>攻低血高</v>
      </c>
      <c r="J25">
        <f t="shared" si="9"/>
        <v>8</v>
      </c>
      <c r="K25">
        <f t="shared" si="10"/>
        <v>249</v>
      </c>
      <c r="L25">
        <f t="shared" si="11"/>
        <v>356</v>
      </c>
      <c r="M25">
        <f t="shared" si="12"/>
        <v>178</v>
      </c>
      <c r="N25">
        <f t="shared" si="12"/>
        <v>0</v>
      </c>
      <c r="O25">
        <f t="shared" si="3"/>
        <v>1000023</v>
      </c>
      <c r="P25" t="str">
        <f t="shared" si="13"/>
        <v>攻低血高</v>
      </c>
      <c r="S25">
        <v>7</v>
      </c>
      <c r="T25">
        <v>3</v>
      </c>
      <c r="U25" t="s">
        <v>135</v>
      </c>
      <c r="V25">
        <f>VLOOKUP(S25,映射表!T:U,2,FALSE)</f>
        <v>8</v>
      </c>
      <c r="W25">
        <v>0</v>
      </c>
      <c r="X25" s="5">
        <v>1</v>
      </c>
      <c r="Y25" s="5">
        <v>1</v>
      </c>
      <c r="Z25" s="5">
        <f t="shared" si="14"/>
        <v>0.19538968166849616</v>
      </c>
      <c r="AA25" s="5">
        <v>0</v>
      </c>
      <c r="AB25" s="5">
        <v>1</v>
      </c>
      <c r="AC25" s="10">
        <f>INT(VLOOKUP($V25,映射表!$B:$C,2,FALSE)*VLOOKUP($U25,怪物属性偏向!$E:$I,3,FALSE)/100*X25*$AB25)</f>
        <v>249</v>
      </c>
      <c r="AD25" s="10">
        <f>INT(VLOOKUP($V25,映射表!$B:$C,2,FALSE)*VLOOKUP($U25,怪物属性偏向!$E:$I,4,FALSE)/100*Y25*$AB25)</f>
        <v>356</v>
      </c>
      <c r="AE25" s="10">
        <f>INT(VLOOKUP($V25,映射表!$B:$C,2,FALSE)*VLOOKUP($U25,怪物属性偏向!$E:$I,5,FALSE)/100*Z25*AB25)</f>
        <v>178</v>
      </c>
      <c r="AF25" s="10">
        <f>INT(VLOOKUP($V25,映射表!$B:$D,3,FALSE)*AA25)</f>
        <v>0</v>
      </c>
      <c r="AG25">
        <f t="shared" si="15"/>
        <v>2.5</v>
      </c>
      <c r="AH25">
        <f>VLOOKUP(V25,映射表!B:C,2,FALSE)*0.25-AD25*0.05</f>
        <v>71.2</v>
      </c>
      <c r="AI25">
        <f t="shared" si="18"/>
        <v>178</v>
      </c>
      <c r="AJ25">
        <f>INT(VLOOKUP($V25,映射表!$B:$C,2,FALSE)*VLOOKUP($U25,怪物属性偏向!$E:$I,5,FALSE)/100)</f>
        <v>911</v>
      </c>
    </row>
    <row r="26" spans="1:36" x14ac:dyDescent="0.15">
      <c r="A26">
        <f t="shared" si="4"/>
        <v>1000007</v>
      </c>
      <c r="B26">
        <f t="shared" si="0"/>
        <v>1000024</v>
      </c>
      <c r="C26">
        <f t="shared" si="1"/>
        <v>1000024</v>
      </c>
      <c r="D26" t="str">
        <f t="shared" si="5"/>
        <v>1000007s4</v>
      </c>
      <c r="E26" t="str">
        <f t="shared" si="6"/>
        <v>1000024:8:1</v>
      </c>
      <c r="F26">
        <f t="shared" si="7"/>
        <v>24</v>
      </c>
      <c r="G26">
        <f t="shared" si="8"/>
        <v>1000024</v>
      </c>
      <c r="H26">
        <f t="shared" si="17"/>
        <v>24</v>
      </c>
      <c r="I26" t="str">
        <f>VLOOKUP(U26,怪物属性偏向!E:F,2,FALSE)</f>
        <v>攻低血高</v>
      </c>
      <c r="J26">
        <f t="shared" si="9"/>
        <v>8</v>
      </c>
      <c r="K26">
        <f t="shared" si="10"/>
        <v>249</v>
      </c>
      <c r="L26">
        <f t="shared" si="11"/>
        <v>356</v>
      </c>
      <c r="M26">
        <f t="shared" si="12"/>
        <v>178</v>
      </c>
      <c r="N26">
        <f t="shared" si="12"/>
        <v>0</v>
      </c>
      <c r="O26">
        <f t="shared" si="3"/>
        <v>1000024</v>
      </c>
      <c r="P26" t="str">
        <f t="shared" si="13"/>
        <v>攻低血高</v>
      </c>
      <c r="S26">
        <v>7</v>
      </c>
      <c r="T26">
        <v>4</v>
      </c>
      <c r="U26" t="s">
        <v>135</v>
      </c>
      <c r="V26">
        <f>VLOOKUP(S26,映射表!T:U,2,FALSE)</f>
        <v>8</v>
      </c>
      <c r="W26">
        <v>1</v>
      </c>
      <c r="X26" s="5">
        <v>1</v>
      </c>
      <c r="Y26" s="5">
        <v>1</v>
      </c>
      <c r="Z26" s="5">
        <f t="shared" si="14"/>
        <v>0.19538968166849616</v>
      </c>
      <c r="AA26" s="5">
        <v>0</v>
      </c>
      <c r="AB26" s="5">
        <v>1</v>
      </c>
      <c r="AC26" s="10">
        <f>INT(VLOOKUP($V26,映射表!$B:$C,2,FALSE)*VLOOKUP($U26,怪物属性偏向!$E:$I,3,FALSE)/100*X26*$AB26)</f>
        <v>249</v>
      </c>
      <c r="AD26" s="10">
        <f>INT(VLOOKUP($V26,映射表!$B:$C,2,FALSE)*VLOOKUP($U26,怪物属性偏向!$E:$I,4,FALSE)/100*Y26*$AB26)</f>
        <v>356</v>
      </c>
      <c r="AE26" s="10">
        <f>INT(VLOOKUP($V26,映射表!$B:$C,2,FALSE)*VLOOKUP($U26,怪物属性偏向!$E:$I,5,FALSE)/100*Z26*AB26)</f>
        <v>178</v>
      </c>
      <c r="AF26" s="10">
        <f>INT(VLOOKUP($V26,映射表!$B:$D,3,FALSE)*AA26)</f>
        <v>0</v>
      </c>
      <c r="AG26">
        <f t="shared" si="15"/>
        <v>2.5</v>
      </c>
      <c r="AH26">
        <f>VLOOKUP(V26,映射表!B:C,2,FALSE)*0.25-AD26*0.05</f>
        <v>71.2</v>
      </c>
      <c r="AI26">
        <f t="shared" si="18"/>
        <v>178</v>
      </c>
      <c r="AJ26">
        <f>INT(VLOOKUP($V26,映射表!$B:$C,2,FALSE)*VLOOKUP($U26,怪物属性偏向!$E:$I,5,FALSE)/100)</f>
        <v>911</v>
      </c>
    </row>
    <row r="27" spans="1:36" x14ac:dyDescent="0.15">
      <c r="A27">
        <f t="shared" si="4"/>
        <v>1000007</v>
      </c>
      <c r="B27">
        <f t="shared" si="0"/>
        <v>1000024</v>
      </c>
      <c r="C27">
        <f t="shared" si="1"/>
        <v>1000024</v>
      </c>
      <c r="D27" t="str">
        <f t="shared" si="5"/>
        <v>1000007s8</v>
      </c>
      <c r="E27" t="str">
        <f t="shared" si="6"/>
        <v>1000025:8:1</v>
      </c>
      <c r="F27">
        <f t="shared" si="7"/>
        <v>25</v>
      </c>
      <c r="G27">
        <f t="shared" si="8"/>
        <v>1000025</v>
      </c>
      <c r="H27">
        <f t="shared" si="17"/>
        <v>25</v>
      </c>
      <c r="I27" t="str">
        <f>VLOOKUP(U27,怪物属性偏向!E:F,2,FALSE)</f>
        <v>高攻低血</v>
      </c>
      <c r="J27">
        <f t="shared" si="9"/>
        <v>8</v>
      </c>
      <c r="K27">
        <f t="shared" si="10"/>
        <v>534</v>
      </c>
      <c r="L27">
        <f t="shared" si="11"/>
        <v>178</v>
      </c>
      <c r="M27">
        <f t="shared" si="12"/>
        <v>60</v>
      </c>
      <c r="N27">
        <f t="shared" si="12"/>
        <v>0</v>
      </c>
      <c r="O27">
        <f t="shared" si="3"/>
        <v>1000025</v>
      </c>
      <c r="P27" t="str">
        <f t="shared" si="13"/>
        <v>高攻低血</v>
      </c>
      <c r="S27">
        <v>7</v>
      </c>
      <c r="T27">
        <v>8</v>
      </c>
      <c r="U27" t="s">
        <v>154</v>
      </c>
      <c r="V27">
        <f>VLOOKUP(S27,映射表!T:U,2,FALSE)</f>
        <v>8</v>
      </c>
      <c r="W27">
        <v>0</v>
      </c>
      <c r="X27" s="5">
        <v>1</v>
      </c>
      <c r="Y27" s="5">
        <v>1</v>
      </c>
      <c r="Z27" s="5">
        <f t="shared" si="14"/>
        <v>0.15247461928934009</v>
      </c>
      <c r="AA27" s="5">
        <v>0</v>
      </c>
      <c r="AB27" s="5">
        <v>1</v>
      </c>
      <c r="AC27" s="10">
        <f>INT(VLOOKUP($V27,映射表!$B:$C,2,FALSE)*VLOOKUP($U27,怪物属性偏向!$E:$I,3,FALSE)/100*X27*$AB27)</f>
        <v>534</v>
      </c>
      <c r="AD27" s="10">
        <f>INT(VLOOKUP($V27,映射表!$B:$C,2,FALSE)*VLOOKUP($U27,怪物属性偏向!$E:$I,4,FALSE)/100*Y27*$AB27)</f>
        <v>178</v>
      </c>
      <c r="AE27" s="10">
        <f>INT(VLOOKUP($V27,映射表!$B:$C,2,FALSE)*VLOOKUP($U27,怪物属性偏向!$E:$I,5,FALSE)/100*Z27*AB27)</f>
        <v>60</v>
      </c>
      <c r="AF27" s="10">
        <f>INT(VLOOKUP($V27,映射表!$B:$D,3,FALSE)*AA27)</f>
        <v>0</v>
      </c>
      <c r="AG27">
        <f t="shared" si="15"/>
        <v>0.75</v>
      </c>
      <c r="AH27">
        <f>VLOOKUP(V27,映射表!B:C,2,FALSE)*0.25-AD27*0.05</f>
        <v>80.099999999999994</v>
      </c>
      <c r="AI27">
        <f t="shared" si="18"/>
        <v>60.074999999999996</v>
      </c>
      <c r="AJ27">
        <f>INT(VLOOKUP($V27,映射表!$B:$C,2,FALSE)*VLOOKUP($U27,怪物属性偏向!$E:$I,5,FALSE)/100)</f>
        <v>394</v>
      </c>
    </row>
    <row r="28" spans="1:36" x14ac:dyDescent="0.15">
      <c r="A28">
        <f t="shared" si="4"/>
        <v>1000008</v>
      </c>
      <c r="B28">
        <f t="shared" si="0"/>
        <v>1000029</v>
      </c>
      <c r="C28" t="str">
        <f t="shared" si="1"/>
        <v/>
      </c>
      <c r="D28" t="str">
        <f t="shared" si="5"/>
        <v>1000008s1</v>
      </c>
      <c r="E28" t="str">
        <f t="shared" si="6"/>
        <v>1000026:9:1</v>
      </c>
      <c r="F28">
        <f t="shared" si="7"/>
        <v>26</v>
      </c>
      <c r="G28">
        <f t="shared" si="8"/>
        <v>1000026</v>
      </c>
      <c r="H28">
        <f t="shared" si="17"/>
        <v>26</v>
      </c>
      <c r="I28" t="str">
        <f>VLOOKUP(U28,怪物属性偏向!E:F,2,FALSE)</f>
        <v>高攻低血</v>
      </c>
      <c r="J28">
        <f t="shared" si="9"/>
        <v>9</v>
      </c>
      <c r="K28">
        <f t="shared" si="10"/>
        <v>567</v>
      </c>
      <c r="L28">
        <f t="shared" si="11"/>
        <v>189</v>
      </c>
      <c r="M28">
        <f t="shared" si="12"/>
        <v>63</v>
      </c>
      <c r="N28">
        <f t="shared" si="12"/>
        <v>0</v>
      </c>
      <c r="O28">
        <f t="shared" si="3"/>
        <v>1000026</v>
      </c>
      <c r="P28" t="str">
        <f t="shared" si="13"/>
        <v>高攻低血</v>
      </c>
      <c r="S28">
        <v>8</v>
      </c>
      <c r="T28">
        <v>1</v>
      </c>
      <c r="U28" t="s">
        <v>154</v>
      </c>
      <c r="V28">
        <f>VLOOKUP(S28,映射表!T:U,2,FALSE)</f>
        <v>9</v>
      </c>
      <c r="W28">
        <v>0</v>
      </c>
      <c r="X28" s="5">
        <v>1</v>
      </c>
      <c r="Y28" s="5">
        <v>1</v>
      </c>
      <c r="Z28" s="5">
        <f t="shared" si="14"/>
        <v>0.15260167464114832</v>
      </c>
      <c r="AA28" s="5">
        <v>0</v>
      </c>
      <c r="AB28" s="5">
        <v>1</v>
      </c>
      <c r="AC28" s="10">
        <f>INT(VLOOKUP($V28,映射表!$B:$C,2,FALSE)*VLOOKUP($U28,怪物属性偏向!$E:$I,3,FALSE)/100*X28*$AB28)</f>
        <v>567</v>
      </c>
      <c r="AD28" s="10">
        <f>INT(VLOOKUP($V28,映射表!$B:$C,2,FALSE)*VLOOKUP($U28,怪物属性偏向!$E:$I,4,FALSE)/100*Y28*$AB28)</f>
        <v>189</v>
      </c>
      <c r="AE28" s="10">
        <f>INT(VLOOKUP($V28,映射表!$B:$C,2,FALSE)*VLOOKUP($U28,怪物属性偏向!$E:$I,5,FALSE)/100*Z28*AB28)</f>
        <v>63</v>
      </c>
      <c r="AF28" s="10">
        <f>INT(VLOOKUP($V28,映射表!$B:$D,3,FALSE)*AA28)</f>
        <v>0</v>
      </c>
      <c r="AG28">
        <f t="shared" si="15"/>
        <v>0.75</v>
      </c>
      <c r="AH28">
        <f>VLOOKUP(V28,映射表!B:C,2,FALSE)*0.25-AD28*0.05</f>
        <v>85.05</v>
      </c>
      <c r="AI28">
        <f t="shared" si="18"/>
        <v>63.787499999999994</v>
      </c>
      <c r="AJ28">
        <f>INT(VLOOKUP($V28,映射表!$B:$C,2,FALSE)*VLOOKUP($U28,怪物属性偏向!$E:$I,5,FALSE)/100)</f>
        <v>418</v>
      </c>
    </row>
    <row r="29" spans="1:36" x14ac:dyDescent="0.15">
      <c r="A29">
        <f t="shared" si="4"/>
        <v>1000008</v>
      </c>
      <c r="B29">
        <f t="shared" si="0"/>
        <v>1000029</v>
      </c>
      <c r="C29" t="str">
        <f t="shared" si="1"/>
        <v/>
      </c>
      <c r="D29" t="str">
        <f t="shared" si="5"/>
        <v>1000008s2</v>
      </c>
      <c r="E29" t="str">
        <f t="shared" si="6"/>
        <v>1000027:9:1</v>
      </c>
      <c r="F29">
        <f t="shared" si="7"/>
        <v>27</v>
      </c>
      <c r="G29">
        <f t="shared" si="8"/>
        <v>1000027</v>
      </c>
      <c r="H29">
        <f t="shared" si="17"/>
        <v>27</v>
      </c>
      <c r="I29" t="str">
        <f>VLOOKUP(U29,怪物属性偏向!E:F,2,FALSE)</f>
        <v>高攻低血</v>
      </c>
      <c r="J29">
        <f t="shared" si="9"/>
        <v>9</v>
      </c>
      <c r="K29">
        <f t="shared" si="10"/>
        <v>567</v>
      </c>
      <c r="L29">
        <f t="shared" si="11"/>
        <v>189</v>
      </c>
      <c r="M29">
        <f t="shared" si="12"/>
        <v>63</v>
      </c>
      <c r="N29">
        <f t="shared" si="12"/>
        <v>0</v>
      </c>
      <c r="O29">
        <f t="shared" si="3"/>
        <v>1000027</v>
      </c>
      <c r="P29" t="str">
        <f t="shared" si="13"/>
        <v>高攻低血</v>
      </c>
      <c r="S29">
        <v>8</v>
      </c>
      <c r="T29">
        <v>2</v>
      </c>
      <c r="U29" t="s">
        <v>154</v>
      </c>
      <c r="V29">
        <f>VLOOKUP(S29,映射表!T:U,2,FALSE)</f>
        <v>9</v>
      </c>
      <c r="W29">
        <v>0</v>
      </c>
      <c r="X29" s="5">
        <v>1</v>
      </c>
      <c r="Y29" s="5">
        <v>1</v>
      </c>
      <c r="Z29" s="5">
        <f t="shared" si="14"/>
        <v>0.15260167464114832</v>
      </c>
      <c r="AA29" s="5">
        <v>0</v>
      </c>
      <c r="AB29" s="5">
        <v>1</v>
      </c>
      <c r="AC29" s="10">
        <f>INT(VLOOKUP($V29,映射表!$B:$C,2,FALSE)*VLOOKUP($U29,怪物属性偏向!$E:$I,3,FALSE)/100*X29*$AB29)</f>
        <v>567</v>
      </c>
      <c r="AD29" s="10">
        <f>INT(VLOOKUP($V29,映射表!$B:$C,2,FALSE)*VLOOKUP($U29,怪物属性偏向!$E:$I,4,FALSE)/100*Y29*$AB29)</f>
        <v>189</v>
      </c>
      <c r="AE29" s="10">
        <f>INT(VLOOKUP($V29,映射表!$B:$C,2,FALSE)*VLOOKUP($U29,怪物属性偏向!$E:$I,5,FALSE)/100*Z29*AB29)</f>
        <v>63</v>
      </c>
      <c r="AF29" s="10">
        <f>INT(VLOOKUP($V29,映射表!$B:$D,3,FALSE)*AA29)</f>
        <v>0</v>
      </c>
      <c r="AG29">
        <f t="shared" si="15"/>
        <v>0.75</v>
      </c>
      <c r="AH29">
        <f>VLOOKUP(V29,映射表!B:C,2,FALSE)*0.25-AD29*0.05</f>
        <v>85.05</v>
      </c>
      <c r="AI29">
        <f t="shared" si="18"/>
        <v>63.787499999999994</v>
      </c>
      <c r="AJ29">
        <f>INT(VLOOKUP($V29,映射表!$B:$C,2,FALSE)*VLOOKUP($U29,怪物属性偏向!$E:$I,5,FALSE)/100)</f>
        <v>418</v>
      </c>
    </row>
    <row r="30" spans="1:36" x14ac:dyDescent="0.15">
      <c r="A30">
        <f t="shared" si="4"/>
        <v>1000008</v>
      </c>
      <c r="B30">
        <f t="shared" si="0"/>
        <v>1000029</v>
      </c>
      <c r="C30" t="str">
        <f t="shared" si="1"/>
        <v/>
      </c>
      <c r="D30" t="str">
        <f t="shared" si="5"/>
        <v>1000008s3</v>
      </c>
      <c r="E30" t="str">
        <f t="shared" si="6"/>
        <v>1000028:9:1</v>
      </c>
      <c r="F30">
        <f t="shared" si="7"/>
        <v>28</v>
      </c>
      <c r="G30">
        <f t="shared" si="8"/>
        <v>1000028</v>
      </c>
      <c r="H30">
        <f t="shared" si="17"/>
        <v>28</v>
      </c>
      <c r="I30" t="str">
        <f>VLOOKUP(U30,怪物属性偏向!E:F,2,FALSE)</f>
        <v>高攻低血</v>
      </c>
      <c r="J30">
        <f t="shared" si="9"/>
        <v>9</v>
      </c>
      <c r="K30">
        <f t="shared" si="10"/>
        <v>567</v>
      </c>
      <c r="L30">
        <f t="shared" si="11"/>
        <v>189</v>
      </c>
      <c r="M30">
        <f t="shared" si="12"/>
        <v>63</v>
      </c>
      <c r="N30">
        <f t="shared" si="12"/>
        <v>0</v>
      </c>
      <c r="O30">
        <f t="shared" si="3"/>
        <v>1000028</v>
      </c>
      <c r="P30" t="str">
        <f t="shared" si="13"/>
        <v>高攻低血</v>
      </c>
      <c r="S30">
        <v>8</v>
      </c>
      <c r="T30">
        <v>3</v>
      </c>
      <c r="U30" t="s">
        <v>154</v>
      </c>
      <c r="V30">
        <f>VLOOKUP(S30,映射表!T:U,2,FALSE)</f>
        <v>9</v>
      </c>
      <c r="W30">
        <v>0</v>
      </c>
      <c r="X30" s="5">
        <v>1</v>
      </c>
      <c r="Y30" s="5">
        <v>1</v>
      </c>
      <c r="Z30" s="5">
        <f t="shared" si="14"/>
        <v>0.15260167464114832</v>
      </c>
      <c r="AA30" s="5">
        <v>0</v>
      </c>
      <c r="AB30" s="5">
        <v>1</v>
      </c>
      <c r="AC30" s="10">
        <f>INT(VLOOKUP($V30,映射表!$B:$C,2,FALSE)*VLOOKUP($U30,怪物属性偏向!$E:$I,3,FALSE)/100*X30*$AB30)</f>
        <v>567</v>
      </c>
      <c r="AD30" s="10">
        <f>INT(VLOOKUP($V30,映射表!$B:$C,2,FALSE)*VLOOKUP($U30,怪物属性偏向!$E:$I,4,FALSE)/100*Y30*$AB30)</f>
        <v>189</v>
      </c>
      <c r="AE30" s="10">
        <f>INT(VLOOKUP($V30,映射表!$B:$C,2,FALSE)*VLOOKUP($U30,怪物属性偏向!$E:$I,5,FALSE)/100*Z30*AB30)</f>
        <v>63</v>
      </c>
      <c r="AF30" s="10">
        <f>INT(VLOOKUP($V30,映射表!$B:$D,3,FALSE)*AA30)</f>
        <v>0</v>
      </c>
      <c r="AG30">
        <f t="shared" si="15"/>
        <v>0.75</v>
      </c>
      <c r="AH30">
        <f>VLOOKUP(V30,映射表!B:C,2,FALSE)*0.25-AD30*0.05</f>
        <v>85.05</v>
      </c>
      <c r="AI30">
        <f t="shared" si="18"/>
        <v>63.787499999999994</v>
      </c>
      <c r="AJ30">
        <f>INT(VLOOKUP($V30,映射表!$B:$C,2,FALSE)*VLOOKUP($U30,怪物属性偏向!$E:$I,5,FALSE)/100)</f>
        <v>418</v>
      </c>
    </row>
    <row r="31" spans="1:36" x14ac:dyDescent="0.15">
      <c r="A31">
        <f t="shared" si="4"/>
        <v>1000008</v>
      </c>
      <c r="B31">
        <f>IF(C31="",#REF!,C31)</f>
        <v>1000029</v>
      </c>
      <c r="C31">
        <f t="shared" si="1"/>
        <v>1000029</v>
      </c>
      <c r="D31" t="str">
        <f t="shared" si="5"/>
        <v>1000008s5</v>
      </c>
      <c r="E31" t="str">
        <f t="shared" si="6"/>
        <v>1000029:9:1</v>
      </c>
      <c r="F31">
        <f t="shared" si="7"/>
        <v>29</v>
      </c>
      <c r="G31">
        <f t="shared" si="8"/>
        <v>1000029</v>
      </c>
      <c r="H31">
        <f t="shared" si="17"/>
        <v>29</v>
      </c>
      <c r="I31" t="str">
        <f>VLOOKUP(U31,怪物属性偏向!E:F,2,FALSE)</f>
        <v>bosss</v>
      </c>
      <c r="J31">
        <f t="shared" si="9"/>
        <v>9</v>
      </c>
      <c r="K31">
        <f t="shared" si="10"/>
        <v>378</v>
      </c>
      <c r="L31">
        <f t="shared" si="11"/>
        <v>378</v>
      </c>
      <c r="M31">
        <f t="shared" si="12"/>
        <v>302</v>
      </c>
      <c r="N31">
        <f t="shared" si="12"/>
        <v>0</v>
      </c>
      <c r="O31">
        <f t="shared" si="3"/>
        <v>1000029</v>
      </c>
      <c r="P31" t="str">
        <f t="shared" si="13"/>
        <v>第一章boss</v>
      </c>
      <c r="S31">
        <v>8</v>
      </c>
      <c r="T31">
        <v>5</v>
      </c>
      <c r="U31" t="s">
        <v>183</v>
      </c>
      <c r="V31">
        <f>VLOOKUP(S31,映射表!T:U,2,FALSE)</f>
        <v>9</v>
      </c>
      <c r="W31">
        <v>1</v>
      </c>
      <c r="X31" s="5">
        <v>1</v>
      </c>
      <c r="Y31" s="5">
        <v>1</v>
      </c>
      <c r="Z31" s="5">
        <f t="shared" si="14"/>
        <v>0.50066225165562905</v>
      </c>
      <c r="AA31" s="5">
        <v>0</v>
      </c>
      <c r="AB31" s="5">
        <v>1</v>
      </c>
      <c r="AC31" s="10">
        <f>INT(VLOOKUP($V31,映射表!$B:$C,2,FALSE)*VLOOKUP($U31,怪物属性偏向!$E:$I,3,FALSE)/100*X31*$AB31)</f>
        <v>378</v>
      </c>
      <c r="AD31" s="10">
        <f>INT(VLOOKUP($V31,映射表!$B:$C,2,FALSE)*VLOOKUP($U31,怪物属性偏向!$E:$I,4,FALSE)/100*Y31*$AB31)</f>
        <v>378</v>
      </c>
      <c r="AE31" s="10">
        <f>INT(VLOOKUP($V31,映射表!$B:$C,2,FALSE)*VLOOKUP($U31,怪物属性偏向!$E:$I,5,FALSE)/100*Z31*AB31)</f>
        <v>302</v>
      </c>
      <c r="AF31" s="10">
        <f>INT(VLOOKUP($V31,映射表!$B:$D,3,FALSE)*AA31)</f>
        <v>0</v>
      </c>
      <c r="AG31">
        <f t="shared" si="15"/>
        <v>4</v>
      </c>
      <c r="AH31">
        <f>VLOOKUP(V31,映射表!B:C,2,FALSE)*0.25-AD31*0.05</f>
        <v>75.599999999999994</v>
      </c>
      <c r="AI31">
        <f t="shared" si="18"/>
        <v>302.39999999999998</v>
      </c>
      <c r="AJ31">
        <f>INT(VLOOKUP($V31,映射表!$B:$C,2,FALSE)*VLOOKUP($U31,怪物属性偏向!$E:$I,5,FALSE)/100)</f>
        <v>604</v>
      </c>
    </row>
  </sheetData>
  <phoneticPr fontId="3" type="noConversion"/>
  <conditionalFormatting sqref="X1:AB1048576">
    <cfRule type="expression" dxfId="7" priority="7">
      <formula>MOD(ROW()+1,2)</formula>
    </cfRule>
    <cfRule type="expression" dxfId="6" priority="8">
      <formula>MOD(ROW(),2)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4" sqref="A4"/>
    </sheetView>
  </sheetViews>
  <sheetFormatPr baseColWidth="10" defaultRowHeight="15" x14ac:dyDescent="0.15"/>
  <cols>
    <col min="2" max="2" width="19.5" bestFit="1" customWidth="1"/>
    <col min="3" max="6" width="10.83203125" style="6"/>
  </cols>
  <sheetData>
    <row r="1" spans="1:21" x14ac:dyDescent="0.15">
      <c r="A1" s="1" t="s">
        <v>0</v>
      </c>
      <c r="B1" s="1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1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3</v>
      </c>
      <c r="F2" s="7" t="s">
        <v>2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</row>
    <row r="3" spans="1:21" x14ac:dyDescent="0.15">
      <c r="A3" s="1" t="s">
        <v>4</v>
      </c>
      <c r="B3" s="1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</row>
    <row r="4" spans="1:21" x14ac:dyDescent="0.15">
      <c r="A4">
        <v>1000001</v>
      </c>
      <c r="B4" t="s">
        <v>207</v>
      </c>
      <c r="C4" s="9">
        <v>1</v>
      </c>
      <c r="D4" s="7" t="s">
        <v>205</v>
      </c>
      <c r="E4" s="7" t="s">
        <v>206</v>
      </c>
      <c r="F4" s="6">
        <f>VLOOKUP(A4,主线配置!A:C,2,FALSE)</f>
        <v>1000001</v>
      </c>
      <c r="G4" t="str">
        <f>_xlfn.IFNA(VLOOKUP($A4&amp;G$1,主线配置!$D:$E,2,FALSE),"")</f>
        <v/>
      </c>
      <c r="H4" t="str">
        <f>_xlfn.IFNA(VLOOKUP($A4&amp;H$1,主线配置!$D:$E,2,FALSE),"")</f>
        <v/>
      </c>
      <c r="I4" t="str">
        <f>_xlfn.IFNA(VLOOKUP($A4&amp;I$1,主线配置!$D:$E,2,FALSE),"")</f>
        <v/>
      </c>
      <c r="J4" t="str">
        <f>_xlfn.IFNA(VLOOKUP($A4&amp;J$1,主线配置!$D:$E,2,FALSE),"")</f>
        <v/>
      </c>
      <c r="K4" t="str">
        <f>_xlfn.IFNA(VLOOKUP($A4&amp;K$1,主线配置!$D:$E,2,FALSE),"")</f>
        <v>1000001:1:1</v>
      </c>
      <c r="L4" t="str">
        <f>_xlfn.IFNA(VLOOKUP($A4&amp;L$1,主线配置!$D:$E,2,FALSE),"")</f>
        <v/>
      </c>
      <c r="M4" t="str">
        <f>_xlfn.IFNA(VLOOKUP($A4&amp;M$1,主线配置!$D:$E,2,FALSE),"")</f>
        <v/>
      </c>
      <c r="N4" t="str">
        <f>_xlfn.IFNA(VLOOKUP($A4&amp;N$1,主线配置!$D:$E,2,FALSE),"")</f>
        <v/>
      </c>
      <c r="O4" t="str">
        <f>_xlfn.IFNA(VLOOKUP($A4&amp;O$1,主线配置!$D:$E,2,FALSE),"")</f>
        <v/>
      </c>
      <c r="P4" t="str">
        <f>_xlfn.IFNA(VLOOKUP($A4&amp;P$1,主线配置!$D:$E,2,FALSE),"")</f>
        <v/>
      </c>
      <c r="Q4" t="str">
        <f>_xlfn.IFNA(VLOOKUP($A4&amp;Q$1,主线配置!$D:$E,2,FALSE),"")</f>
        <v/>
      </c>
      <c r="R4" t="str">
        <f>_xlfn.IFNA(VLOOKUP($A4&amp;R$1,主线配置!$D:$E,2,FALSE),"")</f>
        <v/>
      </c>
      <c r="S4" t="str">
        <f>_xlfn.IFNA(VLOOKUP($A4&amp;S$1,主线配置!$D:$E,2,FALSE),"")</f>
        <v/>
      </c>
      <c r="T4" t="str">
        <f>_xlfn.IFNA(VLOOKUP($A4&amp;T$1,主线配置!$D:$E,2,FALSE),"")</f>
        <v/>
      </c>
      <c r="U4" t="str">
        <f>_xlfn.IFNA(VLOOKUP($A4&amp;U$1,主线配置!$D:$E,2,FALSE),"")</f>
        <v/>
      </c>
    </row>
    <row r="5" spans="1:21" x14ac:dyDescent="0.15">
      <c r="A5">
        <f>A4+1</f>
        <v>1000002</v>
      </c>
      <c r="B5" t="s">
        <v>208</v>
      </c>
      <c r="C5" s="9">
        <v>1</v>
      </c>
      <c r="D5" s="7" t="s">
        <v>205</v>
      </c>
      <c r="E5" s="7" t="s">
        <v>206</v>
      </c>
      <c r="F5" s="6">
        <f>VLOOKUP(A5,主线配置!A:C,2,FALSE)</f>
        <v>1000003</v>
      </c>
      <c r="G5" t="str">
        <f>_xlfn.IFNA(VLOOKUP($A5&amp;G$1,主线配置!$D:$E,2,FALSE),"")</f>
        <v/>
      </c>
      <c r="H5" t="str">
        <f>_xlfn.IFNA(VLOOKUP($A5&amp;H$1,主线配置!$D:$E,2,FALSE),"")</f>
        <v/>
      </c>
      <c r="I5" t="str">
        <f>_xlfn.IFNA(VLOOKUP($A5&amp;I$1,主线配置!$D:$E,2,FALSE),"")</f>
        <v/>
      </c>
      <c r="J5" t="str">
        <f>_xlfn.IFNA(VLOOKUP($A5&amp;J$1,主线配置!$D:$E,2,FALSE),"")</f>
        <v/>
      </c>
      <c r="K5" t="str">
        <f>_xlfn.IFNA(VLOOKUP($A5&amp;K$1,主线配置!$D:$E,2,FALSE),"")</f>
        <v>1000002:2:1</v>
      </c>
      <c r="L5" t="str">
        <f>_xlfn.IFNA(VLOOKUP($A5&amp;L$1,主线配置!$D:$E,2,FALSE),"")</f>
        <v/>
      </c>
      <c r="M5" t="str">
        <f>_xlfn.IFNA(VLOOKUP($A5&amp;M$1,主线配置!$D:$E,2,FALSE),"")</f>
        <v/>
      </c>
      <c r="N5" t="str">
        <f>_xlfn.IFNA(VLOOKUP($A5&amp;N$1,主线配置!$D:$E,2,FALSE),"")</f>
        <v>1000003:2:1</v>
      </c>
      <c r="O5" t="str">
        <f>_xlfn.IFNA(VLOOKUP($A5&amp;O$1,主线配置!$D:$E,2,FALSE),"")</f>
        <v/>
      </c>
      <c r="P5" t="str">
        <f>_xlfn.IFNA(VLOOKUP($A5&amp;P$1,主线配置!$D:$E,2,FALSE),"")</f>
        <v/>
      </c>
      <c r="Q5" t="str">
        <f>_xlfn.IFNA(VLOOKUP($A5&amp;Q$1,主线配置!$D:$E,2,FALSE),"")</f>
        <v/>
      </c>
      <c r="R5" t="str">
        <f>_xlfn.IFNA(VLOOKUP($A5&amp;R$1,主线配置!$D:$E,2,FALSE),"")</f>
        <v/>
      </c>
      <c r="S5" t="str">
        <f>_xlfn.IFNA(VLOOKUP($A5&amp;S$1,主线配置!$D:$E,2,FALSE),"")</f>
        <v/>
      </c>
      <c r="T5" t="str">
        <f>_xlfn.IFNA(VLOOKUP($A5&amp;T$1,主线配置!$D:$E,2,FALSE),"")</f>
        <v/>
      </c>
      <c r="U5" t="str">
        <f>_xlfn.IFNA(VLOOKUP($A5&amp;U$1,主线配置!$D:$E,2,FALSE),"")</f>
        <v/>
      </c>
    </row>
    <row r="6" spans="1:21" x14ac:dyDescent="0.15">
      <c r="A6">
        <f t="shared" ref="A6:A11" si="0">A5+1</f>
        <v>1000003</v>
      </c>
      <c r="B6" t="s">
        <v>209</v>
      </c>
      <c r="C6" s="9">
        <v>1</v>
      </c>
      <c r="D6" s="7" t="s">
        <v>205</v>
      </c>
      <c r="E6" s="7" t="s">
        <v>206</v>
      </c>
      <c r="F6" s="6">
        <f>VLOOKUP(A6,主线配置!A:C,2,FALSE)</f>
        <v>1000005</v>
      </c>
      <c r="G6" t="str">
        <f>_xlfn.IFNA(VLOOKUP($A6&amp;G$1,主线配置!$D:$E,2,FALSE),"")</f>
        <v>1000004:3:1</v>
      </c>
      <c r="H6" t="str">
        <f>_xlfn.IFNA(VLOOKUP($A6&amp;H$1,主线配置!$D:$E,2,FALSE),"")</f>
        <v/>
      </c>
      <c r="I6" t="str">
        <f>_xlfn.IFNA(VLOOKUP($A6&amp;I$1,主线配置!$D:$E,2,FALSE),"")</f>
        <v>1000005:3:1</v>
      </c>
      <c r="J6" t="str">
        <f>_xlfn.IFNA(VLOOKUP($A6&amp;J$1,主线配置!$D:$E,2,FALSE),"")</f>
        <v/>
      </c>
      <c r="K6" t="str">
        <f>_xlfn.IFNA(VLOOKUP($A6&amp;K$1,主线配置!$D:$E,2,FALSE),"")</f>
        <v>1000006:3:1</v>
      </c>
      <c r="L6" t="str">
        <f>_xlfn.IFNA(VLOOKUP($A6&amp;L$1,主线配置!$D:$E,2,FALSE),"")</f>
        <v/>
      </c>
      <c r="M6" t="str">
        <f>_xlfn.IFNA(VLOOKUP($A6&amp;M$1,主线配置!$D:$E,2,FALSE),"")</f>
        <v>1000007:3:1</v>
      </c>
      <c r="N6" t="str">
        <f>_xlfn.IFNA(VLOOKUP($A6&amp;N$1,主线配置!$D:$E,2,FALSE),"")</f>
        <v/>
      </c>
      <c r="O6" t="str">
        <f>_xlfn.IFNA(VLOOKUP($A6&amp;O$1,主线配置!$D:$E,2,FALSE),"")</f>
        <v>1000008:3:1</v>
      </c>
      <c r="P6" t="str">
        <f>_xlfn.IFNA(VLOOKUP($A6&amp;P$1,主线配置!$D:$E,2,FALSE),"")</f>
        <v/>
      </c>
      <c r="Q6" t="str">
        <f>_xlfn.IFNA(VLOOKUP($A6&amp;Q$1,主线配置!$D:$E,2,FALSE),"")</f>
        <v/>
      </c>
      <c r="R6" t="str">
        <f>_xlfn.IFNA(VLOOKUP($A6&amp;R$1,主线配置!$D:$E,2,FALSE),"")</f>
        <v/>
      </c>
      <c r="S6" t="str">
        <f>_xlfn.IFNA(VLOOKUP($A6&amp;S$1,主线配置!$D:$E,2,FALSE),"")</f>
        <v/>
      </c>
      <c r="T6" t="str">
        <f>_xlfn.IFNA(VLOOKUP($A6&amp;T$1,主线配置!$D:$E,2,FALSE),"")</f>
        <v/>
      </c>
      <c r="U6" t="str">
        <f>_xlfn.IFNA(VLOOKUP($A6&amp;U$1,主线配置!$D:$E,2,FALSE),"")</f>
        <v/>
      </c>
    </row>
    <row r="7" spans="1:21" x14ac:dyDescent="0.15">
      <c r="A7">
        <f t="shared" si="0"/>
        <v>1000004</v>
      </c>
      <c r="B7" t="s">
        <v>210</v>
      </c>
      <c r="C7" s="9">
        <v>1</v>
      </c>
      <c r="D7" s="7" t="s">
        <v>205</v>
      </c>
      <c r="E7" s="7" t="s">
        <v>206</v>
      </c>
      <c r="F7" s="6">
        <f>VLOOKUP(A7,主线配置!A:C,2,FALSE)</f>
        <v>1000011</v>
      </c>
      <c r="G7" t="str">
        <f>_xlfn.IFNA(VLOOKUP($A7&amp;G$1,主线配置!$D:$E,2,FALSE),"")</f>
        <v>1000009:4:1</v>
      </c>
      <c r="H7" t="str">
        <f>_xlfn.IFNA(VLOOKUP($A7&amp;H$1,主线配置!$D:$E,2,FALSE),"")</f>
        <v/>
      </c>
      <c r="I7" t="str">
        <f>_xlfn.IFNA(VLOOKUP($A7&amp;I$1,主线配置!$D:$E,2,FALSE),"")</f>
        <v>1000010:4:1</v>
      </c>
      <c r="J7" t="str">
        <f>_xlfn.IFNA(VLOOKUP($A7&amp;J$1,主线配置!$D:$E,2,FALSE),"")</f>
        <v>1000011:4:1</v>
      </c>
      <c r="K7" t="str">
        <f>_xlfn.IFNA(VLOOKUP($A7&amp;K$1,主线配置!$D:$E,2,FALSE),"")</f>
        <v/>
      </c>
      <c r="L7" t="str">
        <f>_xlfn.IFNA(VLOOKUP($A7&amp;L$1,主线配置!$D:$E,2,FALSE),"")</f>
        <v/>
      </c>
      <c r="M7" t="str">
        <f>_xlfn.IFNA(VLOOKUP($A7&amp;M$1,主线配置!$D:$E,2,FALSE),"")</f>
        <v/>
      </c>
      <c r="N7" t="str">
        <f>_xlfn.IFNA(VLOOKUP($A7&amp;N$1,主线配置!$D:$E,2,FALSE),"")</f>
        <v>1000012:4:1</v>
      </c>
      <c r="O7" t="str">
        <f>_xlfn.IFNA(VLOOKUP($A7&amp;O$1,主线配置!$D:$E,2,FALSE),"")</f>
        <v/>
      </c>
      <c r="P7" t="str">
        <f>_xlfn.IFNA(VLOOKUP($A7&amp;P$1,主线配置!$D:$E,2,FALSE),"")</f>
        <v/>
      </c>
      <c r="Q7" t="str">
        <f>_xlfn.IFNA(VLOOKUP($A7&amp;Q$1,主线配置!$D:$E,2,FALSE),"")</f>
        <v/>
      </c>
      <c r="R7" t="str">
        <f>_xlfn.IFNA(VLOOKUP($A7&amp;R$1,主线配置!$D:$E,2,FALSE),"")</f>
        <v/>
      </c>
      <c r="S7" t="str">
        <f>_xlfn.IFNA(VLOOKUP($A7&amp;S$1,主线配置!$D:$E,2,FALSE),"")</f>
        <v/>
      </c>
      <c r="T7" t="str">
        <f>_xlfn.IFNA(VLOOKUP($A7&amp;T$1,主线配置!$D:$E,2,FALSE),"")</f>
        <v/>
      </c>
      <c r="U7" t="str">
        <f>_xlfn.IFNA(VLOOKUP($A7&amp;U$1,主线配置!$D:$E,2,FALSE),"")</f>
        <v/>
      </c>
    </row>
    <row r="8" spans="1:21" x14ac:dyDescent="0.15">
      <c r="A8">
        <f t="shared" si="0"/>
        <v>1000005</v>
      </c>
      <c r="B8" t="s">
        <v>211</v>
      </c>
      <c r="C8" s="9">
        <v>1</v>
      </c>
      <c r="D8" s="7" t="s">
        <v>205</v>
      </c>
      <c r="E8" s="7" t="s">
        <v>206</v>
      </c>
      <c r="F8" s="6">
        <f>VLOOKUP(A8,主线配置!A:C,2,FALSE)</f>
        <v>1000015</v>
      </c>
      <c r="G8" t="str">
        <f>_xlfn.IFNA(VLOOKUP($A8&amp;G$1,主线配置!$D:$E,2,FALSE),"")</f>
        <v/>
      </c>
      <c r="H8" t="str">
        <f>_xlfn.IFNA(VLOOKUP($A8&amp;H$1,主线配置!$D:$E,2,FALSE),"")</f>
        <v>1000013:5:1</v>
      </c>
      <c r="I8" t="str">
        <f>_xlfn.IFNA(VLOOKUP($A8&amp;I$1,主线配置!$D:$E,2,FALSE),"")</f>
        <v/>
      </c>
      <c r="J8" t="str">
        <f>_xlfn.IFNA(VLOOKUP($A8&amp;J$1,主线配置!$D:$E,2,FALSE),"")</f>
        <v>1000014:5:1</v>
      </c>
      <c r="K8" t="str">
        <f>_xlfn.IFNA(VLOOKUP($A8&amp;K$1,主线配置!$D:$E,2,FALSE),"")</f>
        <v/>
      </c>
      <c r="L8" t="str">
        <f>_xlfn.IFNA(VLOOKUP($A8&amp;L$1,主线配置!$D:$E,2,FALSE),"")</f>
        <v>1000015:5:1</v>
      </c>
      <c r="M8" t="str">
        <f>_xlfn.IFNA(VLOOKUP($A8&amp;M$1,主线配置!$D:$E,2,FALSE),"")</f>
        <v>1000016:5:1</v>
      </c>
      <c r="N8" t="str">
        <f>_xlfn.IFNA(VLOOKUP($A8&amp;N$1,主线配置!$D:$E,2,FALSE),"")</f>
        <v/>
      </c>
      <c r="O8" t="str">
        <f>_xlfn.IFNA(VLOOKUP($A8&amp;O$1,主线配置!$D:$E,2,FALSE),"")</f>
        <v>1000017:5:1</v>
      </c>
      <c r="P8" t="str">
        <f>_xlfn.IFNA(VLOOKUP($A8&amp;P$1,主线配置!$D:$E,2,FALSE),"")</f>
        <v/>
      </c>
      <c r="Q8" t="str">
        <f>_xlfn.IFNA(VLOOKUP($A8&amp;Q$1,主线配置!$D:$E,2,FALSE),"")</f>
        <v/>
      </c>
      <c r="R8" t="str">
        <f>_xlfn.IFNA(VLOOKUP($A8&amp;R$1,主线配置!$D:$E,2,FALSE),"")</f>
        <v/>
      </c>
      <c r="S8" t="str">
        <f>_xlfn.IFNA(VLOOKUP($A8&amp;S$1,主线配置!$D:$E,2,FALSE),"")</f>
        <v/>
      </c>
      <c r="T8" t="str">
        <f>_xlfn.IFNA(VLOOKUP($A8&amp;T$1,主线配置!$D:$E,2,FALSE),"")</f>
        <v/>
      </c>
      <c r="U8" t="str">
        <f>_xlfn.IFNA(VLOOKUP($A8&amp;U$1,主线配置!$D:$E,2,FALSE),"")</f>
        <v/>
      </c>
    </row>
    <row r="9" spans="1:21" x14ac:dyDescent="0.15">
      <c r="A9">
        <f t="shared" si="0"/>
        <v>1000006</v>
      </c>
      <c r="B9" t="s">
        <v>212</v>
      </c>
      <c r="C9" s="9">
        <v>1</v>
      </c>
      <c r="D9" s="7" t="s">
        <v>205</v>
      </c>
      <c r="E9" s="7" t="s">
        <v>206</v>
      </c>
      <c r="F9" s="6">
        <f>VLOOKUP(A9,主线配置!A:C,2,FALSE)</f>
        <v>1000020</v>
      </c>
      <c r="G9" t="str">
        <f>_xlfn.IFNA(VLOOKUP($A9&amp;G$1,主线配置!$D:$E,2,FALSE),"")</f>
        <v>1000018:7:1</v>
      </c>
      <c r="H9" t="str">
        <f>_xlfn.IFNA(VLOOKUP($A9&amp;H$1,主线配置!$D:$E,2,FALSE),"")</f>
        <v>1000019:7:1</v>
      </c>
      <c r="I9" t="str">
        <f>_xlfn.IFNA(VLOOKUP($A9&amp;I$1,主线配置!$D:$E,2,FALSE),"")</f>
        <v>1000020:7:1</v>
      </c>
      <c r="J9" t="str">
        <f>_xlfn.IFNA(VLOOKUP($A9&amp;J$1,主线配置!$D:$E,2,FALSE),"")</f>
        <v/>
      </c>
      <c r="K9" t="str">
        <f>_xlfn.IFNA(VLOOKUP($A9&amp;K$1,主线配置!$D:$E,2,FALSE),"")</f>
        <v>1000021:7:1</v>
      </c>
      <c r="L9" t="str">
        <f>_xlfn.IFNA(VLOOKUP($A9&amp;L$1,主线配置!$D:$E,2,FALSE),"")</f>
        <v/>
      </c>
      <c r="M9" t="str">
        <f>_xlfn.IFNA(VLOOKUP($A9&amp;M$1,主线配置!$D:$E,2,FALSE),"")</f>
        <v/>
      </c>
      <c r="N9" t="str">
        <f>_xlfn.IFNA(VLOOKUP($A9&amp;N$1,主线配置!$D:$E,2,FALSE),"")</f>
        <v/>
      </c>
      <c r="O9" t="str">
        <f>_xlfn.IFNA(VLOOKUP($A9&amp;O$1,主线配置!$D:$E,2,FALSE),"")</f>
        <v/>
      </c>
      <c r="P9" t="str">
        <f>_xlfn.IFNA(VLOOKUP($A9&amp;P$1,主线配置!$D:$E,2,FALSE),"")</f>
        <v/>
      </c>
      <c r="Q9" t="str">
        <f>_xlfn.IFNA(VLOOKUP($A9&amp;Q$1,主线配置!$D:$E,2,FALSE),"")</f>
        <v/>
      </c>
      <c r="R9" t="str">
        <f>_xlfn.IFNA(VLOOKUP($A9&amp;R$1,主线配置!$D:$E,2,FALSE),"")</f>
        <v/>
      </c>
      <c r="S9" t="str">
        <f>_xlfn.IFNA(VLOOKUP($A9&amp;S$1,主线配置!$D:$E,2,FALSE),"")</f>
        <v/>
      </c>
      <c r="T9" t="str">
        <f>_xlfn.IFNA(VLOOKUP($A9&amp;T$1,主线配置!$D:$E,2,FALSE),"")</f>
        <v/>
      </c>
      <c r="U9" t="str">
        <f>_xlfn.IFNA(VLOOKUP($A9&amp;U$1,主线配置!$D:$E,2,FALSE),"")</f>
        <v/>
      </c>
    </row>
    <row r="10" spans="1:21" x14ac:dyDescent="0.15">
      <c r="A10">
        <f t="shared" si="0"/>
        <v>1000007</v>
      </c>
      <c r="B10" t="s">
        <v>213</v>
      </c>
      <c r="C10" s="9">
        <v>1</v>
      </c>
      <c r="D10" s="7" t="s">
        <v>205</v>
      </c>
      <c r="E10" s="7" t="s">
        <v>206</v>
      </c>
      <c r="F10" s="6">
        <f>VLOOKUP(A10,主线配置!A:C,2,FALSE)</f>
        <v>1000024</v>
      </c>
      <c r="G10" t="str">
        <f>_xlfn.IFNA(VLOOKUP($A10&amp;G$1,主线配置!$D:$E,2,FALSE),"")</f>
        <v>1000022:8:1</v>
      </c>
      <c r="H10" t="str">
        <f>_xlfn.IFNA(VLOOKUP($A10&amp;H$1,主线配置!$D:$E,2,FALSE),"")</f>
        <v/>
      </c>
      <c r="I10" t="str">
        <f>_xlfn.IFNA(VLOOKUP($A10&amp;I$1,主线配置!$D:$E,2,FALSE),"")</f>
        <v>1000023:8:1</v>
      </c>
      <c r="J10" t="str">
        <f>_xlfn.IFNA(VLOOKUP($A10&amp;J$1,主线配置!$D:$E,2,FALSE),"")</f>
        <v>1000024:8:1</v>
      </c>
      <c r="K10" t="str">
        <f>_xlfn.IFNA(VLOOKUP($A10&amp;K$1,主线配置!$D:$E,2,FALSE),"")</f>
        <v/>
      </c>
      <c r="L10" t="str">
        <f>_xlfn.IFNA(VLOOKUP($A10&amp;L$1,主线配置!$D:$E,2,FALSE),"")</f>
        <v/>
      </c>
      <c r="M10" t="str">
        <f>_xlfn.IFNA(VLOOKUP($A10&amp;M$1,主线配置!$D:$E,2,FALSE),"")</f>
        <v/>
      </c>
      <c r="N10" t="str">
        <f>_xlfn.IFNA(VLOOKUP($A10&amp;N$1,主线配置!$D:$E,2,FALSE),"")</f>
        <v>1000025:8:1</v>
      </c>
      <c r="O10" t="str">
        <f>_xlfn.IFNA(VLOOKUP($A10&amp;O$1,主线配置!$D:$E,2,FALSE),"")</f>
        <v/>
      </c>
      <c r="P10" t="str">
        <f>_xlfn.IFNA(VLOOKUP($A10&amp;P$1,主线配置!$D:$E,2,FALSE),"")</f>
        <v/>
      </c>
      <c r="Q10" t="str">
        <f>_xlfn.IFNA(VLOOKUP($A10&amp;Q$1,主线配置!$D:$E,2,FALSE),"")</f>
        <v/>
      </c>
      <c r="R10" t="str">
        <f>_xlfn.IFNA(VLOOKUP($A10&amp;R$1,主线配置!$D:$E,2,FALSE),"")</f>
        <v/>
      </c>
      <c r="S10" t="str">
        <f>_xlfn.IFNA(VLOOKUP($A10&amp;S$1,主线配置!$D:$E,2,FALSE),"")</f>
        <v/>
      </c>
      <c r="T10" t="str">
        <f>_xlfn.IFNA(VLOOKUP($A10&amp;T$1,主线配置!$D:$E,2,FALSE),"")</f>
        <v/>
      </c>
      <c r="U10" t="str">
        <f>_xlfn.IFNA(VLOOKUP($A10&amp;U$1,主线配置!$D:$E,2,FALSE),"")</f>
        <v/>
      </c>
    </row>
    <row r="11" spans="1:21" x14ac:dyDescent="0.15">
      <c r="A11">
        <f t="shared" si="0"/>
        <v>1000008</v>
      </c>
      <c r="B11" t="s">
        <v>214</v>
      </c>
      <c r="C11" s="9">
        <v>1</v>
      </c>
      <c r="D11" s="7" t="s">
        <v>205</v>
      </c>
      <c r="E11" s="7" t="s">
        <v>206</v>
      </c>
      <c r="F11" s="6">
        <f>VLOOKUP(A11,主线配置!A:C,2,FALSE)</f>
        <v>1000029</v>
      </c>
      <c r="G11" t="str">
        <f>_xlfn.IFNA(VLOOKUP($A11&amp;G$1,主线配置!$D:$E,2,FALSE),"")</f>
        <v>1000026:9:1</v>
      </c>
      <c r="H11" t="str">
        <f>_xlfn.IFNA(VLOOKUP($A11&amp;H$1,主线配置!$D:$E,2,FALSE),"")</f>
        <v>1000027:9:1</v>
      </c>
      <c r="I11" t="str">
        <f>_xlfn.IFNA(VLOOKUP($A11&amp;I$1,主线配置!$D:$E,2,FALSE),"")</f>
        <v>1000028:9:1</v>
      </c>
      <c r="J11" t="str">
        <f>_xlfn.IFNA(VLOOKUP($A11&amp;J$1,主线配置!$D:$E,2,FALSE),"")</f>
        <v/>
      </c>
      <c r="K11" t="str">
        <f>_xlfn.IFNA(VLOOKUP($A11&amp;K$1,主线配置!$D:$E,2,FALSE),"")</f>
        <v>1000029:9:1</v>
      </c>
      <c r="L11" t="str">
        <f>_xlfn.IFNA(VLOOKUP($A11&amp;L$1,主线配置!$D:$E,2,FALSE),"")</f>
        <v/>
      </c>
      <c r="M11" t="str">
        <f>_xlfn.IFNA(VLOOKUP($A11&amp;M$1,主线配置!$D:$E,2,FALSE),"")</f>
        <v/>
      </c>
      <c r="N11" t="str">
        <f>_xlfn.IFNA(VLOOKUP($A11&amp;N$1,主线配置!$D:$E,2,FALSE),"")</f>
        <v/>
      </c>
      <c r="O11" t="str">
        <f>_xlfn.IFNA(VLOOKUP($A11&amp;O$1,主线配置!$D:$E,2,FALSE),"")</f>
        <v/>
      </c>
      <c r="P11" t="str">
        <f>_xlfn.IFNA(VLOOKUP($A11&amp;P$1,主线配置!$D:$E,2,FALSE),"")</f>
        <v/>
      </c>
      <c r="Q11" t="str">
        <f>_xlfn.IFNA(VLOOKUP($A11&amp;Q$1,主线配置!$D:$E,2,FALSE),"")</f>
        <v/>
      </c>
      <c r="R11" t="str">
        <f>_xlfn.IFNA(VLOOKUP($A11&amp;R$1,主线配置!$D:$E,2,FALSE),"")</f>
        <v/>
      </c>
      <c r="S11" t="str">
        <f>_xlfn.IFNA(VLOOKUP($A11&amp;S$1,主线配置!$D:$E,2,FALSE),"")</f>
        <v/>
      </c>
      <c r="T11" t="str">
        <f>_xlfn.IFNA(VLOOKUP($A11&amp;T$1,主线配置!$D:$E,2,FALSE),"")</f>
        <v/>
      </c>
      <c r="U11" t="str">
        <f>_xlfn.IFNA(VLOOKUP($A11&amp;U$1,主线配置!$D:$E,2,FALSE),"")</f>
        <v/>
      </c>
    </row>
    <row r="21" spans="10:10" x14ac:dyDescent="0.15">
      <c r="J21" t="s">
        <v>198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workbookViewId="0">
      <selection activeCell="A11" sqref="A11"/>
    </sheetView>
  </sheetViews>
  <sheetFormatPr baseColWidth="10" defaultRowHeight="15" x14ac:dyDescent="0.15"/>
  <cols>
    <col min="3" max="13" width="10.83203125" style="6"/>
  </cols>
  <sheetData>
    <row r="1" spans="1:19" x14ac:dyDescent="0.15">
      <c r="A1" s="1" t="s">
        <v>0</v>
      </c>
      <c r="B1" s="1" t="s">
        <v>113</v>
      </c>
      <c r="C1" s="7" t="s">
        <v>114</v>
      </c>
      <c r="D1" s="7" t="s">
        <v>115</v>
      </c>
      <c r="E1" s="7" t="s">
        <v>116</v>
      </c>
      <c r="F1" s="7" t="s">
        <v>117</v>
      </c>
      <c r="G1" s="7" t="s">
        <v>118</v>
      </c>
      <c r="H1" s="7" t="s">
        <v>119</v>
      </c>
      <c r="I1" s="7" t="s">
        <v>1</v>
      </c>
      <c r="J1" s="7" t="s">
        <v>120</v>
      </c>
      <c r="K1" s="7" t="s">
        <v>121</v>
      </c>
      <c r="L1" s="7" t="s">
        <v>122</v>
      </c>
      <c r="M1" s="7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128</v>
      </c>
      <c r="S1" s="1" t="s">
        <v>129</v>
      </c>
    </row>
    <row r="2" spans="1:19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2</v>
      </c>
      <c r="F2" s="7" t="s">
        <v>130</v>
      </c>
      <c r="G2" s="7" t="s">
        <v>3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</row>
    <row r="3" spans="1:19" x14ac:dyDescent="0.15">
      <c r="A3" s="1" t="s">
        <v>4</v>
      </c>
      <c r="B3" s="1" t="s">
        <v>5</v>
      </c>
      <c r="C3" s="7" t="s">
        <v>131</v>
      </c>
      <c r="D3" s="7" t="s">
        <v>132</v>
      </c>
      <c r="E3" s="7" t="s">
        <v>116</v>
      </c>
      <c r="F3" s="7" t="s">
        <v>117</v>
      </c>
      <c r="G3" s="7" t="s">
        <v>118</v>
      </c>
      <c r="H3" s="7" t="s">
        <v>119</v>
      </c>
      <c r="I3" s="7" t="s">
        <v>1</v>
      </c>
      <c r="J3" s="7" t="s">
        <v>120</v>
      </c>
      <c r="K3" s="7" t="s">
        <v>121</v>
      </c>
      <c r="L3" s="7" t="s">
        <v>122</v>
      </c>
      <c r="M3" s="7" t="s">
        <v>123</v>
      </c>
      <c r="N3" s="1" t="s">
        <v>124</v>
      </c>
      <c r="O3" s="1" t="s">
        <v>125</v>
      </c>
      <c r="P3" s="1" t="s">
        <v>126</v>
      </c>
      <c r="Q3" s="1" t="s">
        <v>127</v>
      </c>
      <c r="R3" s="1" t="s">
        <v>128</v>
      </c>
      <c r="S3" s="1" t="s">
        <v>129</v>
      </c>
    </row>
    <row r="4" spans="1:19" x14ac:dyDescent="0.15">
      <c r="A4" s="3">
        <v>1000001</v>
      </c>
      <c r="B4" s="1" t="str">
        <f>VLOOKUP(A4,主线配置!G:I,3,FALSE)</f>
        <v>平均怪</v>
      </c>
      <c r="C4" s="7"/>
      <c r="D4" s="6" t="str">
        <f>VLOOKUP(B4,怪物属性偏向!F:P,11,FALSE)</f>
        <v>m1000</v>
      </c>
      <c r="E4" s="9">
        <v>1</v>
      </c>
      <c r="F4" s="9">
        <v>0</v>
      </c>
      <c r="G4" s="7" t="s">
        <v>133</v>
      </c>
      <c r="H4" s="9">
        <v>122</v>
      </c>
      <c r="I4" s="9">
        <v>1</v>
      </c>
      <c r="J4" s="9">
        <v>7</v>
      </c>
      <c r="K4" s="9">
        <v>20</v>
      </c>
      <c r="L4" s="9">
        <v>1</v>
      </c>
      <c r="M4" s="9">
        <v>1</v>
      </c>
      <c r="N4" s="8">
        <f>VLOOKUP(VLOOKUP($A4,主线配置!$O:$P,2,FALSE),怪物属性偏向!$E:$O,怪物属性偏向!J$1-1,FALSE)</f>
        <v>20000001</v>
      </c>
      <c r="O4" s="8" t="str">
        <f>VLOOKUP(VLOOKUP($A4,主线配置!$O:$P,2,FALSE),怪物属性偏向!$E:$O,怪物属性偏向!K$1-1,FALSE)</f>
        <v/>
      </c>
      <c r="P4" s="8" t="str">
        <f>VLOOKUP(VLOOKUP($A4,主线配置!$O:$P,2,FALSE),怪物属性偏向!$E:$O,怪物属性偏向!L$1-1,FALSE)</f>
        <v/>
      </c>
      <c r="Q4" s="8" t="str">
        <f>VLOOKUP(VLOOKUP($A4,主线配置!$O:$P,2,FALSE),怪物属性偏向!$E:$O,怪物属性偏向!M$1-1,FALSE)</f>
        <v/>
      </c>
      <c r="R4" s="8" t="str">
        <f>VLOOKUP(VLOOKUP($A4,主线配置!$O:$P,2,FALSE),怪物属性偏向!$E:$O,怪物属性偏向!N$1-1,FALSE)</f>
        <v/>
      </c>
      <c r="S4" s="8" t="str">
        <f>VLOOKUP(VLOOKUP($A4,主线配置!$O:$P,2,FALSE),怪物属性偏向!$E:$O,怪物属性偏向!O$1-1,FALSE)</f>
        <v/>
      </c>
    </row>
    <row r="5" spans="1:19" x14ac:dyDescent="0.15">
      <c r="A5" s="3">
        <f>A4+1</f>
        <v>1000002</v>
      </c>
      <c r="B5" s="1" t="str">
        <f>VLOOKUP(A5,主线配置!G:I,3,FALSE)</f>
        <v>平均怪</v>
      </c>
      <c r="C5" s="7"/>
      <c r="D5" s="6" t="str">
        <f>VLOOKUP(B5,怪物属性偏向!F:P,11,FALSE)</f>
        <v>m1000</v>
      </c>
      <c r="E5" s="9">
        <v>1</v>
      </c>
      <c r="F5" s="9">
        <v>0</v>
      </c>
      <c r="G5" s="7" t="s">
        <v>133</v>
      </c>
      <c r="H5" s="9">
        <v>122</v>
      </c>
      <c r="I5" s="9">
        <v>1</v>
      </c>
      <c r="J5" s="9">
        <v>7</v>
      </c>
      <c r="K5" s="9">
        <v>20</v>
      </c>
      <c r="L5" s="9">
        <v>1</v>
      </c>
      <c r="M5" s="9">
        <v>1</v>
      </c>
      <c r="N5" s="8">
        <f>VLOOKUP(VLOOKUP($A5,主线配置!$O:$P,2,FALSE),怪物属性偏向!$E:$O,怪物属性偏向!J$1-1,FALSE)</f>
        <v>20000001</v>
      </c>
      <c r="O5" s="8" t="str">
        <f>VLOOKUP(VLOOKUP($A5,主线配置!$O:$P,2,FALSE),怪物属性偏向!$E:$O,怪物属性偏向!K$1-1,FALSE)</f>
        <v/>
      </c>
      <c r="P5" s="8" t="str">
        <f>VLOOKUP(VLOOKUP($A5,主线配置!$O:$P,2,FALSE),怪物属性偏向!$E:$O,怪物属性偏向!L$1-1,FALSE)</f>
        <v/>
      </c>
      <c r="Q5" s="8" t="str">
        <f>VLOOKUP(VLOOKUP($A5,主线配置!$O:$P,2,FALSE),怪物属性偏向!$E:$O,怪物属性偏向!M$1-1,FALSE)</f>
        <v/>
      </c>
      <c r="R5" s="8" t="str">
        <f>VLOOKUP(VLOOKUP($A5,主线配置!$O:$P,2,FALSE),怪物属性偏向!$E:$O,怪物属性偏向!N$1-1,FALSE)</f>
        <v/>
      </c>
      <c r="S5" s="8" t="str">
        <f>VLOOKUP(VLOOKUP($A5,主线配置!$O:$P,2,FALSE),怪物属性偏向!$E:$O,怪物属性偏向!O$1-1,FALSE)</f>
        <v/>
      </c>
    </row>
    <row r="6" spans="1:19" x14ac:dyDescent="0.15">
      <c r="A6" s="3">
        <f t="shared" ref="A6:A32" si="0">A5+1</f>
        <v>1000003</v>
      </c>
      <c r="B6" s="1" t="str">
        <f>VLOOKUP(A6,主线配置!G:I,3,FALSE)</f>
        <v>平均怪</v>
      </c>
      <c r="C6" s="7"/>
      <c r="D6" s="6" t="str">
        <f>VLOOKUP(B6,怪物属性偏向!F:P,11,FALSE)</f>
        <v>m1000</v>
      </c>
      <c r="E6" s="9">
        <v>1</v>
      </c>
      <c r="F6" s="9">
        <v>0</v>
      </c>
      <c r="G6" s="7" t="s">
        <v>133</v>
      </c>
      <c r="H6" s="9">
        <v>122</v>
      </c>
      <c r="I6" s="9">
        <v>1</v>
      </c>
      <c r="J6" s="9">
        <v>7</v>
      </c>
      <c r="K6" s="9">
        <v>20</v>
      </c>
      <c r="L6" s="9">
        <v>1</v>
      </c>
      <c r="M6" s="9">
        <v>1</v>
      </c>
      <c r="N6" s="8">
        <f>VLOOKUP(VLOOKUP($A6,主线配置!$O:$P,2,FALSE),怪物属性偏向!$E:$O,怪物属性偏向!J$1-1,FALSE)</f>
        <v>20000001</v>
      </c>
      <c r="O6" s="8" t="str">
        <f>VLOOKUP(VLOOKUP($A6,主线配置!$O:$P,2,FALSE),怪物属性偏向!$E:$O,怪物属性偏向!K$1-1,FALSE)</f>
        <v/>
      </c>
      <c r="P6" s="8" t="str">
        <f>VLOOKUP(VLOOKUP($A6,主线配置!$O:$P,2,FALSE),怪物属性偏向!$E:$O,怪物属性偏向!L$1-1,FALSE)</f>
        <v/>
      </c>
      <c r="Q6" s="8" t="str">
        <f>VLOOKUP(VLOOKUP($A6,主线配置!$O:$P,2,FALSE),怪物属性偏向!$E:$O,怪物属性偏向!M$1-1,FALSE)</f>
        <v/>
      </c>
      <c r="R6" s="8" t="str">
        <f>VLOOKUP(VLOOKUP($A6,主线配置!$O:$P,2,FALSE),怪物属性偏向!$E:$O,怪物属性偏向!N$1-1,FALSE)</f>
        <v/>
      </c>
      <c r="S6" s="8" t="str">
        <f>VLOOKUP(VLOOKUP($A6,主线配置!$O:$P,2,FALSE),怪物属性偏向!$E:$O,怪物属性偏向!O$1-1,FALSE)</f>
        <v/>
      </c>
    </row>
    <row r="7" spans="1:19" x14ac:dyDescent="0.15">
      <c r="A7" s="3">
        <f t="shared" si="0"/>
        <v>1000004</v>
      </c>
      <c r="B7" s="1" t="str">
        <f>VLOOKUP(A7,主线配置!G:I,3,FALSE)</f>
        <v>平均怪</v>
      </c>
      <c r="C7" s="7"/>
      <c r="D7" s="6" t="str">
        <f>VLOOKUP(B7,怪物属性偏向!F:P,11,FALSE)</f>
        <v>m1000</v>
      </c>
      <c r="E7" s="9">
        <v>1</v>
      </c>
      <c r="F7" s="9">
        <v>0</v>
      </c>
      <c r="G7" s="7" t="s">
        <v>133</v>
      </c>
      <c r="H7" s="9">
        <v>122</v>
      </c>
      <c r="I7" s="9">
        <v>1</v>
      </c>
      <c r="J7" s="9">
        <v>7</v>
      </c>
      <c r="K7" s="9">
        <v>20</v>
      </c>
      <c r="L7" s="9">
        <v>1</v>
      </c>
      <c r="M7" s="9">
        <v>1</v>
      </c>
      <c r="N7" s="8">
        <f>VLOOKUP(VLOOKUP($A7,主线配置!$O:$P,2,FALSE),怪物属性偏向!$E:$O,怪物属性偏向!J$1-1,FALSE)</f>
        <v>20000001</v>
      </c>
      <c r="O7" s="8" t="str">
        <f>VLOOKUP(VLOOKUP($A7,主线配置!$O:$P,2,FALSE),怪物属性偏向!$E:$O,怪物属性偏向!K$1-1,FALSE)</f>
        <v/>
      </c>
      <c r="P7" s="8" t="str">
        <f>VLOOKUP(VLOOKUP($A7,主线配置!$O:$P,2,FALSE),怪物属性偏向!$E:$O,怪物属性偏向!L$1-1,FALSE)</f>
        <v/>
      </c>
      <c r="Q7" s="8" t="str">
        <f>VLOOKUP(VLOOKUP($A7,主线配置!$O:$P,2,FALSE),怪物属性偏向!$E:$O,怪物属性偏向!M$1-1,FALSE)</f>
        <v/>
      </c>
      <c r="R7" s="8" t="str">
        <f>VLOOKUP(VLOOKUP($A7,主线配置!$O:$P,2,FALSE),怪物属性偏向!$E:$O,怪物属性偏向!N$1-1,FALSE)</f>
        <v/>
      </c>
      <c r="S7" s="8" t="str">
        <f>VLOOKUP(VLOOKUP($A7,主线配置!$O:$P,2,FALSE),怪物属性偏向!$E:$O,怪物属性偏向!O$1-1,FALSE)</f>
        <v/>
      </c>
    </row>
    <row r="8" spans="1:19" x14ac:dyDescent="0.15">
      <c r="A8" s="3">
        <f t="shared" si="0"/>
        <v>1000005</v>
      </c>
      <c r="B8" s="1" t="str">
        <f>VLOOKUP(A8,主线配置!G:I,3,FALSE)</f>
        <v>平均怪</v>
      </c>
      <c r="C8" s="7"/>
      <c r="D8" s="6" t="str">
        <f>VLOOKUP(B8,怪物属性偏向!F:P,11,FALSE)</f>
        <v>m1000</v>
      </c>
      <c r="E8" s="9">
        <v>1</v>
      </c>
      <c r="F8" s="9">
        <v>0</v>
      </c>
      <c r="G8" s="7" t="s">
        <v>133</v>
      </c>
      <c r="H8" s="9">
        <v>122</v>
      </c>
      <c r="I8" s="9">
        <v>1</v>
      </c>
      <c r="J8" s="9">
        <v>7</v>
      </c>
      <c r="K8" s="9">
        <v>20</v>
      </c>
      <c r="L8" s="9">
        <v>1</v>
      </c>
      <c r="M8" s="9">
        <v>1</v>
      </c>
      <c r="N8" s="8">
        <f>VLOOKUP(VLOOKUP($A8,主线配置!$O:$P,2,FALSE),怪物属性偏向!$E:$O,怪物属性偏向!J$1-1,FALSE)</f>
        <v>20000001</v>
      </c>
      <c r="O8" s="8" t="str">
        <f>VLOOKUP(VLOOKUP($A8,主线配置!$O:$P,2,FALSE),怪物属性偏向!$E:$O,怪物属性偏向!K$1-1,FALSE)</f>
        <v/>
      </c>
      <c r="P8" s="8" t="str">
        <f>VLOOKUP(VLOOKUP($A8,主线配置!$O:$P,2,FALSE),怪物属性偏向!$E:$O,怪物属性偏向!L$1-1,FALSE)</f>
        <v/>
      </c>
      <c r="Q8" s="8" t="str">
        <f>VLOOKUP(VLOOKUP($A8,主线配置!$O:$P,2,FALSE),怪物属性偏向!$E:$O,怪物属性偏向!M$1-1,FALSE)</f>
        <v/>
      </c>
      <c r="R8" s="8" t="str">
        <f>VLOOKUP(VLOOKUP($A8,主线配置!$O:$P,2,FALSE),怪物属性偏向!$E:$O,怪物属性偏向!N$1-1,FALSE)</f>
        <v/>
      </c>
      <c r="S8" s="8" t="str">
        <f>VLOOKUP(VLOOKUP($A8,主线配置!$O:$P,2,FALSE),怪物属性偏向!$E:$O,怪物属性偏向!O$1-1,FALSE)</f>
        <v/>
      </c>
    </row>
    <row r="9" spans="1:19" x14ac:dyDescent="0.15">
      <c r="A9" s="3">
        <f>A8+1</f>
        <v>1000006</v>
      </c>
      <c r="B9" s="1" t="str">
        <f>VLOOKUP(A9,主线配置!G:I,3,FALSE)</f>
        <v>平均怪</v>
      </c>
      <c r="C9" s="7"/>
      <c r="D9" s="6" t="str">
        <f>VLOOKUP(B9,怪物属性偏向!F:P,11,FALSE)</f>
        <v>m1000</v>
      </c>
      <c r="E9" s="9">
        <v>1</v>
      </c>
      <c r="F9" s="9">
        <v>0</v>
      </c>
      <c r="G9" s="7" t="s">
        <v>133</v>
      </c>
      <c r="H9" s="9">
        <v>122</v>
      </c>
      <c r="I9" s="9">
        <v>1</v>
      </c>
      <c r="J9" s="9">
        <v>7</v>
      </c>
      <c r="K9" s="9">
        <v>20</v>
      </c>
      <c r="L9" s="9">
        <v>1</v>
      </c>
      <c r="M9" s="9">
        <v>1</v>
      </c>
      <c r="N9" s="8">
        <f>VLOOKUP(VLOOKUP($A9,主线配置!$O:$P,2,FALSE),怪物属性偏向!$E:$O,怪物属性偏向!J$1-1,FALSE)</f>
        <v>20000001</v>
      </c>
      <c r="O9" s="8" t="str">
        <f>VLOOKUP(VLOOKUP($A9,主线配置!$O:$P,2,FALSE),怪物属性偏向!$E:$O,怪物属性偏向!K$1-1,FALSE)</f>
        <v/>
      </c>
      <c r="P9" s="8" t="str">
        <f>VLOOKUP(VLOOKUP($A9,主线配置!$O:$P,2,FALSE),怪物属性偏向!$E:$O,怪物属性偏向!L$1-1,FALSE)</f>
        <v/>
      </c>
      <c r="Q9" s="8" t="str">
        <f>VLOOKUP(VLOOKUP($A9,主线配置!$O:$P,2,FALSE),怪物属性偏向!$E:$O,怪物属性偏向!M$1-1,FALSE)</f>
        <v/>
      </c>
      <c r="R9" s="8" t="str">
        <f>VLOOKUP(VLOOKUP($A9,主线配置!$O:$P,2,FALSE),怪物属性偏向!$E:$O,怪物属性偏向!N$1-1,FALSE)</f>
        <v/>
      </c>
      <c r="S9" s="8" t="str">
        <f>VLOOKUP(VLOOKUP($A9,主线配置!$O:$P,2,FALSE),怪物属性偏向!$E:$O,怪物属性偏向!O$1-1,FALSE)</f>
        <v/>
      </c>
    </row>
    <row r="10" spans="1:19" x14ac:dyDescent="0.15">
      <c r="A10" s="3">
        <f t="shared" si="0"/>
        <v>1000007</v>
      </c>
      <c r="B10" s="1" t="str">
        <f>VLOOKUP(A10,主线配置!G:I,3,FALSE)</f>
        <v>高攻低血</v>
      </c>
      <c r="C10" s="7"/>
      <c r="D10" s="6" t="str">
        <f>VLOOKUP(B10,怪物属性偏向!F:P,11,FALSE)</f>
        <v>m1001</v>
      </c>
      <c r="E10" s="9">
        <v>1</v>
      </c>
      <c r="F10" s="9">
        <v>0</v>
      </c>
      <c r="G10" s="7" t="s">
        <v>133</v>
      </c>
      <c r="H10" s="9">
        <v>122</v>
      </c>
      <c r="I10" s="9">
        <v>1</v>
      </c>
      <c r="J10" s="9">
        <v>7</v>
      </c>
      <c r="K10" s="9">
        <v>20</v>
      </c>
      <c r="L10" s="9">
        <v>1</v>
      </c>
      <c r="M10" s="9">
        <v>1</v>
      </c>
      <c r="N10" s="8">
        <f>VLOOKUP(VLOOKUP($A10,主线配置!$O:$P,2,FALSE),怪物属性偏向!$E:$O,怪物属性偏向!J$1-1,FALSE)</f>
        <v>20000002</v>
      </c>
      <c r="O10" s="8">
        <f>VLOOKUP(VLOOKUP($A10,主线配置!$O:$P,2,FALSE),怪物属性偏向!$E:$O,怪物属性偏向!K$1-1,FALSE)</f>
        <v>20000003</v>
      </c>
      <c r="P10" s="8" t="str">
        <f>VLOOKUP(VLOOKUP($A10,主线配置!$O:$P,2,FALSE),怪物属性偏向!$E:$O,怪物属性偏向!L$1-1,FALSE)</f>
        <v/>
      </c>
      <c r="Q10" s="8" t="str">
        <f>VLOOKUP(VLOOKUP($A10,主线配置!$O:$P,2,FALSE),怪物属性偏向!$E:$O,怪物属性偏向!M$1-1,FALSE)</f>
        <v/>
      </c>
      <c r="R10" s="8" t="str">
        <f>VLOOKUP(VLOOKUP($A10,主线配置!$O:$P,2,FALSE),怪物属性偏向!$E:$O,怪物属性偏向!N$1-1,FALSE)</f>
        <v/>
      </c>
      <c r="S10" s="8" t="str">
        <f>VLOOKUP(VLOOKUP($A10,主线配置!$O:$P,2,FALSE),怪物属性偏向!$E:$O,怪物属性偏向!O$1-1,FALSE)</f>
        <v/>
      </c>
    </row>
    <row r="11" spans="1:19" x14ac:dyDescent="0.15">
      <c r="A11" s="3">
        <f t="shared" si="0"/>
        <v>1000008</v>
      </c>
      <c r="B11" s="1" t="str">
        <f>VLOOKUP(A11,主线配置!G:I,3,FALSE)</f>
        <v>高攻低血</v>
      </c>
      <c r="C11" s="7"/>
      <c r="D11" s="6" t="str">
        <f>VLOOKUP(B11,怪物属性偏向!F:P,11,FALSE)</f>
        <v>m1001</v>
      </c>
      <c r="E11" s="9">
        <v>1</v>
      </c>
      <c r="F11" s="9">
        <v>0</v>
      </c>
      <c r="G11" s="7" t="s">
        <v>133</v>
      </c>
      <c r="H11" s="9">
        <v>122</v>
      </c>
      <c r="I11" s="9">
        <v>1</v>
      </c>
      <c r="J11" s="9">
        <v>7</v>
      </c>
      <c r="K11" s="9">
        <v>20</v>
      </c>
      <c r="L11" s="9">
        <v>1</v>
      </c>
      <c r="M11" s="9">
        <v>1</v>
      </c>
      <c r="N11" s="8">
        <f>VLOOKUP(VLOOKUP($A11,主线配置!$O:$P,2,FALSE),怪物属性偏向!$E:$O,怪物属性偏向!J$1-1,FALSE)</f>
        <v>20000002</v>
      </c>
      <c r="O11" s="8">
        <f>VLOOKUP(VLOOKUP($A11,主线配置!$O:$P,2,FALSE),怪物属性偏向!$E:$O,怪物属性偏向!K$1-1,FALSE)</f>
        <v>20000003</v>
      </c>
      <c r="P11" s="8" t="str">
        <f>VLOOKUP(VLOOKUP($A11,主线配置!$O:$P,2,FALSE),怪物属性偏向!$E:$O,怪物属性偏向!L$1-1,FALSE)</f>
        <v/>
      </c>
      <c r="Q11" s="8" t="str">
        <f>VLOOKUP(VLOOKUP($A11,主线配置!$O:$P,2,FALSE),怪物属性偏向!$E:$O,怪物属性偏向!M$1-1,FALSE)</f>
        <v/>
      </c>
      <c r="R11" s="8" t="str">
        <f>VLOOKUP(VLOOKUP($A11,主线配置!$O:$P,2,FALSE),怪物属性偏向!$E:$O,怪物属性偏向!N$1-1,FALSE)</f>
        <v/>
      </c>
      <c r="S11" s="8" t="str">
        <f>VLOOKUP(VLOOKUP($A11,主线配置!$O:$P,2,FALSE),怪物属性偏向!$E:$O,怪物属性偏向!O$1-1,FALSE)</f>
        <v/>
      </c>
    </row>
    <row r="12" spans="1:19" x14ac:dyDescent="0.15">
      <c r="A12" s="3">
        <f t="shared" si="0"/>
        <v>1000009</v>
      </c>
      <c r="B12" s="1" t="str">
        <f>VLOOKUP(A12,主线配置!G:I,3,FALSE)</f>
        <v>平均怪</v>
      </c>
      <c r="C12" s="7"/>
      <c r="D12" s="6" t="str">
        <f>VLOOKUP(B12,怪物属性偏向!F:P,11,FALSE)</f>
        <v>m1000</v>
      </c>
      <c r="E12" s="9">
        <v>1</v>
      </c>
      <c r="F12" s="9">
        <v>0</v>
      </c>
      <c r="G12" s="7" t="s">
        <v>133</v>
      </c>
      <c r="H12" s="9">
        <v>122</v>
      </c>
      <c r="I12" s="9">
        <v>1</v>
      </c>
      <c r="J12" s="9">
        <v>7</v>
      </c>
      <c r="K12" s="9">
        <v>20</v>
      </c>
      <c r="L12" s="9">
        <v>1</v>
      </c>
      <c r="M12" s="9">
        <v>1</v>
      </c>
      <c r="N12" s="8">
        <f>VLOOKUP(VLOOKUP($A12,主线配置!$O:$P,2,FALSE),怪物属性偏向!$E:$O,怪物属性偏向!J$1-1,FALSE)</f>
        <v>20000001</v>
      </c>
      <c r="O12" s="8" t="str">
        <f>VLOOKUP(VLOOKUP($A12,主线配置!$O:$P,2,FALSE),怪物属性偏向!$E:$O,怪物属性偏向!K$1-1,FALSE)</f>
        <v/>
      </c>
      <c r="P12" s="8" t="str">
        <f>VLOOKUP(VLOOKUP($A12,主线配置!$O:$P,2,FALSE),怪物属性偏向!$E:$O,怪物属性偏向!L$1-1,FALSE)</f>
        <v/>
      </c>
      <c r="Q12" s="8" t="str">
        <f>VLOOKUP(VLOOKUP($A12,主线配置!$O:$P,2,FALSE),怪物属性偏向!$E:$O,怪物属性偏向!M$1-1,FALSE)</f>
        <v/>
      </c>
      <c r="R12" s="8" t="str">
        <f>VLOOKUP(VLOOKUP($A12,主线配置!$O:$P,2,FALSE),怪物属性偏向!$E:$O,怪物属性偏向!N$1-1,FALSE)</f>
        <v/>
      </c>
      <c r="S12" s="8" t="str">
        <f>VLOOKUP(VLOOKUP($A12,主线配置!$O:$P,2,FALSE),怪物属性偏向!$E:$O,怪物属性偏向!O$1-1,FALSE)</f>
        <v/>
      </c>
    </row>
    <row r="13" spans="1:19" x14ac:dyDescent="0.15">
      <c r="A13" s="3">
        <f t="shared" si="0"/>
        <v>1000010</v>
      </c>
      <c r="B13" s="1" t="str">
        <f>VLOOKUP(A13,主线配置!G:I,3,FALSE)</f>
        <v>平均怪</v>
      </c>
      <c r="C13" s="7"/>
      <c r="D13" s="6" t="str">
        <f>VLOOKUP(B13,怪物属性偏向!F:P,11,FALSE)</f>
        <v>m1000</v>
      </c>
      <c r="E13" s="9">
        <v>1</v>
      </c>
      <c r="F13" s="9">
        <v>0</v>
      </c>
      <c r="G13" s="7" t="s">
        <v>133</v>
      </c>
      <c r="H13" s="9">
        <v>122</v>
      </c>
      <c r="I13" s="9">
        <v>1</v>
      </c>
      <c r="J13" s="9">
        <v>7</v>
      </c>
      <c r="K13" s="9">
        <v>20</v>
      </c>
      <c r="L13" s="9">
        <v>1</v>
      </c>
      <c r="M13" s="9">
        <v>1</v>
      </c>
      <c r="N13" s="8">
        <f>VLOOKUP(VLOOKUP($A13,主线配置!$O:$P,2,FALSE),怪物属性偏向!$E:$O,怪物属性偏向!J$1-1,FALSE)</f>
        <v>20000001</v>
      </c>
      <c r="O13" s="8" t="str">
        <f>VLOOKUP(VLOOKUP($A13,主线配置!$O:$P,2,FALSE),怪物属性偏向!$E:$O,怪物属性偏向!K$1-1,FALSE)</f>
        <v/>
      </c>
      <c r="P13" s="8" t="str">
        <f>VLOOKUP(VLOOKUP($A13,主线配置!$O:$P,2,FALSE),怪物属性偏向!$E:$O,怪物属性偏向!L$1-1,FALSE)</f>
        <v/>
      </c>
      <c r="Q13" s="8" t="str">
        <f>VLOOKUP(VLOOKUP($A13,主线配置!$O:$P,2,FALSE),怪物属性偏向!$E:$O,怪物属性偏向!M$1-1,FALSE)</f>
        <v/>
      </c>
      <c r="R13" s="8" t="str">
        <f>VLOOKUP(VLOOKUP($A13,主线配置!$O:$P,2,FALSE),怪物属性偏向!$E:$O,怪物属性偏向!N$1-1,FALSE)</f>
        <v/>
      </c>
      <c r="S13" s="8" t="str">
        <f>VLOOKUP(VLOOKUP($A13,主线配置!$O:$P,2,FALSE),怪物属性偏向!$E:$O,怪物属性偏向!O$1-1,FALSE)</f>
        <v/>
      </c>
    </row>
    <row r="14" spans="1:19" x14ac:dyDescent="0.15">
      <c r="A14" s="3">
        <f t="shared" si="0"/>
        <v>1000011</v>
      </c>
      <c r="B14" s="1" t="str">
        <f>VLOOKUP(A14,主线配置!G:I,3,FALSE)</f>
        <v>高攻低血</v>
      </c>
      <c r="C14" s="7"/>
      <c r="D14" s="6" t="str">
        <f>VLOOKUP(B14,怪物属性偏向!F:P,11,FALSE)</f>
        <v>m1001</v>
      </c>
      <c r="E14" s="9">
        <v>1</v>
      </c>
      <c r="F14" s="9">
        <v>0</v>
      </c>
      <c r="G14" s="7" t="s">
        <v>133</v>
      </c>
      <c r="H14" s="9">
        <v>122</v>
      </c>
      <c r="I14" s="9">
        <v>1</v>
      </c>
      <c r="J14" s="9">
        <v>7</v>
      </c>
      <c r="K14" s="9">
        <v>20</v>
      </c>
      <c r="L14" s="9">
        <v>1</v>
      </c>
      <c r="M14" s="9">
        <v>1</v>
      </c>
      <c r="N14" s="8">
        <f>VLOOKUP(VLOOKUP($A14,主线配置!$O:$P,2,FALSE),怪物属性偏向!$E:$O,怪物属性偏向!J$1-1,FALSE)</f>
        <v>20000002</v>
      </c>
      <c r="O14" s="8">
        <f>VLOOKUP(VLOOKUP($A14,主线配置!$O:$P,2,FALSE),怪物属性偏向!$E:$O,怪物属性偏向!K$1-1,FALSE)</f>
        <v>20000003</v>
      </c>
      <c r="P14" s="8" t="str">
        <f>VLOOKUP(VLOOKUP($A14,主线配置!$O:$P,2,FALSE),怪物属性偏向!$E:$O,怪物属性偏向!L$1-1,FALSE)</f>
        <v/>
      </c>
      <c r="Q14" s="8" t="str">
        <f>VLOOKUP(VLOOKUP($A14,主线配置!$O:$P,2,FALSE),怪物属性偏向!$E:$O,怪物属性偏向!M$1-1,FALSE)</f>
        <v/>
      </c>
      <c r="R14" s="8" t="str">
        <f>VLOOKUP(VLOOKUP($A14,主线配置!$O:$P,2,FALSE),怪物属性偏向!$E:$O,怪物属性偏向!N$1-1,FALSE)</f>
        <v/>
      </c>
      <c r="S14" s="8" t="str">
        <f>VLOOKUP(VLOOKUP($A14,主线配置!$O:$P,2,FALSE),怪物属性偏向!$E:$O,怪物属性偏向!O$1-1,FALSE)</f>
        <v/>
      </c>
    </row>
    <row r="15" spans="1:19" x14ac:dyDescent="0.15">
      <c r="A15" s="3">
        <f t="shared" si="0"/>
        <v>1000012</v>
      </c>
      <c r="B15" s="1" t="str">
        <f>VLOOKUP(A15,主线配置!G:I,3,FALSE)</f>
        <v>高攻低血</v>
      </c>
      <c r="C15" s="7"/>
      <c r="D15" s="6" t="str">
        <f>VLOOKUP(B15,怪物属性偏向!F:P,11,FALSE)</f>
        <v>m1001</v>
      </c>
      <c r="E15" s="9">
        <v>1</v>
      </c>
      <c r="F15" s="9">
        <v>0</v>
      </c>
      <c r="G15" s="7" t="s">
        <v>133</v>
      </c>
      <c r="H15" s="9">
        <v>122</v>
      </c>
      <c r="I15" s="9">
        <v>1</v>
      </c>
      <c r="J15" s="9">
        <v>7</v>
      </c>
      <c r="K15" s="9">
        <v>20</v>
      </c>
      <c r="L15" s="9">
        <v>1</v>
      </c>
      <c r="M15" s="9">
        <v>1</v>
      </c>
      <c r="N15" s="8">
        <f>VLOOKUP(VLOOKUP($A15,主线配置!$O:$P,2,FALSE),怪物属性偏向!$E:$O,怪物属性偏向!J$1-1,FALSE)</f>
        <v>20000002</v>
      </c>
      <c r="O15" s="8">
        <f>VLOOKUP(VLOOKUP($A15,主线配置!$O:$P,2,FALSE),怪物属性偏向!$E:$O,怪物属性偏向!K$1-1,FALSE)</f>
        <v>20000003</v>
      </c>
      <c r="P15" s="8" t="str">
        <f>VLOOKUP(VLOOKUP($A15,主线配置!$O:$P,2,FALSE),怪物属性偏向!$E:$O,怪物属性偏向!L$1-1,FALSE)</f>
        <v/>
      </c>
      <c r="Q15" s="8" t="str">
        <f>VLOOKUP(VLOOKUP($A15,主线配置!$O:$P,2,FALSE),怪物属性偏向!$E:$O,怪物属性偏向!M$1-1,FALSE)</f>
        <v/>
      </c>
      <c r="R15" s="8" t="str">
        <f>VLOOKUP(VLOOKUP($A15,主线配置!$O:$P,2,FALSE),怪物属性偏向!$E:$O,怪物属性偏向!N$1-1,FALSE)</f>
        <v/>
      </c>
      <c r="S15" s="8" t="str">
        <f>VLOOKUP(VLOOKUP($A15,主线配置!$O:$P,2,FALSE),怪物属性偏向!$E:$O,怪物属性偏向!O$1-1,FALSE)</f>
        <v/>
      </c>
    </row>
    <row r="16" spans="1:19" x14ac:dyDescent="0.15">
      <c r="A16" s="3">
        <f t="shared" si="0"/>
        <v>1000013</v>
      </c>
      <c r="B16" s="1" t="str">
        <f>VLOOKUP(A16,主线配置!G:I,3,FALSE)</f>
        <v>攻低血高</v>
      </c>
      <c r="C16" s="7"/>
      <c r="D16" s="6" t="str">
        <f>VLOOKUP(B16,怪物属性偏向!F:P,11,FALSE)</f>
        <v>m1002</v>
      </c>
      <c r="E16" s="9">
        <v>1</v>
      </c>
      <c r="F16" s="9">
        <v>0</v>
      </c>
      <c r="G16" s="7" t="s">
        <v>133</v>
      </c>
      <c r="H16" s="9">
        <v>122</v>
      </c>
      <c r="I16" s="9">
        <v>1</v>
      </c>
      <c r="J16" s="9">
        <v>7</v>
      </c>
      <c r="K16" s="9">
        <v>20</v>
      </c>
      <c r="L16" s="9">
        <v>1</v>
      </c>
      <c r="M16" s="9">
        <v>1</v>
      </c>
      <c r="N16" s="8">
        <f>VLOOKUP(VLOOKUP($A16,主线配置!$O:$P,2,FALSE),怪物属性偏向!$E:$O,怪物属性偏向!J$1-1,FALSE)</f>
        <v>20000004</v>
      </c>
      <c r="O16" s="8" t="str">
        <f>VLOOKUP(VLOOKUP($A16,主线配置!$O:$P,2,FALSE),怪物属性偏向!$E:$O,怪物属性偏向!K$1-1,FALSE)</f>
        <v/>
      </c>
      <c r="P16" s="8" t="str">
        <f>VLOOKUP(VLOOKUP($A16,主线配置!$O:$P,2,FALSE),怪物属性偏向!$E:$O,怪物属性偏向!L$1-1,FALSE)</f>
        <v/>
      </c>
      <c r="Q16" s="8">
        <f>VLOOKUP(VLOOKUP($A16,主线配置!$O:$P,2,FALSE),怪物属性偏向!$E:$O,怪物属性偏向!M$1-1,FALSE)</f>
        <v>200001</v>
      </c>
      <c r="R16" s="8" t="str">
        <f>VLOOKUP(VLOOKUP($A16,主线配置!$O:$P,2,FALSE),怪物属性偏向!$E:$O,怪物属性偏向!N$1-1,FALSE)</f>
        <v/>
      </c>
      <c r="S16" s="8" t="str">
        <f>VLOOKUP(VLOOKUP($A16,主线配置!$O:$P,2,FALSE),怪物属性偏向!$E:$O,怪物属性偏向!O$1-1,FALSE)</f>
        <v/>
      </c>
    </row>
    <row r="17" spans="1:19" x14ac:dyDescent="0.15">
      <c r="A17" s="3">
        <f t="shared" si="0"/>
        <v>1000014</v>
      </c>
      <c r="B17" s="1" t="str">
        <f>VLOOKUP(A17,主线配置!G:I,3,FALSE)</f>
        <v>平均怪</v>
      </c>
      <c r="C17" s="7"/>
      <c r="D17" s="6" t="str">
        <f>VLOOKUP(B17,怪物属性偏向!F:P,11,FALSE)</f>
        <v>m1000</v>
      </c>
      <c r="E17" s="9">
        <v>1</v>
      </c>
      <c r="F17" s="9">
        <v>0</v>
      </c>
      <c r="G17" s="7" t="s">
        <v>133</v>
      </c>
      <c r="H17" s="9">
        <v>122</v>
      </c>
      <c r="I17" s="9">
        <v>1</v>
      </c>
      <c r="J17" s="9">
        <v>7</v>
      </c>
      <c r="K17" s="9">
        <v>20</v>
      </c>
      <c r="L17" s="9">
        <v>1</v>
      </c>
      <c r="M17" s="9">
        <v>1</v>
      </c>
      <c r="N17" s="8">
        <f>VLOOKUP(VLOOKUP($A17,主线配置!$O:$P,2,FALSE),怪物属性偏向!$E:$O,怪物属性偏向!J$1-1,FALSE)</f>
        <v>20000001</v>
      </c>
      <c r="O17" s="8" t="str">
        <f>VLOOKUP(VLOOKUP($A17,主线配置!$O:$P,2,FALSE),怪物属性偏向!$E:$O,怪物属性偏向!K$1-1,FALSE)</f>
        <v/>
      </c>
      <c r="P17" s="8" t="str">
        <f>VLOOKUP(VLOOKUP($A17,主线配置!$O:$P,2,FALSE),怪物属性偏向!$E:$O,怪物属性偏向!L$1-1,FALSE)</f>
        <v/>
      </c>
      <c r="Q17" s="8" t="str">
        <f>VLOOKUP(VLOOKUP($A17,主线配置!$O:$P,2,FALSE),怪物属性偏向!$E:$O,怪物属性偏向!M$1-1,FALSE)</f>
        <v/>
      </c>
      <c r="R17" s="8" t="str">
        <f>VLOOKUP(VLOOKUP($A17,主线配置!$O:$P,2,FALSE),怪物属性偏向!$E:$O,怪物属性偏向!N$1-1,FALSE)</f>
        <v/>
      </c>
      <c r="S17" s="8" t="str">
        <f>VLOOKUP(VLOOKUP($A17,主线配置!$O:$P,2,FALSE),怪物属性偏向!$E:$O,怪物属性偏向!O$1-1,FALSE)</f>
        <v/>
      </c>
    </row>
    <row r="18" spans="1:19" x14ac:dyDescent="0.15">
      <c r="A18" s="3">
        <f t="shared" si="0"/>
        <v>1000015</v>
      </c>
      <c r="B18" s="1" t="str">
        <f>VLOOKUP(A18,主线配置!G:I,3,FALSE)</f>
        <v>平均怪</v>
      </c>
      <c r="C18" s="7"/>
      <c r="D18" s="6" t="str">
        <f>VLOOKUP(B18,怪物属性偏向!F:P,11,FALSE)</f>
        <v>m1000</v>
      </c>
      <c r="E18" s="9">
        <v>1</v>
      </c>
      <c r="F18" s="9">
        <v>0</v>
      </c>
      <c r="G18" s="7" t="s">
        <v>133</v>
      </c>
      <c r="H18" s="9">
        <v>122</v>
      </c>
      <c r="I18" s="9">
        <v>1</v>
      </c>
      <c r="J18" s="9">
        <v>7</v>
      </c>
      <c r="K18" s="9">
        <v>20</v>
      </c>
      <c r="L18" s="9">
        <v>1</v>
      </c>
      <c r="M18" s="9">
        <v>1</v>
      </c>
      <c r="N18" s="8">
        <f>VLOOKUP(VLOOKUP($A18,主线配置!$O:$P,2,FALSE),怪物属性偏向!$E:$O,怪物属性偏向!J$1-1,FALSE)</f>
        <v>20000001</v>
      </c>
      <c r="O18" s="8" t="str">
        <f>VLOOKUP(VLOOKUP($A18,主线配置!$O:$P,2,FALSE),怪物属性偏向!$E:$O,怪物属性偏向!K$1-1,FALSE)</f>
        <v/>
      </c>
      <c r="P18" s="8" t="str">
        <f>VLOOKUP(VLOOKUP($A18,主线配置!$O:$P,2,FALSE),怪物属性偏向!$E:$O,怪物属性偏向!L$1-1,FALSE)</f>
        <v/>
      </c>
      <c r="Q18" s="8" t="str">
        <f>VLOOKUP(VLOOKUP($A18,主线配置!$O:$P,2,FALSE),怪物属性偏向!$E:$O,怪物属性偏向!M$1-1,FALSE)</f>
        <v/>
      </c>
      <c r="R18" s="8" t="str">
        <f>VLOOKUP(VLOOKUP($A18,主线配置!$O:$P,2,FALSE),怪物属性偏向!$E:$O,怪物属性偏向!N$1-1,FALSE)</f>
        <v/>
      </c>
      <c r="S18" s="8" t="str">
        <f>VLOOKUP(VLOOKUP($A18,主线配置!$O:$P,2,FALSE),怪物属性偏向!$E:$O,怪物属性偏向!O$1-1,FALSE)</f>
        <v/>
      </c>
    </row>
    <row r="19" spans="1:19" x14ac:dyDescent="0.15">
      <c r="A19" s="3">
        <f t="shared" si="0"/>
        <v>1000016</v>
      </c>
      <c r="B19" s="1" t="str">
        <f>VLOOKUP(A19,主线配置!G:I,3,FALSE)</f>
        <v>高攻低血</v>
      </c>
      <c r="C19" s="7"/>
      <c r="D19" s="6" t="str">
        <f>VLOOKUP(B19,怪物属性偏向!F:P,11,FALSE)</f>
        <v>m1001</v>
      </c>
      <c r="E19" s="9">
        <v>1</v>
      </c>
      <c r="F19" s="9">
        <v>0</v>
      </c>
      <c r="G19" s="7" t="s">
        <v>133</v>
      </c>
      <c r="H19" s="9">
        <v>122</v>
      </c>
      <c r="I19" s="9">
        <v>1</v>
      </c>
      <c r="J19" s="9">
        <v>7</v>
      </c>
      <c r="K19" s="9">
        <v>20</v>
      </c>
      <c r="L19" s="9">
        <v>1</v>
      </c>
      <c r="M19" s="9">
        <v>1</v>
      </c>
      <c r="N19" s="8">
        <f>VLOOKUP(VLOOKUP($A19,主线配置!$O:$P,2,FALSE),怪物属性偏向!$E:$O,怪物属性偏向!J$1-1,FALSE)</f>
        <v>20000002</v>
      </c>
      <c r="O19" s="8">
        <f>VLOOKUP(VLOOKUP($A19,主线配置!$O:$P,2,FALSE),怪物属性偏向!$E:$O,怪物属性偏向!K$1-1,FALSE)</f>
        <v>20000003</v>
      </c>
      <c r="P19" s="8" t="str">
        <f>VLOOKUP(VLOOKUP($A19,主线配置!$O:$P,2,FALSE),怪物属性偏向!$E:$O,怪物属性偏向!L$1-1,FALSE)</f>
        <v/>
      </c>
      <c r="Q19" s="8" t="str">
        <f>VLOOKUP(VLOOKUP($A19,主线配置!$O:$P,2,FALSE),怪物属性偏向!$E:$O,怪物属性偏向!M$1-1,FALSE)</f>
        <v/>
      </c>
      <c r="R19" s="8" t="str">
        <f>VLOOKUP(VLOOKUP($A19,主线配置!$O:$P,2,FALSE),怪物属性偏向!$E:$O,怪物属性偏向!N$1-1,FALSE)</f>
        <v/>
      </c>
      <c r="S19" s="8" t="str">
        <f>VLOOKUP(VLOOKUP($A19,主线配置!$O:$P,2,FALSE),怪物属性偏向!$E:$O,怪物属性偏向!O$1-1,FALSE)</f>
        <v/>
      </c>
    </row>
    <row r="20" spans="1:19" x14ac:dyDescent="0.15">
      <c r="A20" s="3">
        <f t="shared" si="0"/>
        <v>1000017</v>
      </c>
      <c r="B20" s="1" t="str">
        <f>VLOOKUP(A20,主线配置!G:I,3,FALSE)</f>
        <v>高攻低血</v>
      </c>
      <c r="C20" s="7"/>
      <c r="D20" s="6" t="str">
        <f>VLOOKUP(B20,怪物属性偏向!F:P,11,FALSE)</f>
        <v>m1001</v>
      </c>
      <c r="E20" s="9">
        <v>1</v>
      </c>
      <c r="F20" s="9">
        <v>0</v>
      </c>
      <c r="G20" s="7" t="s">
        <v>133</v>
      </c>
      <c r="H20" s="9">
        <v>122</v>
      </c>
      <c r="I20" s="9">
        <v>1</v>
      </c>
      <c r="J20" s="9">
        <v>7</v>
      </c>
      <c r="K20" s="9">
        <v>20</v>
      </c>
      <c r="L20" s="9">
        <v>1</v>
      </c>
      <c r="M20" s="9">
        <v>1</v>
      </c>
      <c r="N20" s="8">
        <f>VLOOKUP(VLOOKUP($A20,主线配置!$O:$P,2,FALSE),怪物属性偏向!$E:$O,怪物属性偏向!J$1-1,FALSE)</f>
        <v>20000002</v>
      </c>
      <c r="O20" s="8">
        <f>VLOOKUP(VLOOKUP($A20,主线配置!$O:$P,2,FALSE),怪物属性偏向!$E:$O,怪物属性偏向!K$1-1,FALSE)</f>
        <v>20000003</v>
      </c>
      <c r="P20" s="8" t="str">
        <f>VLOOKUP(VLOOKUP($A20,主线配置!$O:$P,2,FALSE),怪物属性偏向!$E:$O,怪物属性偏向!L$1-1,FALSE)</f>
        <v/>
      </c>
      <c r="Q20" s="8" t="str">
        <f>VLOOKUP(VLOOKUP($A20,主线配置!$O:$P,2,FALSE),怪物属性偏向!$E:$O,怪物属性偏向!M$1-1,FALSE)</f>
        <v/>
      </c>
      <c r="R20" s="8" t="str">
        <f>VLOOKUP(VLOOKUP($A20,主线配置!$O:$P,2,FALSE),怪物属性偏向!$E:$O,怪物属性偏向!N$1-1,FALSE)</f>
        <v/>
      </c>
      <c r="S20" s="8" t="str">
        <f>VLOOKUP(VLOOKUP($A20,主线配置!$O:$P,2,FALSE),怪物属性偏向!$E:$O,怪物属性偏向!O$1-1,FALSE)</f>
        <v/>
      </c>
    </row>
    <row r="21" spans="1:19" x14ac:dyDescent="0.15">
      <c r="A21" s="3">
        <f t="shared" si="0"/>
        <v>1000018</v>
      </c>
      <c r="B21" s="1" t="str">
        <f>VLOOKUP(A21,主线配置!G:I,3,FALSE)</f>
        <v>高攻低血</v>
      </c>
      <c r="C21" s="7"/>
      <c r="D21" s="6" t="str">
        <f>VLOOKUP(B21,怪物属性偏向!F:P,11,FALSE)</f>
        <v>m1001</v>
      </c>
      <c r="E21" s="9">
        <v>1</v>
      </c>
      <c r="F21" s="9">
        <v>0</v>
      </c>
      <c r="G21" s="7" t="s">
        <v>133</v>
      </c>
      <c r="H21" s="9">
        <v>122</v>
      </c>
      <c r="I21" s="9">
        <v>1</v>
      </c>
      <c r="J21" s="9">
        <v>7</v>
      </c>
      <c r="K21" s="9">
        <v>20</v>
      </c>
      <c r="L21" s="9">
        <v>1</v>
      </c>
      <c r="M21" s="9">
        <v>1</v>
      </c>
      <c r="N21" s="8">
        <f>VLOOKUP(VLOOKUP($A21,主线配置!$O:$P,2,FALSE),怪物属性偏向!$E:$O,怪物属性偏向!J$1-1,FALSE)</f>
        <v>20000002</v>
      </c>
      <c r="O21" s="8">
        <f>VLOOKUP(VLOOKUP($A21,主线配置!$O:$P,2,FALSE),怪物属性偏向!$E:$O,怪物属性偏向!K$1-1,FALSE)</f>
        <v>20000003</v>
      </c>
      <c r="P21" s="8" t="str">
        <f>VLOOKUP(VLOOKUP($A21,主线配置!$O:$P,2,FALSE),怪物属性偏向!$E:$O,怪物属性偏向!L$1-1,FALSE)</f>
        <v/>
      </c>
      <c r="Q21" s="8" t="str">
        <f>VLOOKUP(VLOOKUP($A21,主线配置!$O:$P,2,FALSE),怪物属性偏向!$E:$O,怪物属性偏向!M$1-1,FALSE)</f>
        <v/>
      </c>
      <c r="R21" s="8" t="str">
        <f>VLOOKUP(VLOOKUP($A21,主线配置!$O:$P,2,FALSE),怪物属性偏向!$E:$O,怪物属性偏向!N$1-1,FALSE)</f>
        <v/>
      </c>
      <c r="S21" s="8" t="str">
        <f>VLOOKUP(VLOOKUP($A21,主线配置!$O:$P,2,FALSE),怪物属性偏向!$E:$O,怪物属性偏向!O$1-1,FALSE)</f>
        <v/>
      </c>
    </row>
    <row r="22" spans="1:19" x14ac:dyDescent="0.15">
      <c r="A22" s="3">
        <f t="shared" si="0"/>
        <v>1000019</v>
      </c>
      <c r="B22" s="1" t="str">
        <f>VLOOKUP(A22,主线配置!G:I,3,FALSE)</f>
        <v>攻低血高</v>
      </c>
      <c r="C22" s="7"/>
      <c r="D22" s="6" t="str">
        <f>VLOOKUP(B22,怪物属性偏向!F:P,11,FALSE)</f>
        <v>m1002</v>
      </c>
      <c r="E22" s="9">
        <v>1</v>
      </c>
      <c r="F22" s="9">
        <v>0</v>
      </c>
      <c r="G22" s="7" t="s">
        <v>133</v>
      </c>
      <c r="H22" s="9">
        <v>122</v>
      </c>
      <c r="I22" s="9">
        <v>1</v>
      </c>
      <c r="J22" s="9">
        <v>7</v>
      </c>
      <c r="K22" s="9">
        <v>20</v>
      </c>
      <c r="L22" s="9">
        <v>1</v>
      </c>
      <c r="M22" s="9">
        <v>1</v>
      </c>
      <c r="N22" s="8">
        <f>VLOOKUP(VLOOKUP($A22,主线配置!$O:$P,2,FALSE),怪物属性偏向!$E:$O,怪物属性偏向!J$1-1,FALSE)</f>
        <v>20000004</v>
      </c>
      <c r="O22" s="8" t="str">
        <f>VLOOKUP(VLOOKUP($A22,主线配置!$O:$P,2,FALSE),怪物属性偏向!$E:$O,怪物属性偏向!K$1-1,FALSE)</f>
        <v/>
      </c>
      <c r="P22" s="8" t="str">
        <f>VLOOKUP(VLOOKUP($A22,主线配置!$O:$P,2,FALSE),怪物属性偏向!$E:$O,怪物属性偏向!L$1-1,FALSE)</f>
        <v/>
      </c>
      <c r="Q22" s="8">
        <f>VLOOKUP(VLOOKUP($A22,主线配置!$O:$P,2,FALSE),怪物属性偏向!$E:$O,怪物属性偏向!M$1-1,FALSE)</f>
        <v>200001</v>
      </c>
      <c r="R22" s="8" t="str">
        <f>VLOOKUP(VLOOKUP($A22,主线配置!$O:$P,2,FALSE),怪物属性偏向!$E:$O,怪物属性偏向!N$1-1,FALSE)</f>
        <v/>
      </c>
      <c r="S22" s="8" t="str">
        <f>VLOOKUP(VLOOKUP($A22,主线配置!$O:$P,2,FALSE),怪物属性偏向!$E:$O,怪物属性偏向!O$1-1,FALSE)</f>
        <v/>
      </c>
    </row>
    <row r="23" spans="1:19" x14ac:dyDescent="0.15">
      <c r="A23" s="3">
        <f t="shared" si="0"/>
        <v>1000020</v>
      </c>
      <c r="B23" s="1" t="str">
        <f>VLOOKUP(A23,主线配置!G:I,3,FALSE)</f>
        <v>高攻低血</v>
      </c>
      <c r="C23" s="7"/>
      <c r="D23" s="6" t="str">
        <f>VLOOKUP(B23,怪物属性偏向!F:P,11,FALSE)</f>
        <v>m1001</v>
      </c>
      <c r="E23" s="9">
        <v>1</v>
      </c>
      <c r="F23" s="9">
        <v>0</v>
      </c>
      <c r="G23" s="7" t="s">
        <v>133</v>
      </c>
      <c r="H23" s="9">
        <v>122</v>
      </c>
      <c r="I23" s="9">
        <v>1</v>
      </c>
      <c r="J23" s="9">
        <v>7</v>
      </c>
      <c r="K23" s="9">
        <v>20</v>
      </c>
      <c r="L23" s="9">
        <v>1</v>
      </c>
      <c r="M23" s="9">
        <v>1</v>
      </c>
      <c r="N23" s="8">
        <f>VLOOKUP(VLOOKUP($A23,主线配置!$O:$P,2,FALSE),怪物属性偏向!$E:$O,怪物属性偏向!J$1-1,FALSE)</f>
        <v>20000002</v>
      </c>
      <c r="O23" s="8">
        <f>VLOOKUP(VLOOKUP($A23,主线配置!$O:$P,2,FALSE),怪物属性偏向!$E:$O,怪物属性偏向!K$1-1,FALSE)</f>
        <v>20000003</v>
      </c>
      <c r="P23" s="8" t="str">
        <f>VLOOKUP(VLOOKUP($A23,主线配置!$O:$P,2,FALSE),怪物属性偏向!$E:$O,怪物属性偏向!L$1-1,FALSE)</f>
        <v/>
      </c>
      <c r="Q23" s="8" t="str">
        <f>VLOOKUP(VLOOKUP($A23,主线配置!$O:$P,2,FALSE),怪物属性偏向!$E:$O,怪物属性偏向!M$1-1,FALSE)</f>
        <v/>
      </c>
      <c r="R23" s="8" t="str">
        <f>VLOOKUP(VLOOKUP($A23,主线配置!$O:$P,2,FALSE),怪物属性偏向!$E:$O,怪物属性偏向!N$1-1,FALSE)</f>
        <v/>
      </c>
      <c r="S23" s="8" t="str">
        <f>VLOOKUP(VLOOKUP($A23,主线配置!$O:$P,2,FALSE),怪物属性偏向!$E:$O,怪物属性偏向!O$1-1,FALSE)</f>
        <v/>
      </c>
    </row>
    <row r="24" spans="1:19" x14ac:dyDescent="0.15">
      <c r="A24" s="3">
        <f t="shared" si="0"/>
        <v>1000021</v>
      </c>
      <c r="B24" s="1" t="str">
        <f>VLOOKUP(A24,主线配置!G:I,3,FALSE)</f>
        <v>高攻低血</v>
      </c>
      <c r="C24" s="7"/>
      <c r="D24" s="6" t="str">
        <f>VLOOKUP(B24,怪物属性偏向!F:P,11,FALSE)</f>
        <v>m1001</v>
      </c>
      <c r="E24" s="9">
        <v>1</v>
      </c>
      <c r="F24" s="9">
        <v>0</v>
      </c>
      <c r="G24" s="7" t="s">
        <v>133</v>
      </c>
      <c r="H24" s="9">
        <v>122</v>
      </c>
      <c r="I24" s="9">
        <v>1</v>
      </c>
      <c r="J24" s="9">
        <v>7</v>
      </c>
      <c r="K24" s="9">
        <v>20</v>
      </c>
      <c r="L24" s="9">
        <v>1</v>
      </c>
      <c r="M24" s="9">
        <v>1</v>
      </c>
      <c r="N24" s="8">
        <f>VLOOKUP(VLOOKUP($A24,主线配置!$O:$P,2,FALSE),怪物属性偏向!$E:$O,怪物属性偏向!J$1-1,FALSE)</f>
        <v>20000002</v>
      </c>
      <c r="O24" s="8">
        <f>VLOOKUP(VLOOKUP($A24,主线配置!$O:$P,2,FALSE),怪物属性偏向!$E:$O,怪物属性偏向!K$1-1,FALSE)</f>
        <v>20000003</v>
      </c>
      <c r="P24" s="8" t="str">
        <f>VLOOKUP(VLOOKUP($A24,主线配置!$O:$P,2,FALSE),怪物属性偏向!$E:$O,怪物属性偏向!L$1-1,FALSE)</f>
        <v/>
      </c>
      <c r="Q24" s="8" t="str">
        <f>VLOOKUP(VLOOKUP($A24,主线配置!$O:$P,2,FALSE),怪物属性偏向!$E:$O,怪物属性偏向!M$1-1,FALSE)</f>
        <v/>
      </c>
      <c r="R24" s="8" t="str">
        <f>VLOOKUP(VLOOKUP($A24,主线配置!$O:$P,2,FALSE),怪物属性偏向!$E:$O,怪物属性偏向!N$1-1,FALSE)</f>
        <v/>
      </c>
      <c r="S24" s="8" t="str">
        <f>VLOOKUP(VLOOKUP($A24,主线配置!$O:$P,2,FALSE),怪物属性偏向!$E:$O,怪物属性偏向!O$1-1,FALSE)</f>
        <v/>
      </c>
    </row>
    <row r="25" spans="1:19" x14ac:dyDescent="0.15">
      <c r="A25" s="3">
        <f t="shared" si="0"/>
        <v>1000022</v>
      </c>
      <c r="B25" s="1" t="str">
        <f>VLOOKUP(A25,主线配置!G:I,3,FALSE)</f>
        <v>攻低血高</v>
      </c>
      <c r="C25" s="7"/>
      <c r="D25" s="6" t="str">
        <f>VLOOKUP(B25,怪物属性偏向!F:P,11,FALSE)</f>
        <v>m1002</v>
      </c>
      <c r="E25" s="9">
        <v>1</v>
      </c>
      <c r="F25" s="9">
        <v>0</v>
      </c>
      <c r="G25" s="7" t="s">
        <v>133</v>
      </c>
      <c r="H25" s="9">
        <v>122</v>
      </c>
      <c r="I25" s="9">
        <v>1</v>
      </c>
      <c r="J25" s="9">
        <v>7</v>
      </c>
      <c r="K25" s="9">
        <v>20</v>
      </c>
      <c r="L25" s="9">
        <v>1</v>
      </c>
      <c r="M25" s="9">
        <v>1</v>
      </c>
      <c r="N25" s="8">
        <f>VLOOKUP(VLOOKUP($A25,主线配置!$O:$P,2,FALSE),怪物属性偏向!$E:$O,怪物属性偏向!J$1-1,FALSE)</f>
        <v>20000004</v>
      </c>
      <c r="O25" s="8" t="str">
        <f>VLOOKUP(VLOOKUP($A25,主线配置!$O:$P,2,FALSE),怪物属性偏向!$E:$O,怪物属性偏向!K$1-1,FALSE)</f>
        <v/>
      </c>
      <c r="P25" s="8" t="str">
        <f>VLOOKUP(VLOOKUP($A25,主线配置!$O:$P,2,FALSE),怪物属性偏向!$E:$O,怪物属性偏向!L$1-1,FALSE)</f>
        <v/>
      </c>
      <c r="Q25" s="8">
        <f>VLOOKUP(VLOOKUP($A25,主线配置!$O:$P,2,FALSE),怪物属性偏向!$E:$O,怪物属性偏向!M$1-1,FALSE)</f>
        <v>200001</v>
      </c>
      <c r="R25" s="8" t="str">
        <f>VLOOKUP(VLOOKUP($A25,主线配置!$O:$P,2,FALSE),怪物属性偏向!$E:$O,怪物属性偏向!N$1-1,FALSE)</f>
        <v/>
      </c>
      <c r="S25" s="8" t="str">
        <f>VLOOKUP(VLOOKUP($A25,主线配置!$O:$P,2,FALSE),怪物属性偏向!$E:$O,怪物属性偏向!O$1-1,FALSE)</f>
        <v/>
      </c>
    </row>
    <row r="26" spans="1:19" x14ac:dyDescent="0.15">
      <c r="A26" s="3">
        <f t="shared" si="0"/>
        <v>1000023</v>
      </c>
      <c r="B26" s="1" t="str">
        <f>VLOOKUP(A26,主线配置!G:I,3,FALSE)</f>
        <v>攻低血高</v>
      </c>
      <c r="C26" s="7"/>
      <c r="D26" s="6" t="str">
        <f>VLOOKUP(B26,怪物属性偏向!F:P,11,FALSE)</f>
        <v>m1002</v>
      </c>
      <c r="E26" s="9">
        <v>1</v>
      </c>
      <c r="F26" s="9">
        <v>0</v>
      </c>
      <c r="G26" s="7" t="s">
        <v>133</v>
      </c>
      <c r="H26" s="9">
        <v>122</v>
      </c>
      <c r="I26" s="9">
        <v>1</v>
      </c>
      <c r="J26" s="9">
        <v>7</v>
      </c>
      <c r="K26" s="9">
        <v>20</v>
      </c>
      <c r="L26" s="9">
        <v>1</v>
      </c>
      <c r="M26" s="9">
        <v>1</v>
      </c>
      <c r="N26" s="8">
        <f>VLOOKUP(VLOOKUP($A26,主线配置!$O:$P,2,FALSE),怪物属性偏向!$E:$O,怪物属性偏向!J$1-1,FALSE)</f>
        <v>20000004</v>
      </c>
      <c r="O26" s="8" t="str">
        <f>VLOOKUP(VLOOKUP($A26,主线配置!$O:$P,2,FALSE),怪物属性偏向!$E:$O,怪物属性偏向!K$1-1,FALSE)</f>
        <v/>
      </c>
      <c r="P26" s="8" t="str">
        <f>VLOOKUP(VLOOKUP($A26,主线配置!$O:$P,2,FALSE),怪物属性偏向!$E:$O,怪物属性偏向!L$1-1,FALSE)</f>
        <v/>
      </c>
      <c r="Q26" s="8">
        <f>VLOOKUP(VLOOKUP($A26,主线配置!$O:$P,2,FALSE),怪物属性偏向!$E:$O,怪物属性偏向!M$1-1,FALSE)</f>
        <v>200001</v>
      </c>
      <c r="R26" s="8" t="str">
        <f>VLOOKUP(VLOOKUP($A26,主线配置!$O:$P,2,FALSE),怪物属性偏向!$E:$O,怪物属性偏向!N$1-1,FALSE)</f>
        <v/>
      </c>
      <c r="S26" s="8" t="str">
        <f>VLOOKUP(VLOOKUP($A26,主线配置!$O:$P,2,FALSE),怪物属性偏向!$E:$O,怪物属性偏向!O$1-1,FALSE)</f>
        <v/>
      </c>
    </row>
    <row r="27" spans="1:19" x14ac:dyDescent="0.15">
      <c r="A27" s="3">
        <f t="shared" si="0"/>
        <v>1000024</v>
      </c>
      <c r="B27" s="1" t="str">
        <f>VLOOKUP(A27,主线配置!G:I,3,FALSE)</f>
        <v>攻低血高</v>
      </c>
      <c r="C27" s="7"/>
      <c r="D27" s="6" t="str">
        <f>VLOOKUP(B27,怪物属性偏向!F:P,11,FALSE)</f>
        <v>m1002</v>
      </c>
      <c r="E27" s="9">
        <v>1</v>
      </c>
      <c r="F27" s="9">
        <v>0</v>
      </c>
      <c r="G27" s="7" t="s">
        <v>133</v>
      </c>
      <c r="H27" s="9">
        <v>122</v>
      </c>
      <c r="I27" s="9">
        <v>1</v>
      </c>
      <c r="J27" s="9">
        <v>7</v>
      </c>
      <c r="K27" s="9">
        <v>20</v>
      </c>
      <c r="L27" s="9">
        <v>1</v>
      </c>
      <c r="M27" s="9">
        <v>1</v>
      </c>
      <c r="N27" s="8">
        <f>VLOOKUP(VLOOKUP($A27,主线配置!$O:$P,2,FALSE),怪物属性偏向!$E:$O,怪物属性偏向!J$1-1,FALSE)</f>
        <v>20000004</v>
      </c>
      <c r="O27" s="8" t="str">
        <f>VLOOKUP(VLOOKUP($A27,主线配置!$O:$P,2,FALSE),怪物属性偏向!$E:$O,怪物属性偏向!K$1-1,FALSE)</f>
        <v/>
      </c>
      <c r="P27" s="8" t="str">
        <f>VLOOKUP(VLOOKUP($A27,主线配置!$O:$P,2,FALSE),怪物属性偏向!$E:$O,怪物属性偏向!L$1-1,FALSE)</f>
        <v/>
      </c>
      <c r="Q27" s="8">
        <f>VLOOKUP(VLOOKUP($A27,主线配置!$O:$P,2,FALSE),怪物属性偏向!$E:$O,怪物属性偏向!M$1-1,FALSE)</f>
        <v>200001</v>
      </c>
      <c r="R27" s="8" t="str">
        <f>VLOOKUP(VLOOKUP($A27,主线配置!$O:$P,2,FALSE),怪物属性偏向!$E:$O,怪物属性偏向!N$1-1,FALSE)</f>
        <v/>
      </c>
      <c r="S27" s="8" t="str">
        <f>VLOOKUP(VLOOKUP($A27,主线配置!$O:$P,2,FALSE),怪物属性偏向!$E:$O,怪物属性偏向!O$1-1,FALSE)</f>
        <v/>
      </c>
    </row>
    <row r="28" spans="1:19" x14ac:dyDescent="0.15">
      <c r="A28" s="3">
        <f t="shared" si="0"/>
        <v>1000025</v>
      </c>
      <c r="B28" s="1" t="str">
        <f>VLOOKUP(A28,主线配置!G:I,3,FALSE)</f>
        <v>高攻低血</v>
      </c>
      <c r="C28" s="7"/>
      <c r="D28" s="6" t="str">
        <f>VLOOKUP(B28,怪物属性偏向!F:P,11,FALSE)</f>
        <v>m1001</v>
      </c>
      <c r="E28" s="9">
        <v>1</v>
      </c>
      <c r="F28" s="9">
        <v>0</v>
      </c>
      <c r="G28" s="7" t="s">
        <v>133</v>
      </c>
      <c r="H28" s="9">
        <v>122</v>
      </c>
      <c r="I28" s="9">
        <v>1</v>
      </c>
      <c r="J28" s="9">
        <v>7</v>
      </c>
      <c r="K28" s="9">
        <v>20</v>
      </c>
      <c r="L28" s="9">
        <v>1</v>
      </c>
      <c r="M28" s="9">
        <v>1</v>
      </c>
      <c r="N28" s="8">
        <f>VLOOKUP(VLOOKUP($A28,主线配置!$O:$P,2,FALSE),怪物属性偏向!$E:$O,怪物属性偏向!J$1-1,FALSE)</f>
        <v>20000002</v>
      </c>
      <c r="O28" s="8">
        <f>VLOOKUP(VLOOKUP($A28,主线配置!$O:$P,2,FALSE),怪物属性偏向!$E:$O,怪物属性偏向!K$1-1,FALSE)</f>
        <v>20000003</v>
      </c>
      <c r="P28" s="8" t="str">
        <f>VLOOKUP(VLOOKUP($A28,主线配置!$O:$P,2,FALSE),怪物属性偏向!$E:$O,怪物属性偏向!L$1-1,FALSE)</f>
        <v/>
      </c>
      <c r="Q28" s="8" t="str">
        <f>VLOOKUP(VLOOKUP($A28,主线配置!$O:$P,2,FALSE),怪物属性偏向!$E:$O,怪物属性偏向!M$1-1,FALSE)</f>
        <v/>
      </c>
      <c r="R28" s="8" t="str">
        <f>VLOOKUP(VLOOKUP($A28,主线配置!$O:$P,2,FALSE),怪物属性偏向!$E:$O,怪物属性偏向!N$1-1,FALSE)</f>
        <v/>
      </c>
      <c r="S28" s="8" t="str">
        <f>VLOOKUP(VLOOKUP($A28,主线配置!$O:$P,2,FALSE),怪物属性偏向!$E:$O,怪物属性偏向!O$1-1,FALSE)</f>
        <v/>
      </c>
    </row>
    <row r="29" spans="1:19" x14ac:dyDescent="0.15">
      <c r="A29" s="3">
        <f t="shared" si="0"/>
        <v>1000026</v>
      </c>
      <c r="B29" s="1" t="str">
        <f>VLOOKUP(A29,主线配置!G:I,3,FALSE)</f>
        <v>高攻低血</v>
      </c>
      <c r="C29" s="7"/>
      <c r="D29" s="6" t="str">
        <f>VLOOKUP(B29,怪物属性偏向!F:P,11,FALSE)</f>
        <v>m1001</v>
      </c>
      <c r="E29" s="9">
        <v>1</v>
      </c>
      <c r="F29" s="9">
        <v>0</v>
      </c>
      <c r="G29" s="7" t="s">
        <v>133</v>
      </c>
      <c r="H29" s="9">
        <v>122</v>
      </c>
      <c r="I29" s="9">
        <v>1</v>
      </c>
      <c r="J29" s="9">
        <v>7</v>
      </c>
      <c r="K29" s="9">
        <v>20</v>
      </c>
      <c r="L29" s="9">
        <v>1</v>
      </c>
      <c r="M29" s="9">
        <v>1</v>
      </c>
      <c r="N29" s="8">
        <f>VLOOKUP(VLOOKUP($A29,主线配置!$O:$P,2,FALSE),怪物属性偏向!$E:$O,怪物属性偏向!J$1-1,FALSE)</f>
        <v>20000002</v>
      </c>
      <c r="O29" s="8">
        <f>VLOOKUP(VLOOKUP($A29,主线配置!$O:$P,2,FALSE),怪物属性偏向!$E:$O,怪物属性偏向!K$1-1,FALSE)</f>
        <v>20000003</v>
      </c>
      <c r="P29" s="8" t="str">
        <f>VLOOKUP(VLOOKUP($A29,主线配置!$O:$P,2,FALSE),怪物属性偏向!$E:$O,怪物属性偏向!L$1-1,FALSE)</f>
        <v/>
      </c>
      <c r="Q29" s="8" t="str">
        <f>VLOOKUP(VLOOKUP($A29,主线配置!$O:$P,2,FALSE),怪物属性偏向!$E:$O,怪物属性偏向!M$1-1,FALSE)</f>
        <v/>
      </c>
      <c r="R29" s="8" t="str">
        <f>VLOOKUP(VLOOKUP($A29,主线配置!$O:$P,2,FALSE),怪物属性偏向!$E:$O,怪物属性偏向!N$1-1,FALSE)</f>
        <v/>
      </c>
      <c r="S29" s="8" t="str">
        <f>VLOOKUP(VLOOKUP($A29,主线配置!$O:$P,2,FALSE),怪物属性偏向!$E:$O,怪物属性偏向!O$1-1,FALSE)</f>
        <v/>
      </c>
    </row>
    <row r="30" spans="1:19" x14ac:dyDescent="0.15">
      <c r="A30" s="3">
        <f t="shared" si="0"/>
        <v>1000027</v>
      </c>
      <c r="B30" s="1" t="str">
        <f>VLOOKUP(A30,主线配置!G:I,3,FALSE)</f>
        <v>高攻低血</v>
      </c>
      <c r="C30" s="7"/>
      <c r="D30" s="6" t="str">
        <f>VLOOKUP(B30,怪物属性偏向!F:P,11,FALSE)</f>
        <v>m1001</v>
      </c>
      <c r="E30" s="9">
        <v>1</v>
      </c>
      <c r="F30" s="9">
        <v>0</v>
      </c>
      <c r="G30" s="7" t="s">
        <v>133</v>
      </c>
      <c r="H30" s="9">
        <v>122</v>
      </c>
      <c r="I30" s="9">
        <v>1</v>
      </c>
      <c r="J30" s="9">
        <v>7</v>
      </c>
      <c r="K30" s="9">
        <v>20</v>
      </c>
      <c r="L30" s="9">
        <v>1</v>
      </c>
      <c r="M30" s="9">
        <v>1</v>
      </c>
      <c r="N30" s="8">
        <f>VLOOKUP(VLOOKUP($A30,主线配置!$O:$P,2,FALSE),怪物属性偏向!$E:$O,怪物属性偏向!J$1-1,FALSE)</f>
        <v>20000002</v>
      </c>
      <c r="O30" s="8">
        <f>VLOOKUP(VLOOKUP($A30,主线配置!$O:$P,2,FALSE),怪物属性偏向!$E:$O,怪物属性偏向!K$1-1,FALSE)</f>
        <v>20000003</v>
      </c>
      <c r="P30" s="8" t="str">
        <f>VLOOKUP(VLOOKUP($A30,主线配置!$O:$P,2,FALSE),怪物属性偏向!$E:$O,怪物属性偏向!L$1-1,FALSE)</f>
        <v/>
      </c>
      <c r="Q30" s="8" t="str">
        <f>VLOOKUP(VLOOKUP($A30,主线配置!$O:$P,2,FALSE),怪物属性偏向!$E:$O,怪物属性偏向!M$1-1,FALSE)</f>
        <v/>
      </c>
      <c r="R30" s="8" t="str">
        <f>VLOOKUP(VLOOKUP($A30,主线配置!$O:$P,2,FALSE),怪物属性偏向!$E:$O,怪物属性偏向!N$1-1,FALSE)</f>
        <v/>
      </c>
      <c r="S30" s="8" t="str">
        <f>VLOOKUP(VLOOKUP($A30,主线配置!$O:$P,2,FALSE),怪物属性偏向!$E:$O,怪物属性偏向!O$1-1,FALSE)</f>
        <v/>
      </c>
    </row>
    <row r="31" spans="1:19" x14ac:dyDescent="0.15">
      <c r="A31" s="3">
        <f t="shared" si="0"/>
        <v>1000028</v>
      </c>
      <c r="B31" s="1" t="str">
        <f>VLOOKUP(A31,主线配置!G:I,3,FALSE)</f>
        <v>高攻低血</v>
      </c>
      <c r="C31" s="7"/>
      <c r="D31" s="6" t="str">
        <f>VLOOKUP(B31,怪物属性偏向!F:P,11,FALSE)</f>
        <v>m1001</v>
      </c>
      <c r="E31" s="9">
        <v>1</v>
      </c>
      <c r="F31" s="9">
        <v>0</v>
      </c>
      <c r="G31" s="7" t="s">
        <v>133</v>
      </c>
      <c r="H31" s="9">
        <v>122</v>
      </c>
      <c r="I31" s="9">
        <v>1</v>
      </c>
      <c r="J31" s="9">
        <v>7</v>
      </c>
      <c r="K31" s="9">
        <v>20</v>
      </c>
      <c r="L31" s="9">
        <v>1</v>
      </c>
      <c r="M31" s="9">
        <v>1</v>
      </c>
      <c r="N31" s="8">
        <f>VLOOKUP(VLOOKUP($A31,主线配置!$O:$P,2,FALSE),怪物属性偏向!$E:$O,怪物属性偏向!J$1-1,FALSE)</f>
        <v>20000002</v>
      </c>
      <c r="O31" s="8">
        <f>VLOOKUP(VLOOKUP($A31,主线配置!$O:$P,2,FALSE),怪物属性偏向!$E:$O,怪物属性偏向!K$1-1,FALSE)</f>
        <v>20000003</v>
      </c>
      <c r="P31" s="8" t="str">
        <f>VLOOKUP(VLOOKUP($A31,主线配置!$O:$P,2,FALSE),怪物属性偏向!$E:$O,怪物属性偏向!L$1-1,FALSE)</f>
        <v/>
      </c>
      <c r="Q31" s="8" t="str">
        <f>VLOOKUP(VLOOKUP($A31,主线配置!$O:$P,2,FALSE),怪物属性偏向!$E:$O,怪物属性偏向!M$1-1,FALSE)</f>
        <v/>
      </c>
      <c r="R31" s="8" t="str">
        <f>VLOOKUP(VLOOKUP($A31,主线配置!$O:$P,2,FALSE),怪物属性偏向!$E:$O,怪物属性偏向!N$1-1,FALSE)</f>
        <v/>
      </c>
      <c r="S31" s="8" t="str">
        <f>VLOOKUP(VLOOKUP($A31,主线配置!$O:$P,2,FALSE),怪物属性偏向!$E:$O,怪物属性偏向!O$1-1,FALSE)</f>
        <v/>
      </c>
    </row>
    <row r="32" spans="1:19" x14ac:dyDescent="0.15">
      <c r="A32" s="3">
        <f t="shared" si="0"/>
        <v>1000029</v>
      </c>
      <c r="B32" s="1" t="str">
        <f>VLOOKUP(A32,主线配置!G:I,3,FALSE)</f>
        <v>bosss</v>
      </c>
      <c r="C32" s="7"/>
      <c r="D32" s="6" t="str">
        <f>VLOOKUP(B32,怪物属性偏向!F:P,11,FALSE)</f>
        <v>m1003</v>
      </c>
      <c r="E32" s="9">
        <v>1</v>
      </c>
      <c r="F32" s="9">
        <v>0</v>
      </c>
      <c r="G32" s="7" t="s">
        <v>133</v>
      </c>
      <c r="H32" s="9">
        <v>122</v>
      </c>
      <c r="I32" s="9">
        <v>1</v>
      </c>
      <c r="J32" s="9">
        <v>7</v>
      </c>
      <c r="K32" s="9">
        <v>20</v>
      </c>
      <c r="L32" s="9">
        <v>1</v>
      </c>
      <c r="M32" s="9">
        <v>1</v>
      </c>
      <c r="N32" s="8">
        <f>VLOOKUP(VLOOKUP($A32,主线配置!$O:$P,2,FALSE),怪物属性偏向!$E:$O,怪物属性偏向!J$1-1,FALSE)</f>
        <v>20000005</v>
      </c>
      <c r="O32" s="8" t="str">
        <f>VLOOKUP(VLOOKUP($A32,主线配置!$O:$P,2,FALSE),怪物属性偏向!$E:$O,怪物属性偏向!K$1-1,FALSE)</f>
        <v/>
      </c>
      <c r="P32" s="8" t="str">
        <f>VLOOKUP(VLOOKUP($A32,主线配置!$O:$P,2,FALSE),怪物属性偏向!$E:$O,怪物属性偏向!L$1-1,FALSE)</f>
        <v/>
      </c>
      <c r="Q32" s="8">
        <f>VLOOKUP(VLOOKUP($A32,主线配置!$O:$P,2,FALSE),怪物属性偏向!$E:$O,怪物属性偏向!M$1-1,FALSE)</f>
        <v>200002</v>
      </c>
      <c r="R32" s="8" t="str">
        <f>VLOOKUP(VLOOKUP($A32,主线配置!$O:$P,2,FALSE),怪物属性偏向!$E:$O,怪物属性偏向!N$1-1,FALSE)</f>
        <v/>
      </c>
      <c r="S32" s="8" t="str">
        <f>VLOOKUP(VLOOKUP($A32,主线配置!$O:$P,2,FALSE),怪物属性偏向!$E:$O,怪物属性偏向!O$1-1,FALSE)</f>
        <v/>
      </c>
    </row>
    <row r="33" spans="1:19" x14ac:dyDescent="0.15">
      <c r="A33" s="3"/>
      <c r="B33" s="1"/>
      <c r="C33" s="7"/>
      <c r="D33" s="7"/>
      <c r="E33" s="9"/>
      <c r="F33" s="9"/>
      <c r="G33" s="7"/>
      <c r="H33" s="9"/>
      <c r="I33" s="9"/>
      <c r="J33" s="9"/>
      <c r="K33" s="9"/>
      <c r="L33" s="9"/>
      <c r="M33" s="9"/>
      <c r="N33" s="8"/>
      <c r="O33" s="8"/>
      <c r="P33" s="8"/>
      <c r="Q33" s="8"/>
      <c r="R33" s="8"/>
      <c r="S33" s="8"/>
    </row>
    <row r="34" spans="1:19" x14ac:dyDescent="0.15">
      <c r="A34" s="3"/>
      <c r="B34" s="1"/>
      <c r="C34" s="7"/>
      <c r="D34" s="7"/>
      <c r="E34" s="9"/>
      <c r="F34" s="9"/>
      <c r="G34" s="7"/>
      <c r="H34" s="9"/>
      <c r="I34" s="9"/>
      <c r="J34" s="9"/>
      <c r="K34" s="9"/>
      <c r="L34" s="9"/>
      <c r="M34" s="9"/>
      <c r="N34" s="8"/>
      <c r="O34" s="8"/>
      <c r="P34" s="8"/>
      <c r="Q34" s="8"/>
      <c r="R34" s="8"/>
      <c r="S34" s="8"/>
    </row>
    <row r="35" spans="1:19" x14ac:dyDescent="0.15">
      <c r="A35" s="3"/>
      <c r="B35" s="1"/>
      <c r="C35" s="7"/>
      <c r="D35" s="7"/>
      <c r="E35" s="9"/>
      <c r="F35" s="9"/>
      <c r="G35" s="7"/>
      <c r="H35" s="9"/>
      <c r="I35" s="9"/>
      <c r="J35" s="9"/>
      <c r="K35" s="9"/>
      <c r="L35" s="9"/>
      <c r="M35" s="9"/>
      <c r="N35" s="8"/>
      <c r="O35" s="8"/>
      <c r="P35" s="8"/>
      <c r="Q35" s="8"/>
      <c r="R35" s="8"/>
      <c r="S35" s="8"/>
    </row>
    <row r="36" spans="1:19" x14ac:dyDescent="0.15">
      <c r="A36" s="3"/>
      <c r="B36" s="1"/>
      <c r="C36" s="7"/>
      <c r="D36" s="7"/>
      <c r="E36" s="9"/>
      <c r="F36" s="9"/>
      <c r="G36" s="7"/>
      <c r="H36" s="9"/>
      <c r="I36" s="9"/>
      <c r="J36" s="9"/>
      <c r="K36" s="9"/>
      <c r="L36" s="9"/>
      <c r="M36" s="9"/>
      <c r="N36" s="8"/>
      <c r="O36" s="8"/>
      <c r="P36" s="8"/>
      <c r="Q36" s="8"/>
      <c r="R36" s="8"/>
      <c r="S36" s="8"/>
    </row>
    <row r="37" spans="1:19" x14ac:dyDescent="0.15">
      <c r="A37" s="3"/>
      <c r="B37" s="1"/>
      <c r="C37" s="7"/>
      <c r="D37" s="7"/>
      <c r="E37" s="9"/>
      <c r="F37" s="9"/>
      <c r="G37" s="7"/>
      <c r="H37" s="9"/>
      <c r="I37" s="9"/>
      <c r="J37" s="9"/>
      <c r="K37" s="9"/>
      <c r="L37" s="9"/>
      <c r="M37" s="9"/>
      <c r="N37" s="8"/>
      <c r="O37" s="8"/>
      <c r="P37" s="8"/>
      <c r="Q37" s="8"/>
      <c r="R37" s="8"/>
      <c r="S37" s="8"/>
    </row>
    <row r="38" spans="1:19" x14ac:dyDescent="0.15">
      <c r="A38" s="3"/>
      <c r="B38" s="1"/>
      <c r="C38" s="7"/>
      <c r="D38" s="7"/>
      <c r="E38" s="9"/>
      <c r="F38" s="9"/>
      <c r="G38" s="7"/>
      <c r="H38" s="9"/>
      <c r="I38" s="9"/>
      <c r="J38" s="9"/>
      <c r="K38" s="9"/>
      <c r="L38" s="9"/>
      <c r="M38" s="9"/>
      <c r="N38" s="8"/>
      <c r="O38" s="8"/>
      <c r="P38" s="8"/>
      <c r="Q38" s="8"/>
      <c r="R38" s="8"/>
      <c r="S38" s="8"/>
    </row>
    <row r="39" spans="1:19" x14ac:dyDescent="0.15">
      <c r="A39" s="3"/>
      <c r="B39" s="1"/>
      <c r="C39" s="7"/>
      <c r="D39" s="7"/>
      <c r="E39" s="9"/>
      <c r="F39" s="9"/>
      <c r="G39" s="7"/>
      <c r="H39" s="9"/>
      <c r="I39" s="9"/>
      <c r="J39" s="9"/>
      <c r="K39" s="9"/>
      <c r="L39" s="9"/>
      <c r="M39" s="9"/>
      <c r="N39" s="8"/>
      <c r="O39" s="8"/>
      <c r="P39" s="8"/>
      <c r="Q39" s="8"/>
      <c r="R39" s="8"/>
      <c r="S39" s="8"/>
    </row>
    <row r="40" spans="1:19" x14ac:dyDescent="0.15">
      <c r="A40" s="3"/>
      <c r="B40" s="1"/>
      <c r="C40" s="7"/>
      <c r="D40" s="7"/>
      <c r="E40" s="9"/>
      <c r="F40" s="9"/>
      <c r="G40" s="7"/>
      <c r="H40" s="9"/>
      <c r="I40" s="9"/>
      <c r="J40" s="9"/>
      <c r="K40" s="9"/>
      <c r="L40" s="9"/>
      <c r="M40" s="9"/>
      <c r="N40" s="8"/>
      <c r="O40" s="8"/>
      <c r="P40" s="8"/>
      <c r="Q40" s="8"/>
      <c r="R40" s="8"/>
      <c r="S40" s="8"/>
    </row>
    <row r="41" spans="1:19" x14ac:dyDescent="0.15">
      <c r="A41" s="3"/>
      <c r="B41" s="1"/>
      <c r="C41" s="7"/>
      <c r="D41" s="7"/>
      <c r="E41" s="9"/>
      <c r="F41" s="9"/>
      <c r="G41" s="7"/>
      <c r="H41" s="9"/>
      <c r="I41" s="9"/>
      <c r="J41" s="9"/>
      <c r="K41" s="9"/>
      <c r="L41" s="9"/>
      <c r="M41" s="9"/>
      <c r="N41" s="8"/>
      <c r="O41" s="8"/>
      <c r="P41" s="8"/>
      <c r="Q41" s="8"/>
      <c r="R41" s="8"/>
      <c r="S41" s="8"/>
    </row>
    <row r="42" spans="1:19" x14ac:dyDescent="0.15">
      <c r="A42" s="3"/>
      <c r="B42" s="1"/>
      <c r="C42" s="7"/>
      <c r="D42" s="7"/>
      <c r="E42" s="9"/>
      <c r="F42" s="9"/>
      <c r="G42" s="7"/>
      <c r="H42" s="9"/>
      <c r="I42" s="9"/>
      <c r="J42" s="9"/>
      <c r="K42" s="9"/>
      <c r="L42" s="9"/>
      <c r="M42" s="9"/>
      <c r="N42" s="8"/>
      <c r="O42" s="8"/>
      <c r="P42" s="8"/>
      <c r="Q42" s="8"/>
      <c r="R42" s="8"/>
      <c r="S42" s="8"/>
    </row>
    <row r="43" spans="1:19" x14ac:dyDescent="0.15">
      <c r="A43" s="3"/>
      <c r="B43" s="1"/>
      <c r="C43" s="7"/>
      <c r="D43" s="7"/>
      <c r="E43" s="9"/>
      <c r="F43" s="9"/>
      <c r="G43" s="7"/>
      <c r="H43" s="9"/>
      <c r="I43" s="9"/>
      <c r="J43" s="9"/>
      <c r="K43" s="9"/>
      <c r="L43" s="9"/>
      <c r="M43" s="9"/>
      <c r="N43" s="8"/>
      <c r="O43" s="8"/>
      <c r="P43" s="8"/>
      <c r="Q43" s="8"/>
      <c r="R43" s="8"/>
      <c r="S43" s="8"/>
    </row>
    <row r="44" spans="1:19" x14ac:dyDescent="0.15">
      <c r="A44" s="3"/>
      <c r="B44" s="1"/>
      <c r="C44" s="7"/>
      <c r="D44" s="7"/>
      <c r="E44" s="9"/>
      <c r="F44" s="9"/>
      <c r="G44" s="7"/>
      <c r="H44" s="9"/>
      <c r="I44" s="9"/>
      <c r="J44" s="9"/>
      <c r="K44" s="9"/>
      <c r="L44" s="9"/>
      <c r="M44" s="9"/>
      <c r="N44" s="8"/>
      <c r="O44" s="8"/>
      <c r="P44" s="8"/>
      <c r="Q44" s="8"/>
      <c r="R44" s="8"/>
      <c r="S44" s="8"/>
    </row>
    <row r="45" spans="1:19" x14ac:dyDescent="0.15">
      <c r="A45" s="3"/>
      <c r="B45" s="1"/>
      <c r="C45" s="7"/>
      <c r="D45" s="7"/>
      <c r="E45" s="9"/>
      <c r="F45" s="9"/>
      <c r="G45" s="7"/>
      <c r="H45" s="9"/>
      <c r="I45" s="9"/>
      <c r="J45" s="9"/>
      <c r="K45" s="9"/>
      <c r="L45" s="9"/>
      <c r="M45" s="9"/>
      <c r="N45" s="8"/>
      <c r="O45" s="8"/>
      <c r="P45" s="8"/>
      <c r="Q45" s="8"/>
      <c r="R45" s="8"/>
      <c r="S45" s="8"/>
    </row>
    <row r="46" spans="1:19" x14ac:dyDescent="0.15">
      <c r="A46" s="3"/>
      <c r="B46" s="1"/>
      <c r="C46" s="7"/>
      <c r="D46" s="7"/>
      <c r="E46" s="9"/>
      <c r="F46" s="9"/>
      <c r="G46" s="7"/>
      <c r="H46" s="9"/>
      <c r="I46" s="9"/>
      <c r="J46" s="9"/>
      <c r="K46" s="9"/>
      <c r="L46" s="9"/>
      <c r="M46" s="9"/>
      <c r="N46" s="8"/>
      <c r="O46" s="8"/>
      <c r="P46" s="8"/>
      <c r="Q46" s="8"/>
      <c r="R46" s="8"/>
      <c r="S46" s="8"/>
    </row>
    <row r="47" spans="1:19" x14ac:dyDescent="0.15">
      <c r="A47" s="3"/>
      <c r="B47" s="1"/>
      <c r="C47" s="7"/>
      <c r="D47" s="7"/>
      <c r="E47" s="9"/>
      <c r="F47" s="9"/>
      <c r="G47" s="7"/>
      <c r="H47" s="9"/>
      <c r="I47" s="9"/>
      <c r="J47" s="9"/>
      <c r="K47" s="9"/>
      <c r="L47" s="9"/>
      <c r="M47" s="9"/>
      <c r="N47" s="8"/>
      <c r="O47" s="8"/>
      <c r="P47" s="8"/>
      <c r="Q47" s="8"/>
      <c r="R47" s="8"/>
      <c r="S47" s="8"/>
    </row>
    <row r="48" spans="1:19" x14ac:dyDescent="0.15">
      <c r="A48" s="3"/>
      <c r="B48" s="1"/>
      <c r="C48" s="7"/>
      <c r="D48" s="7"/>
      <c r="E48" s="9"/>
      <c r="F48" s="9"/>
      <c r="G48" s="7"/>
      <c r="H48" s="9"/>
      <c r="I48" s="9"/>
      <c r="J48" s="9"/>
      <c r="K48" s="9"/>
      <c r="L48" s="9"/>
      <c r="M48" s="9"/>
      <c r="N48" s="8"/>
      <c r="O48" s="8"/>
      <c r="P48" s="8"/>
      <c r="Q48" s="8"/>
      <c r="R48" s="8"/>
      <c r="S48" s="8"/>
    </row>
    <row r="49" spans="1:19" x14ac:dyDescent="0.15">
      <c r="A49" s="3"/>
      <c r="B49" s="1"/>
      <c r="C49" s="7"/>
      <c r="D49" s="7"/>
      <c r="E49" s="9"/>
      <c r="F49" s="9"/>
      <c r="G49" s="7"/>
      <c r="H49" s="9"/>
      <c r="I49" s="9"/>
      <c r="J49" s="9"/>
      <c r="K49" s="9"/>
      <c r="L49" s="9"/>
      <c r="M49" s="9"/>
      <c r="N49" s="8"/>
      <c r="O49" s="8"/>
      <c r="P49" s="8"/>
      <c r="Q49" s="8"/>
      <c r="R49" s="8"/>
      <c r="S49" s="8"/>
    </row>
    <row r="50" spans="1:19" x14ac:dyDescent="0.15">
      <c r="A50" s="3"/>
      <c r="B50" s="1"/>
      <c r="C50" s="7"/>
      <c r="D50" s="7"/>
      <c r="E50" s="9"/>
      <c r="F50" s="9"/>
      <c r="G50" s="7"/>
      <c r="H50" s="9"/>
      <c r="I50" s="9"/>
      <c r="J50" s="9"/>
      <c r="K50" s="9"/>
      <c r="L50" s="9"/>
      <c r="M50" s="9"/>
      <c r="N50" s="8"/>
      <c r="O50" s="8"/>
      <c r="P50" s="8"/>
      <c r="Q50" s="8"/>
      <c r="R50" s="8"/>
      <c r="S50" s="8"/>
    </row>
    <row r="51" spans="1:19" x14ac:dyDescent="0.15">
      <c r="A51" s="3"/>
      <c r="B51" s="1"/>
      <c r="C51" s="7"/>
      <c r="D51" s="7"/>
      <c r="E51" s="9"/>
      <c r="F51" s="9"/>
      <c r="G51" s="7"/>
      <c r="H51" s="9"/>
      <c r="I51" s="9"/>
      <c r="J51" s="9"/>
      <c r="K51" s="9"/>
      <c r="L51" s="9"/>
      <c r="M51" s="9"/>
      <c r="N51" s="8"/>
      <c r="O51" s="8"/>
      <c r="P51" s="8"/>
      <c r="Q51" s="8"/>
      <c r="R51" s="8"/>
      <c r="S51" s="8"/>
    </row>
    <row r="52" spans="1:19" x14ac:dyDescent="0.15">
      <c r="A52" s="3"/>
      <c r="B52" s="1"/>
      <c r="C52" s="7"/>
      <c r="D52" s="7"/>
      <c r="E52" s="9"/>
      <c r="F52" s="9"/>
      <c r="G52" s="7"/>
      <c r="H52" s="9"/>
      <c r="I52" s="9"/>
      <c r="J52" s="9"/>
      <c r="K52" s="9"/>
      <c r="L52" s="9"/>
      <c r="M52" s="9"/>
      <c r="N52" s="8"/>
      <c r="O52" s="8"/>
      <c r="P52" s="8"/>
      <c r="Q52" s="8"/>
      <c r="R52" s="8"/>
      <c r="S52" s="8"/>
    </row>
    <row r="53" spans="1:19" x14ac:dyDescent="0.15">
      <c r="A53" s="3"/>
      <c r="B53" s="1"/>
      <c r="C53" s="7"/>
      <c r="D53" s="7"/>
      <c r="E53" s="9"/>
      <c r="F53" s="9"/>
      <c r="G53" s="7"/>
      <c r="H53" s="9"/>
      <c r="I53" s="9"/>
      <c r="J53" s="9"/>
      <c r="K53" s="9"/>
      <c r="L53" s="9"/>
      <c r="M53" s="9"/>
      <c r="N53" s="8"/>
      <c r="O53" s="8"/>
      <c r="P53" s="8"/>
      <c r="Q53" s="8"/>
      <c r="R53" s="8"/>
      <c r="S53" s="8"/>
    </row>
    <row r="54" spans="1:19" x14ac:dyDescent="0.15">
      <c r="A54" s="3"/>
      <c r="B54" s="1"/>
      <c r="C54" s="7"/>
      <c r="D54" s="7"/>
      <c r="E54" s="9"/>
      <c r="F54" s="9"/>
      <c r="G54" s="7"/>
      <c r="H54" s="9"/>
      <c r="I54" s="9"/>
      <c r="J54" s="9"/>
      <c r="K54" s="9"/>
      <c r="L54" s="9"/>
      <c r="M54" s="9"/>
      <c r="N54" s="8"/>
      <c r="O54" s="8"/>
      <c r="P54" s="8"/>
      <c r="Q54" s="8"/>
      <c r="R54" s="8"/>
      <c r="S54" s="8"/>
    </row>
    <row r="55" spans="1:19" x14ac:dyDescent="0.15">
      <c r="A55" s="3"/>
      <c r="B55" s="1"/>
      <c r="C55" s="7"/>
      <c r="D55" s="7"/>
      <c r="E55" s="9"/>
      <c r="F55" s="9"/>
      <c r="G55" s="7"/>
      <c r="H55" s="9"/>
      <c r="I55" s="9"/>
      <c r="J55" s="9"/>
      <c r="K55" s="9"/>
      <c r="L55" s="9"/>
      <c r="M55" s="9"/>
      <c r="N55" s="8"/>
      <c r="O55" s="8"/>
      <c r="P55" s="8"/>
      <c r="Q55" s="8"/>
      <c r="R55" s="8"/>
      <c r="S55" s="8"/>
    </row>
    <row r="56" spans="1:19" x14ac:dyDescent="0.15">
      <c r="A56" s="3"/>
      <c r="B56" s="1"/>
      <c r="C56" s="7"/>
      <c r="D56" s="7"/>
      <c r="E56" s="9"/>
      <c r="F56" s="9"/>
      <c r="G56" s="7"/>
      <c r="H56" s="9"/>
      <c r="I56" s="9"/>
      <c r="J56" s="9"/>
      <c r="K56" s="9"/>
      <c r="L56" s="9"/>
      <c r="M56" s="9"/>
      <c r="N56" s="8"/>
      <c r="O56" s="8"/>
      <c r="P56" s="8"/>
      <c r="Q56" s="8"/>
      <c r="R56" s="8"/>
      <c r="S56" s="8"/>
    </row>
    <row r="57" spans="1:19" x14ac:dyDescent="0.15">
      <c r="A57" s="3"/>
      <c r="B57" s="1"/>
      <c r="C57" s="7"/>
      <c r="D57" s="7"/>
      <c r="E57" s="9"/>
      <c r="F57" s="9"/>
      <c r="G57" s="7"/>
      <c r="H57" s="9"/>
      <c r="I57" s="9"/>
      <c r="J57" s="9"/>
      <c r="K57" s="9"/>
      <c r="L57" s="9"/>
      <c r="M57" s="9"/>
      <c r="N57" s="8"/>
      <c r="O57" s="8"/>
      <c r="P57" s="8"/>
      <c r="Q57" s="8"/>
      <c r="R57" s="8"/>
      <c r="S57" s="8"/>
    </row>
    <row r="58" spans="1:19" x14ac:dyDescent="0.15">
      <c r="A58" s="3"/>
      <c r="B58" s="1"/>
      <c r="C58" s="7"/>
      <c r="D58" s="7"/>
      <c r="E58" s="9"/>
      <c r="F58" s="9"/>
      <c r="G58" s="7"/>
      <c r="H58" s="9"/>
      <c r="I58" s="9"/>
      <c r="J58" s="9"/>
      <c r="K58" s="9"/>
      <c r="L58" s="9"/>
      <c r="M58" s="9"/>
      <c r="N58" s="8"/>
      <c r="O58" s="8"/>
      <c r="P58" s="8"/>
      <c r="Q58" s="8"/>
      <c r="R58" s="8"/>
      <c r="S58" s="8"/>
    </row>
    <row r="59" spans="1:19" x14ac:dyDescent="0.15">
      <c r="A59" s="3"/>
      <c r="B59" s="1"/>
      <c r="C59" s="7"/>
      <c r="D59" s="7"/>
      <c r="E59" s="9"/>
      <c r="F59" s="9"/>
      <c r="G59" s="7"/>
      <c r="H59" s="9"/>
      <c r="I59" s="9"/>
      <c r="J59" s="9"/>
      <c r="K59" s="9"/>
      <c r="L59" s="9"/>
      <c r="M59" s="9"/>
      <c r="N59" s="8"/>
      <c r="O59" s="8"/>
      <c r="P59" s="8"/>
      <c r="Q59" s="8"/>
      <c r="R59" s="8"/>
      <c r="S59" s="8"/>
    </row>
    <row r="60" spans="1:19" x14ac:dyDescent="0.15">
      <c r="A60" s="3"/>
      <c r="B60" s="1"/>
      <c r="C60" s="7"/>
      <c r="D60" s="7"/>
      <c r="E60" s="9"/>
      <c r="F60" s="9"/>
      <c r="G60" s="7"/>
      <c r="H60" s="9"/>
      <c r="I60" s="9"/>
      <c r="J60" s="9"/>
      <c r="K60" s="9"/>
      <c r="L60" s="9"/>
      <c r="M60" s="9"/>
      <c r="N60" s="8"/>
      <c r="O60" s="8"/>
      <c r="P60" s="8"/>
      <c r="Q60" s="8"/>
      <c r="R60" s="8"/>
      <c r="S60" s="8"/>
    </row>
    <row r="61" spans="1:19" x14ac:dyDescent="0.15">
      <c r="A61" s="3"/>
      <c r="B61" s="1"/>
      <c r="C61" s="7"/>
      <c r="D61" s="7"/>
      <c r="E61" s="9"/>
      <c r="F61" s="9"/>
      <c r="G61" s="7"/>
      <c r="H61" s="9"/>
      <c r="I61" s="9"/>
      <c r="J61" s="9"/>
      <c r="K61" s="9"/>
      <c r="L61" s="9"/>
      <c r="M61" s="9"/>
      <c r="N61" s="8"/>
      <c r="O61" s="8"/>
      <c r="P61" s="8"/>
      <c r="Q61" s="8"/>
      <c r="R61" s="8"/>
      <c r="S61" s="8"/>
    </row>
    <row r="62" spans="1:19" x14ac:dyDescent="0.15">
      <c r="A62" s="3"/>
      <c r="B62" s="1"/>
      <c r="C62" s="7"/>
      <c r="D62" s="7"/>
      <c r="E62" s="9"/>
      <c r="F62" s="9"/>
      <c r="G62" s="7"/>
      <c r="H62" s="9"/>
      <c r="I62" s="9"/>
      <c r="J62" s="9"/>
      <c r="K62" s="9"/>
      <c r="L62" s="9"/>
      <c r="M62" s="9"/>
      <c r="N62" s="8"/>
      <c r="O62" s="8"/>
      <c r="P62" s="8"/>
      <c r="Q62" s="8"/>
      <c r="R62" s="8"/>
      <c r="S62" s="8"/>
    </row>
    <row r="63" spans="1:19" x14ac:dyDescent="0.15">
      <c r="A63" s="3"/>
      <c r="B63" s="1"/>
      <c r="C63" s="7"/>
      <c r="D63" s="7"/>
      <c r="E63" s="9"/>
      <c r="F63" s="9"/>
      <c r="G63" s="7"/>
      <c r="H63" s="9"/>
      <c r="I63" s="9"/>
      <c r="J63" s="9"/>
      <c r="K63" s="9"/>
      <c r="L63" s="9"/>
      <c r="M63" s="9"/>
      <c r="N63" s="8"/>
      <c r="O63" s="8"/>
      <c r="P63" s="8"/>
      <c r="Q63" s="8"/>
      <c r="R63" s="8"/>
      <c r="S63" s="8"/>
    </row>
    <row r="64" spans="1:19" x14ac:dyDescent="0.15">
      <c r="A64" s="3"/>
      <c r="B64" s="1"/>
      <c r="C64" s="7"/>
      <c r="D64" s="7"/>
      <c r="E64" s="9"/>
      <c r="F64" s="9"/>
      <c r="G64" s="7"/>
      <c r="H64" s="9"/>
      <c r="I64" s="9"/>
      <c r="J64" s="9"/>
      <c r="K64" s="9"/>
      <c r="L64" s="9"/>
      <c r="M64" s="9"/>
      <c r="N64" s="8"/>
      <c r="O64" s="8"/>
      <c r="P64" s="8"/>
      <c r="Q64" s="8"/>
      <c r="R64" s="8"/>
      <c r="S64" s="8"/>
    </row>
    <row r="65" spans="1:19" x14ac:dyDescent="0.15">
      <c r="A65" s="3"/>
      <c r="B65" s="1"/>
      <c r="C65" s="7"/>
      <c r="D65" s="7"/>
      <c r="E65" s="9"/>
      <c r="F65" s="9"/>
      <c r="G65" s="7"/>
      <c r="H65" s="9"/>
      <c r="I65" s="9"/>
      <c r="J65" s="9"/>
      <c r="K65" s="9"/>
      <c r="L65" s="9"/>
      <c r="M65" s="9"/>
      <c r="N65" s="8"/>
      <c r="O65" s="8"/>
      <c r="P65" s="8"/>
      <c r="Q65" s="8"/>
      <c r="R65" s="8"/>
      <c r="S65" s="8"/>
    </row>
    <row r="66" spans="1:19" x14ac:dyDescent="0.15">
      <c r="A66" s="3"/>
      <c r="B66" s="1"/>
      <c r="C66" s="7"/>
      <c r="D66" s="7"/>
      <c r="E66" s="9"/>
      <c r="F66" s="9"/>
      <c r="G66" s="7"/>
      <c r="H66" s="9"/>
      <c r="I66" s="9"/>
      <c r="J66" s="9"/>
      <c r="K66" s="9"/>
      <c r="L66" s="9"/>
      <c r="M66" s="9"/>
      <c r="N66" s="8"/>
      <c r="O66" s="8"/>
      <c r="P66" s="8"/>
      <c r="Q66" s="8"/>
      <c r="R66" s="8"/>
      <c r="S66" s="8"/>
    </row>
    <row r="67" spans="1:19" x14ac:dyDescent="0.15">
      <c r="A67" s="3"/>
      <c r="B67" s="1"/>
      <c r="C67" s="7"/>
      <c r="D67" s="7"/>
      <c r="E67" s="9"/>
      <c r="F67" s="9"/>
      <c r="G67" s="7"/>
      <c r="H67" s="9"/>
      <c r="I67" s="9"/>
      <c r="J67" s="9"/>
      <c r="K67" s="9"/>
      <c r="L67" s="9"/>
      <c r="M67" s="9"/>
      <c r="N67" s="8"/>
      <c r="O67" s="8"/>
      <c r="P67" s="8"/>
      <c r="Q67" s="8"/>
      <c r="R67" s="8"/>
      <c r="S67" s="8"/>
    </row>
    <row r="68" spans="1:19" x14ac:dyDescent="0.15">
      <c r="A68" s="3"/>
      <c r="B68" s="1"/>
      <c r="C68" s="7"/>
      <c r="D68" s="7"/>
      <c r="E68" s="9"/>
      <c r="F68" s="9"/>
      <c r="G68" s="7"/>
      <c r="H68" s="9"/>
      <c r="I68" s="9"/>
      <c r="J68" s="9"/>
      <c r="K68" s="9"/>
      <c r="L68" s="9"/>
      <c r="M68" s="9"/>
      <c r="N68" s="8"/>
      <c r="O68" s="8"/>
      <c r="P68" s="8"/>
      <c r="Q68" s="8"/>
      <c r="R68" s="8"/>
      <c r="S68" s="8"/>
    </row>
    <row r="69" spans="1:19" x14ac:dyDescent="0.15">
      <c r="A69" s="3"/>
      <c r="B69" s="1"/>
      <c r="C69" s="7"/>
      <c r="D69" s="7"/>
      <c r="E69" s="9"/>
      <c r="F69" s="9"/>
      <c r="G69" s="7"/>
      <c r="H69" s="9"/>
      <c r="I69" s="9"/>
      <c r="J69" s="9"/>
      <c r="K69" s="9"/>
      <c r="L69" s="9"/>
      <c r="M69" s="9"/>
      <c r="N69" s="8"/>
      <c r="O69" s="8"/>
      <c r="P69" s="8"/>
      <c r="Q69" s="8"/>
      <c r="R69" s="8"/>
      <c r="S69" s="8"/>
    </row>
    <row r="70" spans="1:19" x14ac:dyDescent="0.15">
      <c r="A70" s="3"/>
      <c r="B70" s="1"/>
      <c r="C70" s="7"/>
      <c r="D70" s="7"/>
      <c r="E70" s="9"/>
      <c r="F70" s="9"/>
      <c r="G70" s="7"/>
      <c r="H70" s="9"/>
      <c r="I70" s="9"/>
      <c r="J70" s="9"/>
      <c r="K70" s="9"/>
      <c r="L70" s="9"/>
      <c r="M70" s="9"/>
      <c r="N70" s="8"/>
      <c r="O70" s="8"/>
      <c r="P70" s="8"/>
      <c r="Q70" s="8"/>
      <c r="R70" s="8"/>
      <c r="S70" s="8"/>
    </row>
    <row r="71" spans="1:19" x14ac:dyDescent="0.15">
      <c r="A71" s="3"/>
      <c r="B71" s="1"/>
      <c r="C71" s="7"/>
      <c r="D71" s="7"/>
      <c r="E71" s="9"/>
      <c r="F71" s="9"/>
      <c r="G71" s="7"/>
      <c r="H71" s="9"/>
      <c r="I71" s="9"/>
      <c r="J71" s="9"/>
      <c r="K71" s="9"/>
      <c r="L71" s="9"/>
      <c r="M71" s="9"/>
      <c r="N71" s="8"/>
      <c r="O71" s="8"/>
      <c r="P71" s="8"/>
      <c r="Q71" s="8"/>
      <c r="R71" s="8"/>
      <c r="S71" s="8"/>
    </row>
    <row r="72" spans="1:19" x14ac:dyDescent="0.15">
      <c r="A72" s="3"/>
      <c r="B72" s="1"/>
      <c r="C72" s="7"/>
      <c r="D72" s="7"/>
      <c r="E72" s="9"/>
      <c r="F72" s="9"/>
      <c r="G72" s="7"/>
      <c r="H72" s="9"/>
      <c r="I72" s="9"/>
      <c r="J72" s="9"/>
      <c r="K72" s="9"/>
      <c r="L72" s="9"/>
      <c r="M72" s="9"/>
      <c r="N72" s="8"/>
      <c r="O72" s="8"/>
      <c r="P72" s="8"/>
      <c r="Q72" s="8"/>
      <c r="R72" s="8"/>
      <c r="S72" s="8"/>
    </row>
    <row r="73" spans="1:19" x14ac:dyDescent="0.15">
      <c r="A73" s="3"/>
      <c r="B73" s="1"/>
      <c r="C73" s="7"/>
      <c r="D73" s="7"/>
      <c r="E73" s="9"/>
      <c r="F73" s="9"/>
      <c r="G73" s="7"/>
      <c r="H73" s="9"/>
      <c r="I73" s="9"/>
      <c r="J73" s="9"/>
      <c r="K73" s="9"/>
      <c r="L73" s="9"/>
      <c r="M73" s="9"/>
      <c r="N73" s="8"/>
      <c r="O73" s="8"/>
      <c r="P73" s="8"/>
      <c r="Q73" s="8"/>
      <c r="R73" s="8"/>
      <c r="S73" s="8"/>
    </row>
    <row r="74" spans="1:19" x14ac:dyDescent="0.15">
      <c r="A74" s="3"/>
      <c r="B74" s="1"/>
      <c r="C74" s="7"/>
      <c r="D74" s="7"/>
      <c r="E74" s="9"/>
      <c r="F74" s="9"/>
      <c r="G74" s="7"/>
      <c r="H74" s="9"/>
      <c r="I74" s="9"/>
      <c r="J74" s="9"/>
      <c r="K74" s="9"/>
      <c r="L74" s="9"/>
      <c r="M74" s="9"/>
      <c r="N74" s="8"/>
      <c r="O74" s="8"/>
      <c r="P74" s="8"/>
      <c r="Q74" s="8"/>
      <c r="R74" s="8"/>
      <c r="S74" s="8"/>
    </row>
    <row r="75" spans="1:19" x14ac:dyDescent="0.15">
      <c r="A75" s="3"/>
      <c r="B75" s="1"/>
      <c r="C75" s="7"/>
      <c r="D75" s="7"/>
      <c r="E75" s="9"/>
      <c r="F75" s="9"/>
      <c r="G75" s="7"/>
      <c r="H75" s="9"/>
      <c r="I75" s="9"/>
      <c r="J75" s="9"/>
      <c r="K75" s="9"/>
      <c r="L75" s="9"/>
      <c r="M75" s="9"/>
      <c r="N75" s="8"/>
      <c r="O75" s="8"/>
      <c r="P75" s="8"/>
      <c r="Q75" s="8"/>
      <c r="R75" s="8"/>
      <c r="S75" s="8"/>
    </row>
    <row r="76" spans="1:19" x14ac:dyDescent="0.15">
      <c r="A76" s="3"/>
      <c r="B76" s="1"/>
      <c r="C76" s="7"/>
      <c r="D76" s="7"/>
      <c r="E76" s="9"/>
      <c r="F76" s="9"/>
      <c r="G76" s="7"/>
      <c r="H76" s="9"/>
      <c r="I76" s="9"/>
      <c r="J76" s="9"/>
      <c r="K76" s="9"/>
      <c r="L76" s="9"/>
      <c r="M76" s="9"/>
      <c r="N76" s="8"/>
      <c r="O76" s="8"/>
      <c r="P76" s="8"/>
      <c r="Q76" s="8"/>
      <c r="R76" s="8"/>
      <c r="S76" s="8"/>
    </row>
    <row r="77" spans="1:19" x14ac:dyDescent="0.15">
      <c r="A77" s="3"/>
      <c r="B77" s="1"/>
      <c r="C77" s="7"/>
      <c r="D77" s="7"/>
      <c r="E77" s="9"/>
      <c r="F77" s="9"/>
      <c r="G77" s="7"/>
      <c r="H77" s="9"/>
      <c r="I77" s="9"/>
      <c r="J77" s="9"/>
      <c r="K77" s="9"/>
      <c r="L77" s="9"/>
      <c r="M77" s="9"/>
      <c r="N77" s="8"/>
      <c r="O77" s="8"/>
      <c r="P77" s="8"/>
      <c r="Q77" s="8"/>
      <c r="R77" s="8"/>
      <c r="S77" s="8"/>
    </row>
    <row r="78" spans="1:19" x14ac:dyDescent="0.15">
      <c r="A78" s="3"/>
      <c r="B78" s="1"/>
      <c r="C78" s="7"/>
      <c r="D78" s="7"/>
      <c r="E78" s="9"/>
      <c r="F78" s="9"/>
      <c r="G78" s="7"/>
      <c r="H78" s="9"/>
      <c r="I78" s="9"/>
      <c r="J78" s="9"/>
      <c r="K78" s="9"/>
      <c r="L78" s="9"/>
      <c r="M78" s="9"/>
      <c r="N78" s="8"/>
      <c r="O78" s="8"/>
      <c r="P78" s="8"/>
      <c r="Q78" s="8"/>
      <c r="R78" s="8"/>
      <c r="S78" s="8"/>
    </row>
    <row r="79" spans="1:19" x14ac:dyDescent="0.15">
      <c r="A79" s="3"/>
      <c r="B79" s="1"/>
      <c r="C79" s="7"/>
      <c r="D79" s="7"/>
      <c r="E79" s="9"/>
      <c r="F79" s="9"/>
      <c r="G79" s="7"/>
      <c r="H79" s="9"/>
      <c r="I79" s="9"/>
      <c r="J79" s="9"/>
      <c r="K79" s="9"/>
      <c r="L79" s="9"/>
      <c r="M79" s="9"/>
      <c r="N79" s="8"/>
      <c r="O79" s="8"/>
      <c r="P79" s="8"/>
      <c r="Q79" s="8"/>
      <c r="R79" s="8"/>
      <c r="S79" s="8"/>
    </row>
    <row r="80" spans="1:19" x14ac:dyDescent="0.15">
      <c r="A80" s="3"/>
      <c r="B80" s="1"/>
      <c r="C80" s="7"/>
      <c r="D80" s="7"/>
      <c r="E80" s="9"/>
      <c r="F80" s="9"/>
      <c r="G80" s="7"/>
      <c r="H80" s="9"/>
      <c r="I80" s="9"/>
      <c r="J80" s="9"/>
      <c r="K80" s="9"/>
      <c r="L80" s="9"/>
      <c r="M80" s="9"/>
      <c r="N80" s="8"/>
      <c r="O80" s="8"/>
      <c r="P80" s="8"/>
      <c r="Q80" s="8"/>
      <c r="R80" s="8"/>
      <c r="S80" s="8"/>
    </row>
    <row r="81" spans="1:19" x14ac:dyDescent="0.15">
      <c r="A81" s="3"/>
      <c r="B81" s="1"/>
      <c r="C81" s="7"/>
      <c r="D81" s="7"/>
      <c r="E81" s="9"/>
      <c r="F81" s="9"/>
      <c r="G81" s="7"/>
      <c r="H81" s="9"/>
      <c r="I81" s="9"/>
      <c r="J81" s="9"/>
      <c r="K81" s="9"/>
      <c r="L81" s="9"/>
      <c r="M81" s="9"/>
      <c r="N81" s="8"/>
      <c r="O81" s="8"/>
      <c r="P81" s="8"/>
      <c r="Q81" s="8"/>
      <c r="R81" s="8"/>
      <c r="S81" s="8"/>
    </row>
    <row r="82" spans="1:19" x14ac:dyDescent="0.15">
      <c r="A82" s="3"/>
      <c r="B82" s="1"/>
      <c r="C82" s="7"/>
      <c r="D82" s="7"/>
      <c r="E82" s="9"/>
      <c r="F82" s="9"/>
      <c r="G82" s="7"/>
      <c r="H82" s="9"/>
      <c r="I82" s="9"/>
      <c r="J82" s="9"/>
      <c r="K82" s="9"/>
      <c r="L82" s="9"/>
      <c r="M82" s="9"/>
      <c r="N82" s="8"/>
      <c r="O82" s="8"/>
      <c r="P82" s="8"/>
      <c r="Q82" s="8"/>
      <c r="R82" s="8"/>
      <c r="S82" s="8"/>
    </row>
    <row r="83" spans="1:19" x14ac:dyDescent="0.15">
      <c r="A83" s="3"/>
      <c r="B83" s="1"/>
      <c r="C83" s="7"/>
      <c r="D83" s="7"/>
      <c r="E83" s="9"/>
      <c r="F83" s="9"/>
      <c r="G83" s="7"/>
      <c r="H83" s="9"/>
      <c r="I83" s="9"/>
      <c r="J83" s="9"/>
      <c r="K83" s="9"/>
      <c r="L83" s="9"/>
      <c r="M83" s="9"/>
      <c r="N83" s="8"/>
      <c r="O83" s="8"/>
      <c r="P83" s="8"/>
      <c r="Q83" s="8"/>
      <c r="R83" s="8"/>
      <c r="S83" s="8"/>
    </row>
    <row r="84" spans="1:19" x14ac:dyDescent="0.15">
      <c r="A84" s="3"/>
      <c r="B84" s="1"/>
      <c r="C84" s="7"/>
      <c r="D84" s="7"/>
      <c r="E84" s="9"/>
      <c r="F84" s="9"/>
      <c r="G84" s="7"/>
      <c r="H84" s="9"/>
      <c r="I84" s="9"/>
      <c r="J84" s="9"/>
      <c r="K84" s="9"/>
      <c r="L84" s="9"/>
      <c r="M84" s="9"/>
      <c r="N84" s="8"/>
      <c r="O84" s="8"/>
      <c r="P84" s="8"/>
      <c r="Q84" s="8"/>
      <c r="R84" s="8"/>
      <c r="S84" s="8"/>
    </row>
    <row r="85" spans="1:19" x14ac:dyDescent="0.15">
      <c r="A85" s="3"/>
      <c r="B85" s="1"/>
      <c r="C85" s="7"/>
      <c r="D85" s="7"/>
      <c r="E85" s="9"/>
      <c r="F85" s="9"/>
      <c r="G85" s="7"/>
      <c r="H85" s="9"/>
      <c r="I85" s="9"/>
      <c r="J85" s="9"/>
      <c r="K85" s="9"/>
      <c r="L85" s="9"/>
      <c r="M85" s="9"/>
      <c r="N85" s="8"/>
      <c r="O85" s="8"/>
      <c r="P85" s="8"/>
      <c r="Q85" s="8"/>
      <c r="R85" s="8"/>
      <c r="S85" s="8"/>
    </row>
    <row r="86" spans="1:19" x14ac:dyDescent="0.15">
      <c r="A86" s="3"/>
      <c r="B86" s="1"/>
      <c r="C86" s="7"/>
      <c r="D86" s="7"/>
      <c r="E86" s="9"/>
      <c r="F86" s="9"/>
      <c r="G86" s="7"/>
      <c r="H86" s="9"/>
      <c r="I86" s="9"/>
      <c r="J86" s="9"/>
      <c r="K86" s="9"/>
      <c r="L86" s="9"/>
      <c r="M86" s="9"/>
      <c r="N86" s="8"/>
      <c r="O86" s="8"/>
      <c r="P86" s="8"/>
      <c r="Q86" s="8"/>
      <c r="R86" s="8"/>
      <c r="S86" s="8"/>
    </row>
    <row r="87" spans="1:19" x14ac:dyDescent="0.15">
      <c r="A87" s="3"/>
      <c r="B87" s="1"/>
      <c r="C87" s="7"/>
      <c r="D87" s="7"/>
      <c r="E87" s="9"/>
      <c r="F87" s="9"/>
      <c r="G87" s="7"/>
      <c r="H87" s="9"/>
      <c r="I87" s="9"/>
      <c r="J87" s="9"/>
      <c r="K87" s="9"/>
      <c r="L87" s="9"/>
      <c r="M87" s="9"/>
      <c r="N87" s="8"/>
      <c r="O87" s="8"/>
      <c r="P87" s="8"/>
      <c r="Q87" s="8"/>
      <c r="R87" s="8"/>
      <c r="S87" s="8"/>
    </row>
    <row r="88" spans="1:19" x14ac:dyDescent="0.15">
      <c r="A88" s="3"/>
      <c r="B88" s="1"/>
      <c r="C88" s="7"/>
      <c r="D88" s="7"/>
      <c r="E88" s="9"/>
      <c r="F88" s="9"/>
      <c r="G88" s="7"/>
      <c r="H88" s="9"/>
      <c r="I88" s="9"/>
      <c r="J88" s="9"/>
      <c r="K88" s="9"/>
      <c r="L88" s="9"/>
      <c r="M88" s="9"/>
      <c r="N88" s="8"/>
      <c r="O88" s="8"/>
      <c r="P88" s="8"/>
      <c r="Q88" s="8"/>
      <c r="R88" s="8"/>
      <c r="S88" s="8"/>
    </row>
    <row r="89" spans="1:19" x14ac:dyDescent="0.15">
      <c r="A89" s="3"/>
      <c r="B89" s="1"/>
      <c r="C89" s="7"/>
      <c r="D89" s="7"/>
      <c r="E89" s="9"/>
      <c r="F89" s="9"/>
      <c r="G89" s="7"/>
      <c r="H89" s="9"/>
      <c r="I89" s="9"/>
      <c r="J89" s="9"/>
      <c r="K89" s="9"/>
      <c r="L89" s="9"/>
      <c r="M89" s="9"/>
      <c r="N89" s="8"/>
      <c r="O89" s="8"/>
      <c r="P89" s="8"/>
      <c r="Q89" s="8"/>
      <c r="R89" s="8"/>
      <c r="S89" s="8"/>
    </row>
    <row r="90" spans="1:19" x14ac:dyDescent="0.15">
      <c r="A90" s="3"/>
      <c r="B90" s="1"/>
      <c r="C90" s="7"/>
      <c r="D90" s="7"/>
      <c r="E90" s="9"/>
      <c r="F90" s="9"/>
      <c r="G90" s="7"/>
      <c r="H90" s="9"/>
      <c r="I90" s="9"/>
      <c r="J90" s="9"/>
      <c r="K90" s="9"/>
      <c r="L90" s="9"/>
      <c r="M90" s="9"/>
      <c r="N90" s="8"/>
      <c r="O90" s="8"/>
      <c r="P90" s="8"/>
      <c r="Q90" s="8"/>
      <c r="R90" s="8"/>
      <c r="S90" s="8"/>
    </row>
    <row r="91" spans="1:19" x14ac:dyDescent="0.15">
      <c r="A91" s="3"/>
      <c r="B91" s="1"/>
      <c r="C91" s="7"/>
      <c r="D91" s="7"/>
      <c r="E91" s="9"/>
      <c r="F91" s="9"/>
      <c r="G91" s="7"/>
      <c r="H91" s="9"/>
      <c r="I91" s="9"/>
      <c r="J91" s="9"/>
      <c r="K91" s="9"/>
      <c r="L91" s="9"/>
      <c r="M91" s="9"/>
      <c r="N91" s="8"/>
      <c r="O91" s="8"/>
      <c r="P91" s="8"/>
      <c r="Q91" s="8"/>
      <c r="R91" s="8"/>
      <c r="S91" s="8"/>
    </row>
    <row r="92" spans="1:19" x14ac:dyDescent="0.15">
      <c r="A92" s="3"/>
      <c r="B92" s="1"/>
      <c r="C92" s="7"/>
      <c r="D92" s="7"/>
      <c r="E92" s="9"/>
      <c r="F92" s="9"/>
      <c r="G92" s="7"/>
      <c r="H92" s="9"/>
      <c r="I92" s="9"/>
      <c r="J92" s="9"/>
      <c r="K92" s="9"/>
      <c r="L92" s="9"/>
      <c r="M92" s="9"/>
      <c r="N92" s="8"/>
      <c r="O92" s="8"/>
      <c r="P92" s="8"/>
      <c r="Q92" s="8"/>
      <c r="R92" s="8"/>
      <c r="S92" s="8"/>
    </row>
    <row r="93" spans="1:19" x14ac:dyDescent="0.15">
      <c r="A93" s="3"/>
      <c r="B93" s="1"/>
      <c r="C93" s="7"/>
      <c r="D93" s="7"/>
      <c r="E93" s="9"/>
      <c r="F93" s="9"/>
      <c r="G93" s="7"/>
      <c r="H93" s="9"/>
      <c r="I93" s="9"/>
      <c r="J93" s="9"/>
      <c r="K93" s="9"/>
      <c r="L93" s="9"/>
      <c r="M93" s="9"/>
      <c r="N93" s="8"/>
      <c r="O93" s="8"/>
      <c r="P93" s="8"/>
      <c r="Q93" s="8"/>
      <c r="R93" s="8"/>
      <c r="S93" s="8"/>
    </row>
    <row r="94" spans="1:19" x14ac:dyDescent="0.15">
      <c r="A94" s="3"/>
      <c r="B94" s="1"/>
      <c r="C94" s="7"/>
      <c r="D94" s="7"/>
      <c r="E94" s="9"/>
      <c r="F94" s="9"/>
      <c r="G94" s="7"/>
      <c r="H94" s="9"/>
      <c r="I94" s="9"/>
      <c r="J94" s="9"/>
      <c r="K94" s="9"/>
      <c r="L94" s="9"/>
      <c r="M94" s="9"/>
      <c r="N94" s="8"/>
      <c r="O94" s="8"/>
      <c r="P94" s="8"/>
      <c r="Q94" s="8"/>
      <c r="R94" s="8"/>
      <c r="S94" s="8"/>
    </row>
    <row r="95" spans="1:19" x14ac:dyDescent="0.15">
      <c r="A95" s="3"/>
      <c r="B95" s="1"/>
      <c r="C95" s="7"/>
      <c r="D95" s="7"/>
      <c r="E95" s="9"/>
      <c r="F95" s="9"/>
      <c r="G95" s="7"/>
      <c r="H95" s="9"/>
      <c r="I95" s="9"/>
      <c r="J95" s="9"/>
      <c r="K95" s="9"/>
      <c r="L95" s="9"/>
      <c r="M95" s="9"/>
      <c r="N95" s="8"/>
      <c r="O95" s="8"/>
      <c r="P95" s="8"/>
      <c r="Q95" s="8"/>
      <c r="R95" s="8"/>
      <c r="S95" s="8"/>
    </row>
    <row r="96" spans="1:19" x14ac:dyDescent="0.15">
      <c r="A96" s="3"/>
      <c r="B96" s="1"/>
      <c r="C96" s="7"/>
      <c r="D96" s="7"/>
      <c r="E96" s="9"/>
      <c r="F96" s="9"/>
      <c r="G96" s="7"/>
      <c r="H96" s="9"/>
      <c r="I96" s="9"/>
      <c r="J96" s="9"/>
      <c r="K96" s="9"/>
      <c r="L96" s="9"/>
      <c r="M96" s="9"/>
      <c r="N96" s="8"/>
      <c r="O96" s="8"/>
      <c r="P96" s="8"/>
      <c r="Q96" s="8"/>
      <c r="R96" s="8"/>
      <c r="S96" s="8"/>
    </row>
    <row r="97" spans="1:19" x14ac:dyDescent="0.15">
      <c r="A97" s="3"/>
      <c r="B97" s="1"/>
      <c r="C97" s="7"/>
      <c r="D97" s="7"/>
      <c r="E97" s="9"/>
      <c r="F97" s="9"/>
      <c r="G97" s="7"/>
      <c r="H97" s="9"/>
      <c r="I97" s="9"/>
      <c r="J97" s="9"/>
      <c r="K97" s="9"/>
      <c r="L97" s="9"/>
      <c r="M97" s="9"/>
      <c r="N97" s="8"/>
      <c r="O97" s="8"/>
      <c r="P97" s="8"/>
      <c r="Q97" s="8"/>
      <c r="R97" s="8"/>
      <c r="S97" s="8"/>
    </row>
    <row r="98" spans="1:19" x14ac:dyDescent="0.15">
      <c r="A98" s="3"/>
      <c r="B98" s="1"/>
      <c r="C98" s="7"/>
      <c r="D98" s="7"/>
      <c r="E98" s="9"/>
      <c r="F98" s="9"/>
      <c r="G98" s="7"/>
      <c r="H98" s="9"/>
      <c r="I98" s="9"/>
      <c r="J98" s="9"/>
      <c r="K98" s="9"/>
      <c r="L98" s="9"/>
      <c r="M98" s="9"/>
      <c r="N98" s="8"/>
      <c r="O98" s="8"/>
      <c r="P98" s="8"/>
      <c r="Q98" s="8"/>
      <c r="R98" s="8"/>
      <c r="S98" s="8"/>
    </row>
    <row r="99" spans="1:19" x14ac:dyDescent="0.15">
      <c r="A99" s="3"/>
      <c r="B99" s="1"/>
      <c r="C99" s="7"/>
      <c r="D99" s="7"/>
      <c r="E99" s="9"/>
      <c r="F99" s="9"/>
      <c r="G99" s="7"/>
      <c r="H99" s="9"/>
      <c r="I99" s="9"/>
      <c r="J99" s="9"/>
      <c r="K99" s="9"/>
      <c r="L99" s="9"/>
      <c r="M99" s="9"/>
      <c r="N99" s="8"/>
      <c r="O99" s="8"/>
      <c r="P99" s="8"/>
      <c r="Q99" s="8"/>
      <c r="R99" s="8"/>
      <c r="S99" s="8"/>
    </row>
    <row r="100" spans="1:19" x14ac:dyDescent="0.15">
      <c r="A100" s="3"/>
      <c r="B100" s="1"/>
      <c r="C100" s="7"/>
      <c r="D100" s="7"/>
      <c r="E100" s="9"/>
      <c r="F100" s="9"/>
      <c r="G100" s="7"/>
      <c r="H100" s="9"/>
      <c r="I100" s="9"/>
      <c r="J100" s="9"/>
      <c r="K100" s="9"/>
      <c r="L100" s="9"/>
      <c r="M100" s="9"/>
      <c r="N100" s="8"/>
      <c r="O100" s="8"/>
      <c r="P100" s="8"/>
      <c r="Q100" s="8"/>
      <c r="R100" s="8"/>
      <c r="S100" s="8"/>
    </row>
    <row r="101" spans="1:19" x14ac:dyDescent="0.15">
      <c r="A101" s="3"/>
      <c r="B101" s="1"/>
      <c r="C101" s="7"/>
      <c r="D101" s="7"/>
      <c r="E101" s="9"/>
      <c r="F101" s="9"/>
      <c r="G101" s="7"/>
      <c r="H101" s="9"/>
      <c r="I101" s="9"/>
      <c r="J101" s="9"/>
      <c r="K101" s="9"/>
      <c r="L101" s="9"/>
      <c r="M101" s="9"/>
      <c r="N101" s="8"/>
      <c r="O101" s="8"/>
      <c r="P101" s="8"/>
      <c r="Q101" s="8"/>
      <c r="R101" s="8"/>
      <c r="S101" s="8"/>
    </row>
    <row r="102" spans="1:19" x14ac:dyDescent="0.15">
      <c r="A102" s="3"/>
      <c r="B102" s="1"/>
      <c r="C102" s="7"/>
      <c r="D102" s="7"/>
      <c r="E102" s="9"/>
      <c r="F102" s="9"/>
      <c r="G102" s="7"/>
      <c r="H102" s="9"/>
      <c r="I102" s="9"/>
      <c r="J102" s="9"/>
      <c r="K102" s="9"/>
      <c r="L102" s="9"/>
      <c r="M102" s="9"/>
      <c r="N102" s="8"/>
      <c r="O102" s="8"/>
      <c r="P102" s="8"/>
      <c r="Q102" s="8"/>
      <c r="R102" s="8"/>
      <c r="S102" s="8"/>
    </row>
    <row r="103" spans="1:19" x14ac:dyDescent="0.15">
      <c r="A103" s="3"/>
      <c r="B103" s="1"/>
      <c r="C103" s="7"/>
      <c r="D103" s="7"/>
      <c r="E103" s="9"/>
      <c r="F103" s="9"/>
      <c r="G103" s="7"/>
      <c r="H103" s="9"/>
      <c r="I103" s="9"/>
      <c r="J103" s="9"/>
      <c r="K103" s="9"/>
      <c r="L103" s="9"/>
      <c r="M103" s="9"/>
      <c r="N103" s="8"/>
      <c r="O103" s="8"/>
      <c r="P103" s="8"/>
      <c r="Q103" s="8"/>
      <c r="R103" s="8"/>
      <c r="S103" s="8"/>
    </row>
    <row r="104" spans="1:19" x14ac:dyDescent="0.15">
      <c r="A104" s="3"/>
      <c r="B104" s="1"/>
      <c r="C104" s="7"/>
      <c r="D104" s="7"/>
      <c r="E104" s="9"/>
      <c r="F104" s="9"/>
      <c r="G104" s="7"/>
      <c r="H104" s="9"/>
      <c r="I104" s="9"/>
      <c r="J104" s="9"/>
      <c r="K104" s="9"/>
      <c r="L104" s="9"/>
      <c r="M104" s="9"/>
      <c r="N104" s="8"/>
      <c r="O104" s="8"/>
      <c r="P104" s="8"/>
      <c r="Q104" s="8"/>
      <c r="R104" s="8"/>
      <c r="S104" s="8"/>
    </row>
    <row r="105" spans="1:19" x14ac:dyDescent="0.15">
      <c r="A105" s="3"/>
      <c r="B105" s="1"/>
      <c r="C105" s="7"/>
      <c r="D105" s="7"/>
      <c r="E105" s="9"/>
      <c r="F105" s="9"/>
      <c r="G105" s="7"/>
      <c r="H105" s="9"/>
      <c r="I105" s="9"/>
      <c r="J105" s="9"/>
      <c r="K105" s="9"/>
      <c r="L105" s="9"/>
      <c r="M105" s="9"/>
      <c r="N105" s="8"/>
      <c r="O105" s="8"/>
      <c r="P105" s="8"/>
      <c r="Q105" s="8"/>
      <c r="R105" s="8"/>
      <c r="S105" s="8"/>
    </row>
    <row r="106" spans="1:19" x14ac:dyDescent="0.15">
      <c r="A106" s="3"/>
      <c r="B106" s="1"/>
      <c r="C106" s="7"/>
      <c r="D106" s="7"/>
      <c r="E106" s="9"/>
      <c r="F106" s="9"/>
      <c r="G106" s="7"/>
      <c r="H106" s="9"/>
      <c r="I106" s="9"/>
      <c r="J106" s="9"/>
      <c r="K106" s="9"/>
      <c r="L106" s="9"/>
      <c r="M106" s="9"/>
      <c r="N106" s="8"/>
      <c r="O106" s="8"/>
      <c r="P106" s="8"/>
      <c r="Q106" s="8"/>
      <c r="R106" s="8"/>
      <c r="S106" s="8"/>
    </row>
    <row r="107" spans="1:19" x14ac:dyDescent="0.15">
      <c r="A107" s="3"/>
      <c r="B107" s="1"/>
      <c r="C107" s="7"/>
      <c r="D107" s="7"/>
      <c r="E107" s="9"/>
      <c r="F107" s="9"/>
      <c r="G107" s="7"/>
      <c r="H107" s="9"/>
      <c r="I107" s="9"/>
      <c r="J107" s="9"/>
      <c r="K107" s="9"/>
      <c r="L107" s="9"/>
      <c r="M107" s="9"/>
      <c r="N107" s="8"/>
      <c r="O107" s="8"/>
      <c r="P107" s="8"/>
      <c r="Q107" s="8"/>
      <c r="R107" s="8"/>
      <c r="S107" s="8"/>
    </row>
    <row r="108" spans="1:19" x14ac:dyDescent="0.15">
      <c r="A108" s="3"/>
      <c r="B108" s="1"/>
      <c r="C108" s="7"/>
      <c r="D108" s="7"/>
      <c r="E108" s="9"/>
      <c r="F108" s="9"/>
      <c r="G108" s="7"/>
      <c r="H108" s="9"/>
      <c r="I108" s="9"/>
      <c r="J108" s="9"/>
      <c r="K108" s="9"/>
      <c r="L108" s="9"/>
      <c r="M108" s="9"/>
      <c r="N108" s="8"/>
      <c r="O108" s="8"/>
      <c r="P108" s="8"/>
      <c r="Q108" s="8"/>
      <c r="R108" s="8"/>
      <c r="S108" s="8"/>
    </row>
    <row r="109" spans="1:19" x14ac:dyDescent="0.15">
      <c r="A109" s="3"/>
      <c r="B109" s="1"/>
      <c r="C109" s="7"/>
      <c r="D109" s="7"/>
      <c r="E109" s="9"/>
      <c r="F109" s="9"/>
      <c r="G109" s="7"/>
      <c r="H109" s="9"/>
      <c r="I109" s="9"/>
      <c r="J109" s="9"/>
      <c r="K109" s="9"/>
      <c r="L109" s="9"/>
      <c r="M109" s="9"/>
      <c r="N109" s="8"/>
      <c r="O109" s="8"/>
      <c r="P109" s="8"/>
      <c r="Q109" s="8"/>
      <c r="R109" s="8"/>
      <c r="S109" s="8"/>
    </row>
    <row r="110" spans="1:19" x14ac:dyDescent="0.15">
      <c r="A110" s="3"/>
      <c r="B110" s="1"/>
      <c r="C110" s="7"/>
      <c r="D110" s="7"/>
      <c r="E110" s="9"/>
      <c r="F110" s="9"/>
      <c r="G110" s="7"/>
      <c r="H110" s="9"/>
      <c r="I110" s="9"/>
      <c r="J110" s="9"/>
      <c r="K110" s="9"/>
      <c r="L110" s="9"/>
      <c r="M110" s="9"/>
      <c r="N110" s="8"/>
      <c r="O110" s="8"/>
      <c r="P110" s="8"/>
      <c r="Q110" s="8"/>
      <c r="R110" s="8"/>
      <c r="S110" s="8"/>
    </row>
    <row r="111" spans="1:19" x14ac:dyDescent="0.15">
      <c r="A111" s="3"/>
      <c r="B111" s="1"/>
      <c r="C111" s="7"/>
      <c r="D111" s="7"/>
      <c r="E111" s="9"/>
      <c r="F111" s="9"/>
      <c r="G111" s="7"/>
      <c r="H111" s="9"/>
      <c r="I111" s="9"/>
      <c r="J111" s="9"/>
      <c r="K111" s="9"/>
      <c r="L111" s="9"/>
      <c r="M111" s="9"/>
      <c r="N111" s="8"/>
      <c r="O111" s="8"/>
      <c r="P111" s="8"/>
      <c r="Q111" s="8"/>
      <c r="R111" s="8"/>
      <c r="S111" s="8"/>
    </row>
    <row r="112" spans="1:19" x14ac:dyDescent="0.15">
      <c r="A112" s="3"/>
      <c r="B112" s="1"/>
      <c r="C112" s="7"/>
      <c r="D112" s="7"/>
      <c r="E112" s="9"/>
      <c r="F112" s="9"/>
      <c r="G112" s="7"/>
      <c r="H112" s="9"/>
      <c r="I112" s="9"/>
      <c r="J112" s="9"/>
      <c r="K112" s="9"/>
      <c r="L112" s="9"/>
      <c r="M112" s="9"/>
      <c r="N112" s="8"/>
      <c r="O112" s="8"/>
      <c r="P112" s="8"/>
      <c r="Q112" s="8"/>
      <c r="R112" s="8"/>
      <c r="S112" s="8"/>
    </row>
    <row r="113" spans="1:19" x14ac:dyDescent="0.15">
      <c r="A113" s="3"/>
      <c r="B113" s="1"/>
      <c r="C113" s="7"/>
      <c r="D113" s="7"/>
      <c r="E113" s="9"/>
      <c r="F113" s="9"/>
      <c r="G113" s="7"/>
      <c r="H113" s="9"/>
      <c r="I113" s="9"/>
      <c r="J113" s="9"/>
      <c r="K113" s="9"/>
      <c r="L113" s="9"/>
      <c r="M113" s="9"/>
      <c r="N113" s="8"/>
      <c r="O113" s="8"/>
      <c r="P113" s="8"/>
      <c r="Q113" s="8"/>
      <c r="R113" s="8"/>
      <c r="S113" s="8"/>
    </row>
    <row r="114" spans="1:19" x14ac:dyDescent="0.15">
      <c r="A114" s="3"/>
      <c r="B114" s="1"/>
      <c r="C114" s="7"/>
      <c r="D114" s="7"/>
      <c r="E114" s="9"/>
      <c r="F114" s="9"/>
      <c r="G114" s="7"/>
      <c r="H114" s="9"/>
      <c r="I114" s="9"/>
      <c r="J114" s="9"/>
      <c r="K114" s="9"/>
      <c r="L114" s="9"/>
      <c r="M114" s="9"/>
      <c r="N114" s="8"/>
      <c r="O114" s="8"/>
      <c r="P114" s="8"/>
      <c r="Q114" s="8"/>
      <c r="R114" s="8"/>
      <c r="S114" s="8"/>
    </row>
    <row r="115" spans="1:19" x14ac:dyDescent="0.15">
      <c r="A115" s="3"/>
      <c r="B115" s="1"/>
      <c r="C115" s="7"/>
      <c r="D115" s="7"/>
      <c r="E115" s="9"/>
      <c r="F115" s="9"/>
      <c r="G115" s="7"/>
      <c r="H115" s="9"/>
      <c r="I115" s="9"/>
      <c r="J115" s="9"/>
      <c r="K115" s="9"/>
      <c r="L115" s="9"/>
      <c r="M115" s="9"/>
      <c r="N115" s="8"/>
      <c r="O115" s="8"/>
      <c r="P115" s="8"/>
      <c r="Q115" s="8"/>
      <c r="R115" s="8"/>
      <c r="S115" s="8"/>
    </row>
    <row r="116" spans="1:19" x14ac:dyDescent="0.15">
      <c r="A116" s="3"/>
      <c r="B116" s="1"/>
      <c r="C116" s="7"/>
      <c r="D116" s="7"/>
      <c r="E116" s="9"/>
      <c r="F116" s="9"/>
      <c r="G116" s="7"/>
      <c r="H116" s="9"/>
      <c r="I116" s="9"/>
      <c r="J116" s="9"/>
      <c r="K116" s="9"/>
      <c r="L116" s="9"/>
      <c r="M116" s="9"/>
      <c r="N116" s="8"/>
      <c r="O116" s="8"/>
      <c r="P116" s="8"/>
      <c r="Q116" s="8"/>
      <c r="R116" s="8"/>
      <c r="S116" s="8"/>
    </row>
    <row r="117" spans="1:19" x14ac:dyDescent="0.15">
      <c r="A117" s="3"/>
      <c r="B117" s="1"/>
      <c r="C117" s="7"/>
      <c r="D117" s="7"/>
      <c r="E117" s="9"/>
      <c r="F117" s="9"/>
      <c r="G117" s="7"/>
      <c r="H117" s="9"/>
      <c r="I117" s="9"/>
      <c r="J117" s="9"/>
      <c r="K117" s="9"/>
      <c r="L117" s="9"/>
      <c r="M117" s="9"/>
      <c r="N117" s="8"/>
      <c r="O117" s="8"/>
      <c r="P117" s="8"/>
      <c r="Q117" s="8"/>
      <c r="R117" s="8"/>
      <c r="S117" s="8"/>
    </row>
    <row r="118" spans="1:19" x14ac:dyDescent="0.15">
      <c r="A118" s="3"/>
      <c r="B118" s="1"/>
      <c r="C118" s="7"/>
      <c r="D118" s="7"/>
      <c r="E118" s="9"/>
      <c r="F118" s="9"/>
      <c r="G118" s="7"/>
      <c r="H118" s="9"/>
      <c r="I118" s="9"/>
      <c r="J118" s="9"/>
      <c r="K118" s="9"/>
      <c r="L118" s="9"/>
      <c r="M118" s="9"/>
      <c r="N118" s="8"/>
      <c r="O118" s="8"/>
      <c r="P118" s="8"/>
      <c r="Q118" s="8"/>
      <c r="R118" s="8"/>
      <c r="S118" s="8"/>
    </row>
    <row r="119" spans="1:19" x14ac:dyDescent="0.15">
      <c r="A119" s="3"/>
      <c r="B119" s="1"/>
      <c r="C119" s="7"/>
      <c r="D119" s="7"/>
      <c r="E119" s="9"/>
      <c r="F119" s="9"/>
      <c r="G119" s="7"/>
      <c r="H119" s="9"/>
      <c r="I119" s="9"/>
      <c r="J119" s="9"/>
      <c r="K119" s="9"/>
      <c r="L119" s="9"/>
      <c r="M119" s="9"/>
      <c r="N119" s="8"/>
      <c r="O119" s="8"/>
      <c r="P119" s="8"/>
      <c r="Q119" s="8"/>
      <c r="R119" s="8"/>
      <c r="S119" s="8"/>
    </row>
    <row r="120" spans="1:19" x14ac:dyDescent="0.15">
      <c r="A120" s="3"/>
      <c r="B120" s="1"/>
      <c r="C120" s="7"/>
      <c r="D120" s="7"/>
      <c r="E120" s="9"/>
      <c r="F120" s="9"/>
      <c r="G120" s="7"/>
      <c r="H120" s="9"/>
      <c r="I120" s="9"/>
      <c r="J120" s="9"/>
      <c r="K120" s="9"/>
      <c r="L120" s="9"/>
      <c r="M120" s="9"/>
      <c r="N120" s="8"/>
      <c r="O120" s="8"/>
      <c r="P120" s="8"/>
      <c r="Q120" s="8"/>
      <c r="R120" s="8"/>
      <c r="S120" s="8"/>
    </row>
    <row r="121" spans="1:19" x14ac:dyDescent="0.15">
      <c r="A121" s="3"/>
      <c r="B121" s="1"/>
      <c r="C121" s="7"/>
      <c r="D121" s="7"/>
      <c r="E121" s="9"/>
      <c r="F121" s="9"/>
      <c r="G121" s="7"/>
      <c r="H121" s="9"/>
      <c r="I121" s="9"/>
      <c r="J121" s="9"/>
      <c r="K121" s="9"/>
      <c r="L121" s="9"/>
      <c r="M121" s="9"/>
      <c r="N121" s="8"/>
      <c r="O121" s="8"/>
      <c r="P121" s="8"/>
      <c r="Q121" s="8"/>
      <c r="R121" s="8"/>
      <c r="S121" s="8"/>
    </row>
    <row r="122" spans="1:19" x14ac:dyDescent="0.15">
      <c r="A122" s="3"/>
      <c r="B122" s="1"/>
      <c r="C122" s="7"/>
      <c r="D122" s="7"/>
      <c r="E122" s="9"/>
      <c r="F122" s="9"/>
      <c r="G122" s="7"/>
      <c r="H122" s="9"/>
      <c r="I122" s="9"/>
      <c r="J122" s="9"/>
      <c r="K122" s="9"/>
      <c r="L122" s="9"/>
      <c r="M122" s="9"/>
      <c r="N122" s="8"/>
      <c r="O122" s="8"/>
      <c r="P122" s="8"/>
      <c r="Q122" s="8"/>
      <c r="R122" s="8"/>
      <c r="S122" s="8"/>
    </row>
    <row r="123" spans="1:19" x14ac:dyDescent="0.15">
      <c r="A123" s="3"/>
      <c r="B123" s="1"/>
      <c r="C123" s="7"/>
      <c r="D123" s="7"/>
      <c r="E123" s="9"/>
      <c r="F123" s="9"/>
      <c r="G123" s="7"/>
      <c r="H123" s="9"/>
      <c r="I123" s="9"/>
      <c r="J123" s="9"/>
      <c r="K123" s="9"/>
      <c r="L123" s="9"/>
      <c r="M123" s="9"/>
      <c r="N123" s="8"/>
      <c r="O123" s="8"/>
      <c r="P123" s="8"/>
      <c r="Q123" s="8"/>
      <c r="R123" s="8"/>
      <c r="S123" s="8"/>
    </row>
    <row r="124" spans="1:19" x14ac:dyDescent="0.15">
      <c r="A124" s="3"/>
      <c r="B124" s="1"/>
      <c r="C124" s="7"/>
      <c r="D124" s="7"/>
      <c r="E124" s="9"/>
      <c r="F124" s="9"/>
      <c r="G124" s="7"/>
      <c r="H124" s="9"/>
      <c r="I124" s="9"/>
      <c r="J124" s="9"/>
      <c r="K124" s="9"/>
      <c r="L124" s="9"/>
      <c r="M124" s="9"/>
      <c r="N124" s="8"/>
      <c r="O124" s="8"/>
      <c r="P124" s="8"/>
      <c r="Q124" s="8"/>
      <c r="R124" s="8"/>
      <c r="S124" s="8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5"/>
  <sheetViews>
    <sheetView tabSelected="1" workbookViewId="0">
      <selection activeCell="H21" sqref="H21"/>
    </sheetView>
  </sheetViews>
  <sheetFormatPr baseColWidth="10" defaultRowHeight="15" x14ac:dyDescent="0.15"/>
  <cols>
    <col min="1" max="1" width="11.5" bestFit="1" customWidth="1"/>
    <col min="25" max="25" width="20.5" bestFit="1" customWidth="1"/>
  </cols>
  <sheetData>
    <row r="1" spans="1:26" x14ac:dyDescent="0.15">
      <c r="B1" t="s">
        <v>53</v>
      </c>
      <c r="C1" t="s">
        <v>52</v>
      </c>
      <c r="D1" t="s">
        <v>54</v>
      </c>
      <c r="E1" t="s">
        <v>55</v>
      </c>
      <c r="F1" t="s">
        <v>56</v>
      </c>
      <c r="G1" t="s">
        <v>49</v>
      </c>
      <c r="H1" t="s">
        <v>57</v>
      </c>
      <c r="I1" t="s">
        <v>50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</row>
    <row r="2" spans="1:26" x14ac:dyDescent="0.1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5</v>
      </c>
    </row>
    <row r="3" spans="1:26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3</v>
      </c>
    </row>
    <row r="4" spans="1:26" x14ac:dyDescent="0.15">
      <c r="A4" t="s">
        <v>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46</v>
      </c>
      <c r="X4" t="s">
        <v>47</v>
      </c>
      <c r="Y4" t="s">
        <v>5</v>
      </c>
      <c r="Z4" t="s">
        <v>71</v>
      </c>
    </row>
    <row r="5" spans="1:26" x14ac:dyDescent="0.15">
      <c r="A5" s="4">
        <f>W5</f>
        <v>1000001</v>
      </c>
      <c r="B5" s="4">
        <v>0</v>
      </c>
      <c r="C5" s="4">
        <v>0</v>
      </c>
      <c r="D5" s="4">
        <v>0</v>
      </c>
      <c r="E5" s="4">
        <v>0</v>
      </c>
      <c r="F5" s="4">
        <f>VLOOKUP(Z5,主线配置!H:N,6,FALSE)</f>
        <v>60</v>
      </c>
      <c r="G5" s="4">
        <f>VLOOKUP(Z5,主线配置!H:N,4,FALSE)</f>
        <v>202</v>
      </c>
      <c r="H5" s="4">
        <v>0</v>
      </c>
      <c r="I5" s="4">
        <f>VLOOKUP(Z5,主线配置!H:N,5,FALSE)</f>
        <v>202</v>
      </c>
      <c r="J5" s="4">
        <f>VLOOKUP(Z5,主线配置!H:N,7,FALSE)</f>
        <v>0</v>
      </c>
      <c r="K5" s="4">
        <v>100</v>
      </c>
      <c r="L5" s="4">
        <v>0</v>
      </c>
      <c r="M5" s="4">
        <v>0</v>
      </c>
      <c r="N5" s="4">
        <v>95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f>VLOOKUP(Z5,主线配置!F:G,2,FALSE)</f>
        <v>1000001</v>
      </c>
      <c r="X5" s="4">
        <f>VLOOKUP(Z5,主线配置!H:J,3,FALSE)</f>
        <v>1</v>
      </c>
      <c r="Y5" t="str">
        <f>VLOOKUP(Z5,主线配置!H:I,2,FALSE)</f>
        <v>平均怪</v>
      </c>
      <c r="Z5">
        <v>1</v>
      </c>
    </row>
    <row r="6" spans="1:26" x14ac:dyDescent="0.15">
      <c r="A6" s="4">
        <f t="shared" ref="A6:A33" si="0">W6</f>
        <v>1000002</v>
      </c>
      <c r="B6" s="4">
        <v>0</v>
      </c>
      <c r="C6" s="4">
        <v>0</v>
      </c>
      <c r="D6" s="4">
        <v>0</v>
      </c>
      <c r="E6" s="4">
        <v>0</v>
      </c>
      <c r="F6" s="4">
        <f>VLOOKUP(Z6,主线配置!H:N,6,FALSE)</f>
        <v>67</v>
      </c>
      <c r="G6" s="4">
        <f>VLOOKUP(Z6,主线配置!H:N,4,FALSE)</f>
        <v>224</v>
      </c>
      <c r="H6" s="4">
        <v>0</v>
      </c>
      <c r="I6" s="4">
        <f>VLOOKUP(Z6,主线配置!H:N,5,FALSE)</f>
        <v>224</v>
      </c>
      <c r="J6" s="4">
        <f>VLOOKUP(Z6,主线配置!H:N,7,FALSE)</f>
        <v>0</v>
      </c>
      <c r="K6" s="4">
        <v>100</v>
      </c>
      <c r="L6" s="4">
        <v>0</v>
      </c>
      <c r="M6" s="4">
        <v>0</v>
      </c>
      <c r="N6" s="4">
        <v>95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f>VLOOKUP(Z6,主线配置!F:G,2,FALSE)</f>
        <v>1000002</v>
      </c>
      <c r="X6" s="4">
        <f>VLOOKUP(Z6,主线配置!H:J,3,FALSE)</f>
        <v>2</v>
      </c>
      <c r="Y6" t="str">
        <f>VLOOKUP(Z6,主线配置!H:I,2,FALSE)</f>
        <v>平均怪</v>
      </c>
      <c r="Z6">
        <f>Z5+1</f>
        <v>2</v>
      </c>
    </row>
    <row r="7" spans="1:26" x14ac:dyDescent="0.15">
      <c r="A7" s="4">
        <f t="shared" si="0"/>
        <v>1000003</v>
      </c>
      <c r="B7" s="4">
        <v>0</v>
      </c>
      <c r="C7" s="4">
        <v>0</v>
      </c>
      <c r="D7" s="4">
        <v>0</v>
      </c>
      <c r="E7" s="4">
        <v>0</v>
      </c>
      <c r="F7" s="4">
        <f>VLOOKUP(Z7,主线配置!H:N,6,FALSE)</f>
        <v>67</v>
      </c>
      <c r="G7" s="4">
        <f>VLOOKUP(Z7,主线配置!H:N,4,FALSE)</f>
        <v>224</v>
      </c>
      <c r="H7" s="4">
        <v>0</v>
      </c>
      <c r="I7" s="4">
        <f>VLOOKUP(Z7,主线配置!H:N,5,FALSE)</f>
        <v>224</v>
      </c>
      <c r="J7" s="4">
        <f>VLOOKUP(Z7,主线配置!H:N,7,FALSE)</f>
        <v>0</v>
      </c>
      <c r="K7" s="4">
        <v>100</v>
      </c>
      <c r="L7" s="4">
        <v>0</v>
      </c>
      <c r="M7" s="4">
        <v>0</v>
      </c>
      <c r="N7" s="4">
        <v>95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f>VLOOKUP(Z7,主线配置!F:G,2,FALSE)</f>
        <v>1000003</v>
      </c>
      <c r="X7" s="4">
        <f>VLOOKUP(Z7,主线配置!H:J,3,FALSE)</f>
        <v>2</v>
      </c>
      <c r="Y7" t="str">
        <f>VLOOKUP(Z7,主线配置!H:I,2,FALSE)</f>
        <v>平均怪</v>
      </c>
      <c r="Z7">
        <f t="shared" ref="Z7:Z33" si="1">Z6+1</f>
        <v>3</v>
      </c>
    </row>
    <row r="8" spans="1:26" x14ac:dyDescent="0.15">
      <c r="A8" s="4">
        <f t="shared" si="0"/>
        <v>1000004</v>
      </c>
      <c r="B8" s="4">
        <v>0</v>
      </c>
      <c r="C8" s="4">
        <v>0</v>
      </c>
      <c r="D8" s="4">
        <v>0</v>
      </c>
      <c r="E8" s="4">
        <v>0</v>
      </c>
      <c r="F8" s="4">
        <f>VLOOKUP(Z8,主线配置!H:N,6,FALSE)</f>
        <v>73</v>
      </c>
      <c r="G8" s="4">
        <f>VLOOKUP(Z8,主线配置!H:N,4,FALSE)</f>
        <v>246</v>
      </c>
      <c r="H8" s="4">
        <v>0</v>
      </c>
      <c r="I8" s="4">
        <f>VLOOKUP(Z8,主线配置!H:N,5,FALSE)</f>
        <v>246</v>
      </c>
      <c r="J8" s="4">
        <f>VLOOKUP(Z8,主线配置!H:N,7,FALSE)</f>
        <v>0</v>
      </c>
      <c r="K8" s="4">
        <v>100</v>
      </c>
      <c r="L8" s="4">
        <v>0</v>
      </c>
      <c r="M8" s="4">
        <v>0</v>
      </c>
      <c r="N8" s="4">
        <v>95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f>VLOOKUP(Z8,主线配置!F:G,2,FALSE)</f>
        <v>1000004</v>
      </c>
      <c r="X8" s="4">
        <f>VLOOKUP(Z8,主线配置!H:J,3,FALSE)</f>
        <v>3</v>
      </c>
      <c r="Y8" t="str">
        <f>VLOOKUP(Z8,主线配置!H:I,2,FALSE)</f>
        <v>平均怪</v>
      </c>
      <c r="Z8">
        <f t="shared" si="1"/>
        <v>4</v>
      </c>
    </row>
    <row r="9" spans="1:26" x14ac:dyDescent="0.15">
      <c r="A9" s="4">
        <f t="shared" si="0"/>
        <v>1000005</v>
      </c>
      <c r="B9" s="4">
        <v>0</v>
      </c>
      <c r="C9" s="4">
        <v>0</v>
      </c>
      <c r="D9" s="4">
        <v>0</v>
      </c>
      <c r="E9" s="4">
        <v>0</v>
      </c>
      <c r="F9" s="4">
        <f>VLOOKUP(Z9,主线配置!H:N,6,FALSE)</f>
        <v>73</v>
      </c>
      <c r="G9" s="4">
        <f>VLOOKUP(Z9,主线配置!H:N,4,FALSE)</f>
        <v>246</v>
      </c>
      <c r="H9" s="4">
        <v>0</v>
      </c>
      <c r="I9" s="4">
        <f>VLOOKUP(Z9,主线配置!H:N,5,FALSE)</f>
        <v>246</v>
      </c>
      <c r="J9" s="4">
        <f>VLOOKUP(Z9,主线配置!H:N,7,FALSE)</f>
        <v>0</v>
      </c>
      <c r="K9" s="4">
        <v>100</v>
      </c>
      <c r="L9" s="4">
        <v>0</v>
      </c>
      <c r="M9" s="4">
        <v>0</v>
      </c>
      <c r="N9" s="4">
        <v>95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f>VLOOKUP(Z9,主线配置!F:G,2,FALSE)</f>
        <v>1000005</v>
      </c>
      <c r="X9" s="4">
        <f>VLOOKUP(Z9,主线配置!H:J,3,FALSE)</f>
        <v>3</v>
      </c>
      <c r="Y9" t="str">
        <f>VLOOKUP(Z9,主线配置!H:I,2,FALSE)</f>
        <v>平均怪</v>
      </c>
      <c r="Z9">
        <f t="shared" si="1"/>
        <v>5</v>
      </c>
    </row>
    <row r="10" spans="1:26" x14ac:dyDescent="0.15">
      <c r="A10" s="4">
        <f t="shared" si="0"/>
        <v>1000006</v>
      </c>
      <c r="B10" s="4">
        <v>0</v>
      </c>
      <c r="C10" s="4">
        <v>0</v>
      </c>
      <c r="D10" s="4">
        <v>0</v>
      </c>
      <c r="E10" s="4">
        <v>0</v>
      </c>
      <c r="F10" s="4">
        <f>VLOOKUP(Z10,主线配置!H:N,6,FALSE)</f>
        <v>73</v>
      </c>
      <c r="G10" s="4">
        <f>VLOOKUP(Z10,主线配置!H:N,4,FALSE)</f>
        <v>246</v>
      </c>
      <c r="H10" s="4">
        <v>0</v>
      </c>
      <c r="I10" s="4">
        <f>VLOOKUP(Z10,主线配置!H:N,5,FALSE)</f>
        <v>246</v>
      </c>
      <c r="J10" s="4">
        <f>VLOOKUP(Z10,主线配置!H:N,7,FALSE)</f>
        <v>0</v>
      </c>
      <c r="K10" s="4">
        <v>100</v>
      </c>
      <c r="L10" s="4">
        <v>0</v>
      </c>
      <c r="M10" s="4">
        <v>0</v>
      </c>
      <c r="N10" s="4">
        <v>95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f>VLOOKUP(Z10,主线配置!F:G,2,FALSE)</f>
        <v>1000006</v>
      </c>
      <c r="X10" s="4">
        <f>VLOOKUP(Z10,主线配置!H:J,3,FALSE)</f>
        <v>3</v>
      </c>
      <c r="Y10" t="str">
        <f>VLOOKUP(Z10,主线配置!H:I,2,FALSE)</f>
        <v>平均怪</v>
      </c>
      <c r="Z10">
        <f t="shared" si="1"/>
        <v>6</v>
      </c>
    </row>
    <row r="11" spans="1:26" x14ac:dyDescent="0.15">
      <c r="A11" s="4">
        <f t="shared" si="0"/>
        <v>1000007</v>
      </c>
      <c r="B11" s="4">
        <v>0</v>
      </c>
      <c r="C11" s="4">
        <v>0</v>
      </c>
      <c r="D11" s="4">
        <v>0</v>
      </c>
      <c r="E11" s="4">
        <v>0</v>
      </c>
      <c r="F11" s="4">
        <f>VLOOKUP(Z11,主线配置!H:N,6,FALSE)</f>
        <v>41</v>
      </c>
      <c r="G11" s="4">
        <f>VLOOKUP(Z11,主线配置!H:N,4,FALSE)</f>
        <v>369</v>
      </c>
      <c r="H11" s="4">
        <v>0</v>
      </c>
      <c r="I11" s="4">
        <f>VLOOKUP(Z11,主线配置!H:N,5,FALSE)</f>
        <v>123</v>
      </c>
      <c r="J11" s="4">
        <f>VLOOKUP(Z11,主线配置!H:N,7,FALSE)</f>
        <v>0</v>
      </c>
      <c r="K11" s="4">
        <v>100</v>
      </c>
      <c r="L11" s="4">
        <v>0</v>
      </c>
      <c r="M11" s="4">
        <v>0</v>
      </c>
      <c r="N11" s="4">
        <v>95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f>VLOOKUP(Z11,主线配置!F:G,2,FALSE)</f>
        <v>1000007</v>
      </c>
      <c r="X11" s="4">
        <f>VLOOKUP(Z11,主线配置!H:J,3,FALSE)</f>
        <v>3</v>
      </c>
      <c r="Y11" t="str">
        <f>VLOOKUP(Z11,主线配置!H:I,2,FALSE)</f>
        <v>高攻低血</v>
      </c>
      <c r="Z11">
        <f t="shared" si="1"/>
        <v>7</v>
      </c>
    </row>
    <row r="12" spans="1:26" x14ac:dyDescent="0.15">
      <c r="A12" s="4">
        <f t="shared" si="0"/>
        <v>1000008</v>
      </c>
      <c r="B12" s="4">
        <v>0</v>
      </c>
      <c r="C12" s="4">
        <v>0</v>
      </c>
      <c r="D12" s="4">
        <v>0</v>
      </c>
      <c r="E12" s="4">
        <v>0</v>
      </c>
      <c r="F12" s="4">
        <f>VLOOKUP(Z12,主线配置!H:N,6,FALSE)</f>
        <v>41</v>
      </c>
      <c r="G12" s="4">
        <f>VLOOKUP(Z12,主线配置!H:N,4,FALSE)</f>
        <v>369</v>
      </c>
      <c r="H12" s="4">
        <v>0</v>
      </c>
      <c r="I12" s="4">
        <f>VLOOKUP(Z12,主线配置!H:N,5,FALSE)</f>
        <v>123</v>
      </c>
      <c r="J12" s="4">
        <f>VLOOKUP(Z12,主线配置!H:N,7,FALSE)</f>
        <v>0</v>
      </c>
      <c r="K12" s="4">
        <v>100</v>
      </c>
      <c r="L12" s="4">
        <v>0</v>
      </c>
      <c r="M12" s="4">
        <v>0</v>
      </c>
      <c r="N12" s="4">
        <v>95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f>VLOOKUP(Z12,主线配置!F:G,2,FALSE)</f>
        <v>1000008</v>
      </c>
      <c r="X12" s="4">
        <f>VLOOKUP(Z12,主线配置!H:J,3,FALSE)</f>
        <v>3</v>
      </c>
      <c r="Y12" t="str">
        <f>VLOOKUP(Z12,主线配置!H:I,2,FALSE)</f>
        <v>高攻低血</v>
      </c>
      <c r="Z12">
        <f t="shared" si="1"/>
        <v>8</v>
      </c>
    </row>
    <row r="13" spans="1:26" x14ac:dyDescent="0.15">
      <c r="A13" s="4">
        <f t="shared" si="0"/>
        <v>1000009</v>
      </c>
      <c r="B13" s="4">
        <v>0</v>
      </c>
      <c r="C13" s="4">
        <v>0</v>
      </c>
      <c r="D13" s="4">
        <v>0</v>
      </c>
      <c r="E13" s="4">
        <v>0</v>
      </c>
      <c r="F13" s="4">
        <f>VLOOKUP(Z13,主线配置!H:N,6,FALSE)</f>
        <v>80</v>
      </c>
      <c r="G13" s="4">
        <f>VLOOKUP(Z13,主线配置!H:N,4,FALSE)</f>
        <v>268</v>
      </c>
      <c r="H13" s="4">
        <v>0</v>
      </c>
      <c r="I13" s="4">
        <f>VLOOKUP(Z13,主线配置!H:N,5,FALSE)</f>
        <v>268</v>
      </c>
      <c r="J13" s="4">
        <f>VLOOKUP(Z13,主线配置!H:N,7,FALSE)</f>
        <v>0</v>
      </c>
      <c r="K13" s="4">
        <v>100</v>
      </c>
      <c r="L13" s="4">
        <v>0</v>
      </c>
      <c r="M13" s="4">
        <v>0</v>
      </c>
      <c r="N13" s="4">
        <v>95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f>VLOOKUP(Z13,主线配置!F:G,2,FALSE)</f>
        <v>1000009</v>
      </c>
      <c r="X13" s="4">
        <f>VLOOKUP(Z13,主线配置!H:J,3,FALSE)</f>
        <v>4</v>
      </c>
      <c r="Y13" t="str">
        <f>VLOOKUP(Z13,主线配置!H:I,2,FALSE)</f>
        <v>平均怪</v>
      </c>
      <c r="Z13">
        <f t="shared" si="1"/>
        <v>9</v>
      </c>
    </row>
    <row r="14" spans="1:26" x14ac:dyDescent="0.15">
      <c r="A14" s="4">
        <f t="shared" si="0"/>
        <v>1000010</v>
      </c>
      <c r="B14" s="4">
        <v>0</v>
      </c>
      <c r="C14" s="4">
        <v>0</v>
      </c>
      <c r="D14" s="4">
        <v>0</v>
      </c>
      <c r="E14" s="4">
        <v>0</v>
      </c>
      <c r="F14" s="4">
        <f>VLOOKUP(Z14,主线配置!H:N,6,FALSE)</f>
        <v>80</v>
      </c>
      <c r="G14" s="4">
        <f>VLOOKUP(Z14,主线配置!H:N,4,FALSE)</f>
        <v>268</v>
      </c>
      <c r="H14" s="4">
        <v>0</v>
      </c>
      <c r="I14" s="4">
        <f>VLOOKUP(Z14,主线配置!H:N,5,FALSE)</f>
        <v>268</v>
      </c>
      <c r="J14" s="4">
        <f>VLOOKUP(Z14,主线配置!H:N,7,FALSE)</f>
        <v>0</v>
      </c>
      <c r="K14" s="4">
        <v>100</v>
      </c>
      <c r="L14" s="4">
        <v>0</v>
      </c>
      <c r="M14" s="4">
        <v>0</v>
      </c>
      <c r="N14" s="4">
        <v>95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f>VLOOKUP(Z14,主线配置!F:G,2,FALSE)</f>
        <v>1000010</v>
      </c>
      <c r="X14" s="4">
        <f>VLOOKUP(Z14,主线配置!H:J,3,FALSE)</f>
        <v>4</v>
      </c>
      <c r="Y14" t="str">
        <f>VLOOKUP(Z14,主线配置!H:I,2,FALSE)</f>
        <v>平均怪</v>
      </c>
      <c r="Z14">
        <f t="shared" si="1"/>
        <v>10</v>
      </c>
    </row>
    <row r="15" spans="1:26" x14ac:dyDescent="0.15">
      <c r="A15" s="4">
        <f t="shared" si="0"/>
        <v>1000011</v>
      </c>
      <c r="B15" s="4">
        <v>0</v>
      </c>
      <c r="C15" s="4">
        <v>0</v>
      </c>
      <c r="D15" s="4">
        <v>0</v>
      </c>
      <c r="E15" s="4">
        <v>0</v>
      </c>
      <c r="F15" s="4">
        <f>VLOOKUP(Z15,主线配置!H:N,6,FALSE)</f>
        <v>45</v>
      </c>
      <c r="G15" s="4">
        <f>VLOOKUP(Z15,主线配置!H:N,4,FALSE)</f>
        <v>402</v>
      </c>
      <c r="H15" s="4">
        <v>0</v>
      </c>
      <c r="I15" s="4">
        <f>VLOOKUP(Z15,主线配置!H:N,5,FALSE)</f>
        <v>134</v>
      </c>
      <c r="J15" s="4">
        <f>VLOOKUP(Z15,主线配置!H:N,7,FALSE)</f>
        <v>0</v>
      </c>
      <c r="K15" s="4">
        <v>100</v>
      </c>
      <c r="L15" s="4">
        <v>0</v>
      </c>
      <c r="M15" s="4">
        <v>0</v>
      </c>
      <c r="N15" s="4">
        <v>95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f>VLOOKUP(Z15,主线配置!F:G,2,FALSE)</f>
        <v>1000011</v>
      </c>
      <c r="X15" s="4">
        <f>VLOOKUP(Z15,主线配置!H:J,3,FALSE)</f>
        <v>4</v>
      </c>
      <c r="Y15" t="str">
        <f>VLOOKUP(Z15,主线配置!H:I,2,FALSE)</f>
        <v>高攻低血</v>
      </c>
      <c r="Z15">
        <f t="shared" si="1"/>
        <v>11</v>
      </c>
    </row>
    <row r="16" spans="1:26" x14ac:dyDescent="0.15">
      <c r="A16" s="4">
        <f t="shared" si="0"/>
        <v>1000012</v>
      </c>
      <c r="B16" s="4">
        <v>0</v>
      </c>
      <c r="C16" s="4">
        <v>0</v>
      </c>
      <c r="D16" s="4">
        <v>0</v>
      </c>
      <c r="E16" s="4">
        <v>0</v>
      </c>
      <c r="F16" s="4">
        <f>VLOOKUP(Z16,主线配置!H:N,6,FALSE)</f>
        <v>45</v>
      </c>
      <c r="G16" s="4">
        <f>VLOOKUP(Z16,主线配置!H:N,4,FALSE)</f>
        <v>402</v>
      </c>
      <c r="H16" s="4">
        <v>0</v>
      </c>
      <c r="I16" s="4">
        <f>VLOOKUP(Z16,主线配置!H:N,5,FALSE)</f>
        <v>134</v>
      </c>
      <c r="J16" s="4">
        <f>VLOOKUP(Z16,主线配置!H:N,7,FALSE)</f>
        <v>0</v>
      </c>
      <c r="K16" s="4">
        <v>100</v>
      </c>
      <c r="L16" s="4">
        <v>0</v>
      </c>
      <c r="M16" s="4">
        <v>0</v>
      </c>
      <c r="N16" s="4">
        <v>95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f>VLOOKUP(Z16,主线配置!F:G,2,FALSE)</f>
        <v>1000012</v>
      </c>
      <c r="X16" s="4">
        <f>VLOOKUP(Z16,主线配置!H:J,3,FALSE)</f>
        <v>4</v>
      </c>
      <c r="Y16" t="str">
        <f>VLOOKUP(Z16,主线配置!H:I,2,FALSE)</f>
        <v>高攻低血</v>
      </c>
      <c r="Z16">
        <f t="shared" si="1"/>
        <v>12</v>
      </c>
    </row>
    <row r="17" spans="1:26" x14ac:dyDescent="0.15">
      <c r="A17" s="4">
        <f t="shared" si="0"/>
        <v>1000013</v>
      </c>
      <c r="B17" s="4">
        <v>0</v>
      </c>
      <c r="C17" s="4">
        <v>0</v>
      </c>
      <c r="D17" s="4">
        <v>0</v>
      </c>
      <c r="E17" s="4">
        <v>0</v>
      </c>
      <c r="F17" s="4">
        <f>VLOOKUP(Z17,主线配置!H:N,6,FALSE)</f>
        <v>145</v>
      </c>
      <c r="G17" s="4">
        <f>VLOOKUP(Z17,主线配置!H:N,4,FALSE)</f>
        <v>203</v>
      </c>
      <c r="H17" s="4">
        <v>0</v>
      </c>
      <c r="I17" s="4">
        <f>VLOOKUP(Z17,主线配置!H:N,5,FALSE)</f>
        <v>290</v>
      </c>
      <c r="J17" s="4">
        <f>VLOOKUP(Z17,主线配置!H:N,7,FALSE)</f>
        <v>0</v>
      </c>
      <c r="K17" s="4">
        <v>100</v>
      </c>
      <c r="L17" s="4">
        <v>0</v>
      </c>
      <c r="M17" s="4">
        <v>0</v>
      </c>
      <c r="N17" s="4">
        <v>95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f>VLOOKUP(Z17,主线配置!F:G,2,FALSE)</f>
        <v>1000013</v>
      </c>
      <c r="X17" s="4">
        <f>VLOOKUP(Z17,主线配置!H:J,3,FALSE)</f>
        <v>5</v>
      </c>
      <c r="Y17" t="str">
        <f>VLOOKUP(Z17,主线配置!H:I,2,FALSE)</f>
        <v>攻低血高</v>
      </c>
      <c r="Z17">
        <f t="shared" si="1"/>
        <v>13</v>
      </c>
    </row>
    <row r="18" spans="1:26" x14ac:dyDescent="0.15">
      <c r="A18" s="4">
        <f t="shared" si="0"/>
        <v>1000014</v>
      </c>
      <c r="B18" s="4">
        <v>0</v>
      </c>
      <c r="C18" s="4">
        <v>0</v>
      </c>
      <c r="D18" s="4">
        <v>0</v>
      </c>
      <c r="E18" s="4">
        <v>0</v>
      </c>
      <c r="F18" s="4">
        <f>VLOOKUP(Z18,主线配置!H:N,6,FALSE)</f>
        <v>87</v>
      </c>
      <c r="G18" s="4">
        <f>VLOOKUP(Z18,主线配置!H:N,4,FALSE)</f>
        <v>290</v>
      </c>
      <c r="H18" s="4">
        <v>0</v>
      </c>
      <c r="I18" s="4">
        <f>VLOOKUP(Z18,主线配置!H:N,5,FALSE)</f>
        <v>290</v>
      </c>
      <c r="J18" s="4">
        <f>VLOOKUP(Z18,主线配置!H:N,7,FALSE)</f>
        <v>0</v>
      </c>
      <c r="K18" s="4">
        <v>100</v>
      </c>
      <c r="L18" s="4">
        <v>0</v>
      </c>
      <c r="M18" s="4">
        <v>0</v>
      </c>
      <c r="N18" s="4">
        <v>95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f>VLOOKUP(Z18,主线配置!F:G,2,FALSE)</f>
        <v>1000014</v>
      </c>
      <c r="X18" s="4">
        <f>VLOOKUP(Z18,主线配置!H:J,3,FALSE)</f>
        <v>5</v>
      </c>
      <c r="Y18" t="str">
        <f>VLOOKUP(Z18,主线配置!H:I,2,FALSE)</f>
        <v>平均怪</v>
      </c>
      <c r="Z18">
        <f t="shared" si="1"/>
        <v>14</v>
      </c>
    </row>
    <row r="19" spans="1:26" x14ac:dyDescent="0.15">
      <c r="A19" s="4">
        <f t="shared" si="0"/>
        <v>1000015</v>
      </c>
      <c r="B19" s="4">
        <v>0</v>
      </c>
      <c r="C19" s="4">
        <v>0</v>
      </c>
      <c r="D19" s="4">
        <v>0</v>
      </c>
      <c r="E19" s="4">
        <v>0</v>
      </c>
      <c r="F19" s="4">
        <f>VLOOKUP(Z19,主线配置!H:N,6,FALSE)</f>
        <v>87</v>
      </c>
      <c r="G19" s="4">
        <f>VLOOKUP(Z19,主线配置!H:N,4,FALSE)</f>
        <v>290</v>
      </c>
      <c r="H19" s="4">
        <v>0</v>
      </c>
      <c r="I19" s="4">
        <f>VLOOKUP(Z19,主线配置!H:N,5,FALSE)</f>
        <v>290</v>
      </c>
      <c r="J19" s="4">
        <f>VLOOKUP(Z19,主线配置!H:N,7,FALSE)</f>
        <v>0</v>
      </c>
      <c r="K19" s="4">
        <v>100</v>
      </c>
      <c r="L19" s="4">
        <v>0</v>
      </c>
      <c r="M19" s="4">
        <v>0</v>
      </c>
      <c r="N19" s="4">
        <v>95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f>VLOOKUP(Z19,主线配置!F:G,2,FALSE)</f>
        <v>1000015</v>
      </c>
      <c r="X19" s="4">
        <f>VLOOKUP(Z19,主线配置!H:J,3,FALSE)</f>
        <v>5</v>
      </c>
      <c r="Y19" t="str">
        <f>VLOOKUP(Z19,主线配置!H:I,2,FALSE)</f>
        <v>平均怪</v>
      </c>
      <c r="Z19">
        <f t="shared" si="1"/>
        <v>15</v>
      </c>
    </row>
    <row r="20" spans="1:26" x14ac:dyDescent="0.15">
      <c r="A20" s="4">
        <f t="shared" si="0"/>
        <v>1000016</v>
      </c>
      <c r="B20" s="4">
        <v>0</v>
      </c>
      <c r="C20" s="4">
        <v>0</v>
      </c>
      <c r="D20" s="4">
        <v>0</v>
      </c>
      <c r="E20" s="4">
        <v>0</v>
      </c>
      <c r="F20" s="4">
        <f>VLOOKUP(Z20,主线配置!H:N,6,FALSE)</f>
        <v>48</v>
      </c>
      <c r="G20" s="4">
        <f>VLOOKUP(Z20,主线配置!H:N,4,FALSE)</f>
        <v>435</v>
      </c>
      <c r="H20" s="4">
        <v>0</v>
      </c>
      <c r="I20" s="4">
        <f>VLOOKUP(Z20,主线配置!H:N,5,FALSE)</f>
        <v>145</v>
      </c>
      <c r="J20" s="4">
        <f>VLOOKUP(Z20,主线配置!H:N,7,FALSE)</f>
        <v>0</v>
      </c>
      <c r="K20" s="4">
        <v>100</v>
      </c>
      <c r="L20" s="4">
        <v>0</v>
      </c>
      <c r="M20" s="4">
        <v>0</v>
      </c>
      <c r="N20" s="4">
        <v>95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f>VLOOKUP(Z20,主线配置!F:G,2,FALSE)</f>
        <v>1000016</v>
      </c>
      <c r="X20" s="4">
        <f>VLOOKUP(Z20,主线配置!H:J,3,FALSE)</f>
        <v>5</v>
      </c>
      <c r="Y20" t="str">
        <f>VLOOKUP(Z20,主线配置!H:I,2,FALSE)</f>
        <v>高攻低血</v>
      </c>
      <c r="Z20">
        <f t="shared" si="1"/>
        <v>16</v>
      </c>
    </row>
    <row r="21" spans="1:26" x14ac:dyDescent="0.15">
      <c r="A21" s="4">
        <f t="shared" si="0"/>
        <v>1000017</v>
      </c>
      <c r="B21" s="4">
        <v>0</v>
      </c>
      <c r="C21" s="4">
        <v>0</v>
      </c>
      <c r="D21" s="4">
        <v>0</v>
      </c>
      <c r="E21" s="4">
        <v>0</v>
      </c>
      <c r="F21" s="4">
        <f>VLOOKUP(Z21,主线配置!H:N,6,FALSE)</f>
        <v>48</v>
      </c>
      <c r="G21" s="4">
        <f>VLOOKUP(Z21,主线配置!H:N,4,FALSE)</f>
        <v>435</v>
      </c>
      <c r="H21" s="4">
        <v>0</v>
      </c>
      <c r="I21" s="4">
        <f>VLOOKUP(Z21,主线配置!H:N,5,FALSE)</f>
        <v>145</v>
      </c>
      <c r="J21" s="4">
        <f>VLOOKUP(Z21,主线配置!H:N,7,FALSE)</f>
        <v>0</v>
      </c>
      <c r="K21" s="4">
        <v>100</v>
      </c>
      <c r="L21" s="4">
        <v>0</v>
      </c>
      <c r="M21" s="4">
        <v>0</v>
      </c>
      <c r="N21" s="4">
        <v>95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f>VLOOKUP(Z21,主线配置!F:G,2,FALSE)</f>
        <v>1000017</v>
      </c>
      <c r="X21" s="4">
        <f>VLOOKUP(Z21,主线配置!H:J,3,FALSE)</f>
        <v>5</v>
      </c>
      <c r="Y21" t="str">
        <f>VLOOKUP(Z21,主线配置!H:I,2,FALSE)</f>
        <v>高攻低血</v>
      </c>
      <c r="Z21">
        <f t="shared" si="1"/>
        <v>17</v>
      </c>
    </row>
    <row r="22" spans="1:26" x14ac:dyDescent="0.15">
      <c r="A22" s="4">
        <f t="shared" si="0"/>
        <v>1000018</v>
      </c>
      <c r="B22" s="4">
        <v>0</v>
      </c>
      <c r="C22" s="4">
        <v>0</v>
      </c>
      <c r="D22" s="4">
        <v>0</v>
      </c>
      <c r="E22" s="4">
        <v>0</v>
      </c>
      <c r="F22" s="4">
        <f>VLOOKUP(Z22,主线配置!H:N,6,FALSE)</f>
        <v>56</v>
      </c>
      <c r="G22" s="4">
        <f>VLOOKUP(Z22,主线配置!H:N,4,FALSE)</f>
        <v>501</v>
      </c>
      <c r="H22" s="4">
        <v>0</v>
      </c>
      <c r="I22" s="4">
        <f>VLOOKUP(Z22,主线配置!H:N,5,FALSE)</f>
        <v>167</v>
      </c>
      <c r="J22" s="4">
        <f>VLOOKUP(Z22,主线配置!H:N,7,FALSE)</f>
        <v>0</v>
      </c>
      <c r="K22" s="4">
        <v>100</v>
      </c>
      <c r="L22" s="4">
        <v>0</v>
      </c>
      <c r="M22" s="4">
        <v>0</v>
      </c>
      <c r="N22" s="4">
        <v>95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f>VLOOKUP(Z22,主线配置!F:G,2,FALSE)</f>
        <v>1000018</v>
      </c>
      <c r="X22" s="4">
        <f>VLOOKUP(Z22,主线配置!H:J,3,FALSE)</f>
        <v>7</v>
      </c>
      <c r="Y22" t="str">
        <f>VLOOKUP(Z22,主线配置!H:I,2,FALSE)</f>
        <v>高攻低血</v>
      </c>
      <c r="Z22">
        <f t="shared" si="1"/>
        <v>18</v>
      </c>
    </row>
    <row r="23" spans="1:26" x14ac:dyDescent="0.15">
      <c r="A23" s="4">
        <f t="shared" si="0"/>
        <v>1000019</v>
      </c>
      <c r="B23" s="4">
        <v>0</v>
      </c>
      <c r="C23" s="4">
        <v>0</v>
      </c>
      <c r="D23" s="4">
        <v>0</v>
      </c>
      <c r="E23" s="4">
        <v>0</v>
      </c>
      <c r="F23" s="4">
        <f>VLOOKUP(Z23,主线配置!H:N,6,FALSE)</f>
        <v>167</v>
      </c>
      <c r="G23" s="4">
        <f>VLOOKUP(Z23,主线配置!H:N,4,FALSE)</f>
        <v>233</v>
      </c>
      <c r="H23" s="4">
        <v>0</v>
      </c>
      <c r="I23" s="4">
        <f>VLOOKUP(Z23,主线配置!H:N,5,FALSE)</f>
        <v>334</v>
      </c>
      <c r="J23" s="4">
        <f>VLOOKUP(Z23,主线配置!H:N,7,FALSE)</f>
        <v>0</v>
      </c>
      <c r="K23" s="4">
        <v>100</v>
      </c>
      <c r="L23" s="4">
        <v>0</v>
      </c>
      <c r="M23" s="4">
        <v>0</v>
      </c>
      <c r="N23" s="4">
        <v>95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f>VLOOKUP(Z23,主线配置!F:G,2,FALSE)</f>
        <v>1000019</v>
      </c>
      <c r="X23" s="4">
        <f>VLOOKUP(Z23,主线配置!H:J,3,FALSE)</f>
        <v>7</v>
      </c>
      <c r="Y23" t="str">
        <f>VLOOKUP(Z23,主线配置!H:I,2,FALSE)</f>
        <v>攻低血高</v>
      </c>
      <c r="Z23">
        <f t="shared" si="1"/>
        <v>19</v>
      </c>
    </row>
    <row r="24" spans="1:26" x14ac:dyDescent="0.15">
      <c r="A24" s="4">
        <f t="shared" si="0"/>
        <v>1000020</v>
      </c>
      <c r="B24" s="4">
        <v>0</v>
      </c>
      <c r="C24" s="4">
        <v>0</v>
      </c>
      <c r="D24" s="4">
        <v>0</v>
      </c>
      <c r="E24" s="4">
        <v>0</v>
      </c>
      <c r="F24" s="4">
        <f>VLOOKUP(Z24,主线配置!H:N,6,FALSE)</f>
        <v>56</v>
      </c>
      <c r="G24" s="4">
        <f>VLOOKUP(Z24,主线配置!H:N,4,FALSE)</f>
        <v>501</v>
      </c>
      <c r="H24" s="4">
        <v>0</v>
      </c>
      <c r="I24" s="4">
        <f>VLOOKUP(Z24,主线配置!H:N,5,FALSE)</f>
        <v>167</v>
      </c>
      <c r="J24" s="4">
        <f>VLOOKUP(Z24,主线配置!H:N,7,FALSE)</f>
        <v>0</v>
      </c>
      <c r="K24" s="4">
        <v>100</v>
      </c>
      <c r="L24" s="4">
        <v>0</v>
      </c>
      <c r="M24" s="4">
        <v>0</v>
      </c>
      <c r="N24" s="4">
        <v>95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f>VLOOKUP(Z24,主线配置!F:G,2,FALSE)</f>
        <v>1000020</v>
      </c>
      <c r="X24" s="4">
        <f>VLOOKUP(Z24,主线配置!H:J,3,FALSE)</f>
        <v>7</v>
      </c>
      <c r="Y24" t="str">
        <f>VLOOKUP(Z24,主线配置!H:I,2,FALSE)</f>
        <v>高攻低血</v>
      </c>
      <c r="Z24">
        <f t="shared" si="1"/>
        <v>20</v>
      </c>
    </row>
    <row r="25" spans="1:26" x14ac:dyDescent="0.15">
      <c r="A25" s="4">
        <f t="shared" si="0"/>
        <v>1000021</v>
      </c>
      <c r="B25" s="4">
        <v>0</v>
      </c>
      <c r="C25" s="4">
        <v>0</v>
      </c>
      <c r="D25" s="4">
        <v>0</v>
      </c>
      <c r="E25" s="4">
        <v>0</v>
      </c>
      <c r="F25" s="4">
        <f>VLOOKUP(Z25,主线配置!H:N,6,FALSE)</f>
        <v>56</v>
      </c>
      <c r="G25" s="4">
        <f>VLOOKUP(Z25,主线配置!H:N,4,FALSE)</f>
        <v>501</v>
      </c>
      <c r="H25" s="4">
        <v>0</v>
      </c>
      <c r="I25" s="4">
        <f>VLOOKUP(Z25,主线配置!H:N,5,FALSE)</f>
        <v>167</v>
      </c>
      <c r="J25" s="4">
        <f>VLOOKUP(Z25,主线配置!H:N,7,FALSE)</f>
        <v>0</v>
      </c>
      <c r="K25" s="4">
        <v>100</v>
      </c>
      <c r="L25" s="4">
        <v>0</v>
      </c>
      <c r="M25" s="4">
        <v>0</v>
      </c>
      <c r="N25" s="4">
        <v>95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f>VLOOKUP(Z25,主线配置!F:G,2,FALSE)</f>
        <v>1000021</v>
      </c>
      <c r="X25" s="4">
        <f>VLOOKUP(Z25,主线配置!H:J,3,FALSE)</f>
        <v>7</v>
      </c>
      <c r="Y25" t="str">
        <f>VLOOKUP(Z25,主线配置!H:I,2,FALSE)</f>
        <v>高攻低血</v>
      </c>
      <c r="Z25">
        <f t="shared" si="1"/>
        <v>21</v>
      </c>
    </row>
    <row r="26" spans="1:26" x14ac:dyDescent="0.15">
      <c r="A26" s="4">
        <f t="shared" si="0"/>
        <v>1000022</v>
      </c>
      <c r="B26" s="4">
        <v>0</v>
      </c>
      <c r="C26" s="4">
        <v>0</v>
      </c>
      <c r="D26" s="4">
        <v>0</v>
      </c>
      <c r="E26" s="4">
        <v>0</v>
      </c>
      <c r="F26" s="4">
        <f>VLOOKUP(Z26,主线配置!H:N,6,FALSE)</f>
        <v>178</v>
      </c>
      <c r="G26" s="4">
        <f>VLOOKUP(Z26,主线配置!H:N,4,FALSE)</f>
        <v>249</v>
      </c>
      <c r="H26" s="4">
        <v>0</v>
      </c>
      <c r="I26" s="4">
        <f>VLOOKUP(Z26,主线配置!H:N,5,FALSE)</f>
        <v>356</v>
      </c>
      <c r="J26" s="4">
        <f>VLOOKUP(Z26,主线配置!H:N,7,FALSE)</f>
        <v>0</v>
      </c>
      <c r="K26" s="4">
        <v>100</v>
      </c>
      <c r="L26" s="4">
        <v>0</v>
      </c>
      <c r="M26" s="4">
        <v>0</v>
      </c>
      <c r="N26" s="4">
        <v>95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f>VLOOKUP(Z26,主线配置!F:G,2,FALSE)</f>
        <v>1000022</v>
      </c>
      <c r="X26" s="4">
        <f>VLOOKUP(Z26,主线配置!H:J,3,FALSE)</f>
        <v>8</v>
      </c>
      <c r="Y26" t="str">
        <f>VLOOKUP(Z26,主线配置!H:I,2,FALSE)</f>
        <v>攻低血高</v>
      </c>
      <c r="Z26">
        <f t="shared" si="1"/>
        <v>22</v>
      </c>
    </row>
    <row r="27" spans="1:26" x14ac:dyDescent="0.15">
      <c r="A27" s="4">
        <f t="shared" si="0"/>
        <v>1000023</v>
      </c>
      <c r="B27" s="4">
        <v>0</v>
      </c>
      <c r="C27" s="4">
        <v>0</v>
      </c>
      <c r="D27" s="4">
        <v>0</v>
      </c>
      <c r="E27" s="4">
        <v>0</v>
      </c>
      <c r="F27" s="4">
        <f>VLOOKUP(Z27,主线配置!H:N,6,FALSE)</f>
        <v>178</v>
      </c>
      <c r="G27" s="4">
        <f>VLOOKUP(Z27,主线配置!H:N,4,FALSE)</f>
        <v>249</v>
      </c>
      <c r="H27" s="4">
        <v>0</v>
      </c>
      <c r="I27" s="4">
        <f>VLOOKUP(Z27,主线配置!H:N,5,FALSE)</f>
        <v>356</v>
      </c>
      <c r="J27" s="4">
        <f>VLOOKUP(Z27,主线配置!H:N,7,FALSE)</f>
        <v>0</v>
      </c>
      <c r="K27" s="4">
        <v>100</v>
      </c>
      <c r="L27" s="4">
        <v>0</v>
      </c>
      <c r="M27" s="4">
        <v>0</v>
      </c>
      <c r="N27" s="4">
        <v>95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f>VLOOKUP(Z27,主线配置!F:G,2,FALSE)</f>
        <v>1000023</v>
      </c>
      <c r="X27" s="4">
        <f>VLOOKUP(Z27,主线配置!H:J,3,FALSE)</f>
        <v>8</v>
      </c>
      <c r="Y27" t="str">
        <f>VLOOKUP(Z27,主线配置!H:I,2,FALSE)</f>
        <v>攻低血高</v>
      </c>
      <c r="Z27">
        <f t="shared" si="1"/>
        <v>23</v>
      </c>
    </row>
    <row r="28" spans="1:26" x14ac:dyDescent="0.15">
      <c r="A28" s="4">
        <f t="shared" si="0"/>
        <v>1000024</v>
      </c>
      <c r="B28" s="4">
        <v>0</v>
      </c>
      <c r="C28" s="4">
        <v>0</v>
      </c>
      <c r="D28" s="4">
        <v>0</v>
      </c>
      <c r="E28" s="4">
        <v>0</v>
      </c>
      <c r="F28" s="4">
        <f>VLOOKUP(Z28,主线配置!H:N,6,FALSE)</f>
        <v>178</v>
      </c>
      <c r="G28" s="4">
        <f>VLOOKUP(Z28,主线配置!H:N,4,FALSE)</f>
        <v>249</v>
      </c>
      <c r="H28" s="4">
        <v>0</v>
      </c>
      <c r="I28" s="4">
        <f>VLOOKUP(Z28,主线配置!H:N,5,FALSE)</f>
        <v>356</v>
      </c>
      <c r="J28" s="4">
        <f>VLOOKUP(Z28,主线配置!H:N,7,FALSE)</f>
        <v>0</v>
      </c>
      <c r="K28" s="4">
        <v>100</v>
      </c>
      <c r="L28" s="4">
        <v>0</v>
      </c>
      <c r="M28" s="4">
        <v>0</v>
      </c>
      <c r="N28" s="4">
        <v>95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f>VLOOKUP(Z28,主线配置!F:G,2,FALSE)</f>
        <v>1000024</v>
      </c>
      <c r="X28" s="4">
        <f>VLOOKUP(Z28,主线配置!H:J,3,FALSE)</f>
        <v>8</v>
      </c>
      <c r="Y28" t="str">
        <f>VLOOKUP(Z28,主线配置!H:I,2,FALSE)</f>
        <v>攻低血高</v>
      </c>
      <c r="Z28">
        <f t="shared" si="1"/>
        <v>24</v>
      </c>
    </row>
    <row r="29" spans="1:26" x14ac:dyDescent="0.15">
      <c r="A29" s="4">
        <f t="shared" si="0"/>
        <v>1000025</v>
      </c>
      <c r="B29" s="4">
        <v>0</v>
      </c>
      <c r="C29" s="4">
        <v>0</v>
      </c>
      <c r="D29" s="4">
        <v>0</v>
      </c>
      <c r="E29" s="4">
        <v>0</v>
      </c>
      <c r="F29" s="4">
        <f>VLOOKUP(Z29,主线配置!H:N,6,FALSE)</f>
        <v>60</v>
      </c>
      <c r="G29" s="4">
        <f>VLOOKUP(Z29,主线配置!H:N,4,FALSE)</f>
        <v>534</v>
      </c>
      <c r="H29" s="4">
        <v>0</v>
      </c>
      <c r="I29" s="4">
        <f>VLOOKUP(Z29,主线配置!H:N,5,FALSE)</f>
        <v>178</v>
      </c>
      <c r="J29" s="4">
        <f>VLOOKUP(Z29,主线配置!H:N,7,FALSE)</f>
        <v>0</v>
      </c>
      <c r="K29" s="4">
        <v>100</v>
      </c>
      <c r="L29" s="4">
        <v>0</v>
      </c>
      <c r="M29" s="4">
        <v>0</v>
      </c>
      <c r="N29" s="4">
        <v>95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f>VLOOKUP(Z29,主线配置!F:G,2,FALSE)</f>
        <v>1000025</v>
      </c>
      <c r="X29" s="4">
        <f>VLOOKUP(Z29,主线配置!H:J,3,FALSE)</f>
        <v>8</v>
      </c>
      <c r="Y29" t="str">
        <f>VLOOKUP(Z29,主线配置!H:I,2,FALSE)</f>
        <v>高攻低血</v>
      </c>
      <c r="Z29">
        <f t="shared" si="1"/>
        <v>25</v>
      </c>
    </row>
    <row r="30" spans="1:26" x14ac:dyDescent="0.15">
      <c r="A30" s="4">
        <f t="shared" si="0"/>
        <v>1000026</v>
      </c>
      <c r="B30" s="4">
        <v>0</v>
      </c>
      <c r="C30" s="4">
        <v>0</v>
      </c>
      <c r="D30" s="4">
        <v>0</v>
      </c>
      <c r="E30" s="4">
        <v>0</v>
      </c>
      <c r="F30" s="4">
        <f>VLOOKUP(Z30,主线配置!H:N,6,FALSE)</f>
        <v>63</v>
      </c>
      <c r="G30" s="4">
        <f>VLOOKUP(Z30,主线配置!H:N,4,FALSE)</f>
        <v>567</v>
      </c>
      <c r="H30" s="4">
        <v>0</v>
      </c>
      <c r="I30" s="4">
        <f>VLOOKUP(Z30,主线配置!H:N,5,FALSE)</f>
        <v>189</v>
      </c>
      <c r="J30" s="4">
        <f>VLOOKUP(Z30,主线配置!H:N,7,FALSE)</f>
        <v>0</v>
      </c>
      <c r="K30" s="4">
        <v>100</v>
      </c>
      <c r="L30" s="4">
        <v>0</v>
      </c>
      <c r="M30" s="4">
        <v>0</v>
      </c>
      <c r="N30" s="4">
        <v>95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f>VLOOKUP(Z30,主线配置!F:G,2,FALSE)</f>
        <v>1000026</v>
      </c>
      <c r="X30" s="4">
        <f>VLOOKUP(Z30,主线配置!H:J,3,FALSE)</f>
        <v>9</v>
      </c>
      <c r="Y30" t="str">
        <f>VLOOKUP(Z30,主线配置!H:I,2,FALSE)</f>
        <v>高攻低血</v>
      </c>
      <c r="Z30">
        <f t="shared" si="1"/>
        <v>26</v>
      </c>
    </row>
    <row r="31" spans="1:26" x14ac:dyDescent="0.15">
      <c r="A31" s="4">
        <f t="shared" si="0"/>
        <v>1000027</v>
      </c>
      <c r="B31" s="4">
        <v>0</v>
      </c>
      <c r="C31" s="4">
        <v>0</v>
      </c>
      <c r="D31" s="4">
        <v>0</v>
      </c>
      <c r="E31" s="4">
        <v>0</v>
      </c>
      <c r="F31" s="4">
        <f>VLOOKUP(Z31,主线配置!H:N,6,FALSE)</f>
        <v>63</v>
      </c>
      <c r="G31" s="4">
        <f>VLOOKUP(Z31,主线配置!H:N,4,FALSE)</f>
        <v>567</v>
      </c>
      <c r="H31" s="4">
        <v>0</v>
      </c>
      <c r="I31" s="4">
        <f>VLOOKUP(Z31,主线配置!H:N,5,FALSE)</f>
        <v>189</v>
      </c>
      <c r="J31" s="4">
        <f>VLOOKUP(Z31,主线配置!H:N,7,FALSE)</f>
        <v>0</v>
      </c>
      <c r="K31" s="4">
        <v>100</v>
      </c>
      <c r="L31" s="4">
        <v>0</v>
      </c>
      <c r="M31" s="4">
        <v>0</v>
      </c>
      <c r="N31" s="4">
        <v>95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f>VLOOKUP(Z31,主线配置!F:G,2,FALSE)</f>
        <v>1000027</v>
      </c>
      <c r="X31" s="4">
        <f>VLOOKUP(Z31,主线配置!H:J,3,FALSE)</f>
        <v>9</v>
      </c>
      <c r="Y31" t="str">
        <f>VLOOKUP(Z31,主线配置!H:I,2,FALSE)</f>
        <v>高攻低血</v>
      </c>
      <c r="Z31">
        <f t="shared" si="1"/>
        <v>27</v>
      </c>
    </row>
    <row r="32" spans="1:26" x14ac:dyDescent="0.15">
      <c r="A32" s="4">
        <f t="shared" si="0"/>
        <v>1000028</v>
      </c>
      <c r="B32" s="4">
        <v>0</v>
      </c>
      <c r="C32" s="4">
        <v>0</v>
      </c>
      <c r="D32" s="4">
        <v>0</v>
      </c>
      <c r="E32" s="4">
        <v>0</v>
      </c>
      <c r="F32" s="4">
        <f>VLOOKUP(Z32,主线配置!H:N,6,FALSE)</f>
        <v>63</v>
      </c>
      <c r="G32" s="4">
        <f>VLOOKUP(Z32,主线配置!H:N,4,FALSE)</f>
        <v>567</v>
      </c>
      <c r="H32" s="4">
        <v>0</v>
      </c>
      <c r="I32" s="4">
        <f>VLOOKUP(Z32,主线配置!H:N,5,FALSE)</f>
        <v>189</v>
      </c>
      <c r="J32" s="4">
        <f>VLOOKUP(Z32,主线配置!H:N,7,FALSE)</f>
        <v>0</v>
      </c>
      <c r="K32" s="4">
        <v>100</v>
      </c>
      <c r="L32" s="4">
        <v>0</v>
      </c>
      <c r="M32" s="4">
        <v>0</v>
      </c>
      <c r="N32" s="4">
        <v>95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f>VLOOKUP(Z32,主线配置!F:G,2,FALSE)</f>
        <v>1000028</v>
      </c>
      <c r="X32" s="4">
        <f>VLOOKUP(Z32,主线配置!H:J,3,FALSE)</f>
        <v>9</v>
      </c>
      <c r="Y32" t="str">
        <f>VLOOKUP(Z32,主线配置!H:I,2,FALSE)</f>
        <v>高攻低血</v>
      </c>
      <c r="Z32">
        <f t="shared" si="1"/>
        <v>28</v>
      </c>
    </row>
    <row r="33" spans="1:26" x14ac:dyDescent="0.15">
      <c r="A33" s="4">
        <f t="shared" si="0"/>
        <v>1000029</v>
      </c>
      <c r="B33" s="4">
        <v>0</v>
      </c>
      <c r="C33" s="4">
        <v>0</v>
      </c>
      <c r="D33" s="4">
        <v>0</v>
      </c>
      <c r="E33" s="4">
        <v>0</v>
      </c>
      <c r="F33" s="4">
        <f>VLOOKUP(Z33,主线配置!H:N,6,FALSE)</f>
        <v>302</v>
      </c>
      <c r="G33" s="4">
        <f>VLOOKUP(Z33,主线配置!H:N,4,FALSE)</f>
        <v>378</v>
      </c>
      <c r="H33" s="4">
        <v>0</v>
      </c>
      <c r="I33" s="4">
        <f>VLOOKUP(Z33,主线配置!H:N,5,FALSE)</f>
        <v>378</v>
      </c>
      <c r="J33" s="4">
        <f>VLOOKUP(Z33,主线配置!H:N,7,FALSE)</f>
        <v>0</v>
      </c>
      <c r="K33" s="4">
        <v>100</v>
      </c>
      <c r="L33" s="4">
        <v>0</v>
      </c>
      <c r="M33" s="4">
        <v>0</v>
      </c>
      <c r="N33" s="4">
        <v>95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f>VLOOKUP(Z33,主线配置!F:G,2,FALSE)</f>
        <v>1000029</v>
      </c>
      <c r="X33" s="4">
        <f>VLOOKUP(Z33,主线配置!H:J,3,FALSE)</f>
        <v>9</v>
      </c>
      <c r="Y33" t="str">
        <f>VLOOKUP(Z33,主线配置!H:I,2,FALSE)</f>
        <v>bosss</v>
      </c>
      <c r="Z33">
        <f t="shared" si="1"/>
        <v>29</v>
      </c>
    </row>
    <row r="34" spans="1:26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6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6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6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6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6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6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6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6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6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6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6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6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6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6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8"/>
  <sheetViews>
    <sheetView workbookViewId="0">
      <selection activeCell="C4" sqref="C4"/>
    </sheetView>
  </sheetViews>
  <sheetFormatPr baseColWidth="10" defaultRowHeight="15" x14ac:dyDescent="0.15"/>
  <cols>
    <col min="3" max="3" width="13.5" bestFit="1" customWidth="1"/>
    <col min="4" max="4" width="17.5" bestFit="1" customWidth="1"/>
    <col min="5" max="5" width="17.5" style="10" bestFit="1" customWidth="1"/>
    <col min="6" max="8" width="17.5" style="10" customWidth="1"/>
    <col min="10" max="10" width="13.5" bestFit="1" customWidth="1"/>
    <col min="20" max="20" width="13.5" bestFit="1" customWidth="1"/>
    <col min="21" max="21" width="10.83203125" style="6"/>
  </cols>
  <sheetData>
    <row r="1" spans="2:21" x14ac:dyDescent="0.15">
      <c r="E1" s="10">
        <v>0.8</v>
      </c>
    </row>
    <row r="2" spans="2:21" x14ac:dyDescent="0.15">
      <c r="B2" t="s">
        <v>48</v>
      </c>
      <c r="C2" t="s">
        <v>72</v>
      </c>
      <c r="D2" t="s">
        <v>134</v>
      </c>
      <c r="E2" s="10" t="s">
        <v>134</v>
      </c>
      <c r="J2" t="s">
        <v>84</v>
      </c>
      <c r="K2" t="s">
        <v>104</v>
      </c>
      <c r="O2" t="s">
        <v>106</v>
      </c>
      <c r="T2" t="s">
        <v>137</v>
      </c>
      <c r="U2" s="6" t="s">
        <v>138</v>
      </c>
    </row>
    <row r="3" spans="2:21" x14ac:dyDescent="0.15">
      <c r="B3">
        <v>0</v>
      </c>
      <c r="C3">
        <v>0</v>
      </c>
      <c r="D3">
        <v>80</v>
      </c>
      <c r="E3" s="10">
        <f>E$1*D3</f>
        <v>64</v>
      </c>
      <c r="I3" t="s">
        <v>85</v>
      </c>
      <c r="J3" t="s">
        <v>86</v>
      </c>
      <c r="K3">
        <v>1</v>
      </c>
      <c r="O3" t="s">
        <v>107</v>
      </c>
      <c r="P3">
        <v>1</v>
      </c>
      <c r="T3">
        <v>1</v>
      </c>
      <c r="U3" s="6">
        <v>1</v>
      </c>
    </row>
    <row r="4" spans="2:21" x14ac:dyDescent="0.15">
      <c r="B4">
        <v>1</v>
      </c>
      <c r="C4">
        <v>202</v>
      </c>
      <c r="D4">
        <v>96</v>
      </c>
      <c r="E4" s="10">
        <f t="shared" ref="E4:E67" si="0">E$1*D4</f>
        <v>76.800000000000011</v>
      </c>
      <c r="J4" t="s">
        <v>87</v>
      </c>
      <c r="K4">
        <v>2</v>
      </c>
      <c r="O4" t="s">
        <v>108</v>
      </c>
      <c r="P4">
        <v>2</v>
      </c>
      <c r="T4">
        <v>2</v>
      </c>
      <c r="U4" s="6">
        <v>2</v>
      </c>
    </row>
    <row r="5" spans="2:21" x14ac:dyDescent="0.15">
      <c r="B5">
        <v>2</v>
      </c>
      <c r="C5">
        <v>224</v>
      </c>
      <c r="D5">
        <v>112</v>
      </c>
      <c r="E5" s="10">
        <f t="shared" si="0"/>
        <v>89.600000000000009</v>
      </c>
      <c r="J5" t="s">
        <v>88</v>
      </c>
      <c r="K5">
        <v>3</v>
      </c>
      <c r="O5" t="s">
        <v>112</v>
      </c>
      <c r="P5">
        <v>3</v>
      </c>
      <c r="T5">
        <v>3</v>
      </c>
      <c r="U5" s="6">
        <v>3</v>
      </c>
    </row>
    <row r="6" spans="2:21" x14ac:dyDescent="0.15">
      <c r="B6">
        <v>3</v>
      </c>
      <c r="C6">
        <v>246</v>
      </c>
      <c r="D6">
        <v>128</v>
      </c>
      <c r="E6" s="10">
        <f t="shared" si="0"/>
        <v>102.4</v>
      </c>
      <c r="J6" t="s">
        <v>89</v>
      </c>
      <c r="K6">
        <v>4</v>
      </c>
      <c r="O6" t="s">
        <v>109</v>
      </c>
      <c r="P6">
        <v>4</v>
      </c>
      <c r="T6">
        <v>4</v>
      </c>
      <c r="U6" s="6">
        <v>4</v>
      </c>
    </row>
    <row r="7" spans="2:21" x14ac:dyDescent="0.15">
      <c r="B7">
        <v>4</v>
      </c>
      <c r="C7">
        <v>268</v>
      </c>
      <c r="D7">
        <v>144</v>
      </c>
      <c r="E7" s="10">
        <f t="shared" si="0"/>
        <v>115.2</v>
      </c>
      <c r="J7" t="s">
        <v>90</v>
      </c>
      <c r="K7">
        <v>5</v>
      </c>
      <c r="O7" t="s">
        <v>110</v>
      </c>
      <c r="P7">
        <v>5</v>
      </c>
      <c r="T7">
        <v>5</v>
      </c>
      <c r="U7" s="6">
        <v>5</v>
      </c>
    </row>
    <row r="8" spans="2:21" x14ac:dyDescent="0.15">
      <c r="B8">
        <v>5</v>
      </c>
      <c r="C8">
        <v>290</v>
      </c>
      <c r="D8">
        <v>160</v>
      </c>
      <c r="E8" s="10">
        <f t="shared" si="0"/>
        <v>128</v>
      </c>
      <c r="J8" t="s">
        <v>91</v>
      </c>
      <c r="K8">
        <v>6</v>
      </c>
      <c r="O8" t="s">
        <v>111</v>
      </c>
      <c r="P8">
        <v>6</v>
      </c>
      <c r="T8">
        <v>6</v>
      </c>
      <c r="U8" s="6">
        <v>7</v>
      </c>
    </row>
    <row r="9" spans="2:21" x14ac:dyDescent="0.15">
      <c r="B9">
        <v>6</v>
      </c>
      <c r="C9">
        <v>312</v>
      </c>
      <c r="D9">
        <v>176</v>
      </c>
      <c r="E9" s="10">
        <f t="shared" si="0"/>
        <v>140.80000000000001</v>
      </c>
      <c r="J9" t="s">
        <v>92</v>
      </c>
      <c r="K9">
        <v>7</v>
      </c>
      <c r="T9">
        <v>7</v>
      </c>
      <c r="U9" s="6">
        <v>8</v>
      </c>
    </row>
    <row r="10" spans="2:21" x14ac:dyDescent="0.15">
      <c r="B10">
        <v>7</v>
      </c>
      <c r="C10">
        <v>334</v>
      </c>
      <c r="D10">
        <v>192</v>
      </c>
      <c r="E10" s="10">
        <f t="shared" si="0"/>
        <v>153.60000000000002</v>
      </c>
      <c r="J10" t="s">
        <v>93</v>
      </c>
      <c r="K10">
        <v>8</v>
      </c>
      <c r="T10">
        <v>8</v>
      </c>
      <c r="U10" s="6">
        <v>9</v>
      </c>
    </row>
    <row r="11" spans="2:21" x14ac:dyDescent="0.15">
      <c r="B11">
        <v>8</v>
      </c>
      <c r="C11">
        <v>356</v>
      </c>
      <c r="D11">
        <v>208</v>
      </c>
      <c r="E11" s="10">
        <f t="shared" si="0"/>
        <v>166.4</v>
      </c>
      <c r="J11" t="s">
        <v>94</v>
      </c>
      <c r="K11">
        <v>9</v>
      </c>
      <c r="T11">
        <v>9</v>
      </c>
      <c r="U11" s="6">
        <v>12</v>
      </c>
    </row>
    <row r="12" spans="2:21" x14ac:dyDescent="0.15">
      <c r="B12">
        <v>9</v>
      </c>
      <c r="C12">
        <v>378</v>
      </c>
      <c r="D12">
        <v>224</v>
      </c>
      <c r="E12" s="10">
        <f t="shared" si="0"/>
        <v>179.20000000000002</v>
      </c>
      <c r="J12" t="s">
        <v>95</v>
      </c>
      <c r="K12">
        <v>10</v>
      </c>
      <c r="T12">
        <v>10</v>
      </c>
      <c r="U12" s="6">
        <v>13</v>
      </c>
    </row>
    <row r="13" spans="2:21" x14ac:dyDescent="0.15">
      <c r="B13">
        <v>10</v>
      </c>
      <c r="C13">
        <v>400</v>
      </c>
      <c r="D13">
        <v>240</v>
      </c>
      <c r="E13" s="10">
        <f t="shared" si="0"/>
        <v>192</v>
      </c>
      <c r="J13" t="s">
        <v>96</v>
      </c>
      <c r="K13">
        <v>11</v>
      </c>
      <c r="T13">
        <v>11</v>
      </c>
      <c r="U13" s="6">
        <v>15</v>
      </c>
    </row>
    <row r="14" spans="2:21" x14ac:dyDescent="0.15">
      <c r="B14">
        <v>11</v>
      </c>
      <c r="C14">
        <v>436</v>
      </c>
      <c r="D14">
        <v>264</v>
      </c>
      <c r="E14" s="10">
        <f t="shared" si="0"/>
        <v>211.20000000000002</v>
      </c>
      <c r="J14" t="s">
        <v>97</v>
      </c>
      <c r="K14">
        <v>12</v>
      </c>
      <c r="T14">
        <v>12</v>
      </c>
      <c r="U14" s="6">
        <v>16</v>
      </c>
    </row>
    <row r="15" spans="2:21" x14ac:dyDescent="0.15">
      <c r="B15">
        <v>12</v>
      </c>
      <c r="C15">
        <v>472</v>
      </c>
      <c r="D15">
        <v>288</v>
      </c>
      <c r="E15" s="10">
        <f t="shared" si="0"/>
        <v>230.4</v>
      </c>
      <c r="J15" t="s">
        <v>103</v>
      </c>
      <c r="K15">
        <v>13</v>
      </c>
      <c r="T15">
        <v>13</v>
      </c>
      <c r="U15" s="6">
        <v>18</v>
      </c>
    </row>
    <row r="16" spans="2:21" x14ac:dyDescent="0.15">
      <c r="B16">
        <v>13</v>
      </c>
      <c r="C16">
        <v>508</v>
      </c>
      <c r="D16">
        <v>312</v>
      </c>
      <c r="E16" s="10">
        <f t="shared" si="0"/>
        <v>249.60000000000002</v>
      </c>
      <c r="J16" t="s">
        <v>102</v>
      </c>
      <c r="K16">
        <v>14</v>
      </c>
      <c r="T16">
        <v>14</v>
      </c>
      <c r="U16" s="6">
        <v>19</v>
      </c>
    </row>
    <row r="17" spans="2:21" x14ac:dyDescent="0.15">
      <c r="B17">
        <v>14</v>
      </c>
      <c r="C17" s="11">
        <v>544</v>
      </c>
      <c r="D17">
        <v>336</v>
      </c>
      <c r="E17" s="10">
        <f t="shared" si="0"/>
        <v>268.8</v>
      </c>
      <c r="J17" t="s">
        <v>101</v>
      </c>
      <c r="K17">
        <v>15</v>
      </c>
      <c r="T17">
        <v>15</v>
      </c>
      <c r="U17" s="6">
        <v>20</v>
      </c>
    </row>
    <row r="18" spans="2:21" x14ac:dyDescent="0.15">
      <c r="B18">
        <v>15</v>
      </c>
      <c r="C18">
        <v>580</v>
      </c>
      <c r="D18">
        <v>360</v>
      </c>
      <c r="E18" s="10">
        <f t="shared" si="0"/>
        <v>288</v>
      </c>
      <c r="J18" t="s">
        <v>100</v>
      </c>
      <c r="K18">
        <v>16</v>
      </c>
      <c r="T18">
        <v>16</v>
      </c>
      <c r="U18" s="6">
        <v>21</v>
      </c>
    </row>
    <row r="19" spans="2:21" x14ac:dyDescent="0.15">
      <c r="B19">
        <v>16</v>
      </c>
      <c r="C19">
        <v>616</v>
      </c>
      <c r="D19">
        <v>384</v>
      </c>
      <c r="E19" s="10">
        <f t="shared" si="0"/>
        <v>307.20000000000005</v>
      </c>
      <c r="J19" t="s">
        <v>99</v>
      </c>
      <c r="K19">
        <v>17</v>
      </c>
      <c r="T19">
        <v>17</v>
      </c>
      <c r="U19" s="6">
        <v>22</v>
      </c>
    </row>
    <row r="20" spans="2:21" x14ac:dyDescent="0.15">
      <c r="B20">
        <v>17</v>
      </c>
      <c r="C20">
        <v>652</v>
      </c>
      <c r="D20">
        <v>408</v>
      </c>
      <c r="E20" s="10">
        <f t="shared" si="0"/>
        <v>326.40000000000003</v>
      </c>
      <c r="J20" t="s">
        <v>98</v>
      </c>
      <c r="K20">
        <v>18</v>
      </c>
      <c r="T20">
        <v>18</v>
      </c>
      <c r="U20" s="6">
        <v>23</v>
      </c>
    </row>
    <row r="21" spans="2:21" x14ac:dyDescent="0.15">
      <c r="B21">
        <v>18</v>
      </c>
      <c r="C21">
        <v>688</v>
      </c>
      <c r="D21">
        <v>432</v>
      </c>
      <c r="E21" s="10">
        <f t="shared" si="0"/>
        <v>345.6</v>
      </c>
      <c r="T21">
        <v>19</v>
      </c>
      <c r="U21" s="6">
        <v>24</v>
      </c>
    </row>
    <row r="22" spans="2:21" x14ac:dyDescent="0.15">
      <c r="B22">
        <v>19</v>
      </c>
      <c r="C22">
        <v>724</v>
      </c>
      <c r="D22">
        <v>456</v>
      </c>
      <c r="E22" s="10">
        <f t="shared" si="0"/>
        <v>364.8</v>
      </c>
      <c r="T22">
        <v>20</v>
      </c>
      <c r="U22" s="6">
        <v>25</v>
      </c>
    </row>
    <row r="23" spans="2:21" x14ac:dyDescent="0.15">
      <c r="B23">
        <v>20</v>
      </c>
      <c r="C23">
        <v>790</v>
      </c>
      <c r="D23">
        <v>480</v>
      </c>
      <c r="E23" s="10">
        <f t="shared" si="0"/>
        <v>384</v>
      </c>
      <c r="T23">
        <v>21</v>
      </c>
      <c r="U23" s="6">
        <v>26</v>
      </c>
    </row>
    <row r="24" spans="2:21" x14ac:dyDescent="0.15">
      <c r="B24">
        <v>21</v>
      </c>
      <c r="C24">
        <v>894</v>
      </c>
      <c r="D24">
        <v>528</v>
      </c>
      <c r="E24" s="10">
        <f t="shared" si="0"/>
        <v>422.40000000000003</v>
      </c>
      <c r="T24">
        <v>22</v>
      </c>
      <c r="U24" s="6">
        <v>27</v>
      </c>
    </row>
    <row r="25" spans="2:21" x14ac:dyDescent="0.15">
      <c r="B25">
        <v>22</v>
      </c>
      <c r="C25">
        <v>1003</v>
      </c>
      <c r="D25">
        <v>576</v>
      </c>
      <c r="E25" s="10">
        <f t="shared" si="0"/>
        <v>460.8</v>
      </c>
      <c r="T25">
        <v>23</v>
      </c>
      <c r="U25" s="6">
        <v>28</v>
      </c>
    </row>
    <row r="26" spans="2:21" x14ac:dyDescent="0.15">
      <c r="B26">
        <v>23</v>
      </c>
      <c r="C26">
        <v>1118</v>
      </c>
      <c r="D26">
        <v>624</v>
      </c>
      <c r="E26" s="10">
        <f t="shared" si="0"/>
        <v>499.20000000000005</v>
      </c>
      <c r="T26">
        <v>24</v>
      </c>
      <c r="U26" s="6">
        <v>29</v>
      </c>
    </row>
    <row r="27" spans="2:21" x14ac:dyDescent="0.15">
      <c r="B27">
        <v>24</v>
      </c>
      <c r="C27">
        <v>1238</v>
      </c>
      <c r="D27">
        <v>672</v>
      </c>
      <c r="E27" s="10">
        <f t="shared" si="0"/>
        <v>537.6</v>
      </c>
      <c r="T27">
        <v>25</v>
      </c>
      <c r="U27" s="6">
        <v>30</v>
      </c>
    </row>
    <row r="28" spans="2:21" x14ac:dyDescent="0.15">
      <c r="B28">
        <v>25</v>
      </c>
      <c r="C28">
        <v>1364</v>
      </c>
      <c r="D28">
        <v>720</v>
      </c>
      <c r="E28" s="10">
        <f t="shared" si="0"/>
        <v>576</v>
      </c>
      <c r="T28">
        <v>26</v>
      </c>
      <c r="U28" s="6">
        <v>31</v>
      </c>
    </row>
    <row r="29" spans="2:21" x14ac:dyDescent="0.15">
      <c r="B29">
        <v>26</v>
      </c>
      <c r="C29">
        <v>1495</v>
      </c>
      <c r="D29">
        <v>768</v>
      </c>
      <c r="E29" s="10">
        <f t="shared" si="0"/>
        <v>614.40000000000009</v>
      </c>
      <c r="T29">
        <v>27</v>
      </c>
      <c r="U29" s="6">
        <v>32</v>
      </c>
    </row>
    <row r="30" spans="2:21" x14ac:dyDescent="0.15">
      <c r="B30">
        <v>27</v>
      </c>
      <c r="C30">
        <v>1631</v>
      </c>
      <c r="D30">
        <v>816</v>
      </c>
      <c r="E30" s="10">
        <f t="shared" si="0"/>
        <v>652.80000000000007</v>
      </c>
      <c r="T30">
        <v>28</v>
      </c>
      <c r="U30" s="6">
        <v>33</v>
      </c>
    </row>
    <row r="31" spans="2:21" x14ac:dyDescent="0.15">
      <c r="B31">
        <v>28</v>
      </c>
      <c r="C31">
        <v>1773</v>
      </c>
      <c r="D31">
        <v>864</v>
      </c>
      <c r="E31" s="10">
        <f t="shared" si="0"/>
        <v>691.2</v>
      </c>
      <c r="T31">
        <v>29</v>
      </c>
      <c r="U31" s="6">
        <v>34</v>
      </c>
    </row>
    <row r="32" spans="2:21" x14ac:dyDescent="0.15">
      <c r="B32">
        <v>29</v>
      </c>
      <c r="C32">
        <v>1920</v>
      </c>
      <c r="D32">
        <v>912</v>
      </c>
      <c r="E32" s="10">
        <f t="shared" si="0"/>
        <v>729.6</v>
      </c>
      <c r="T32">
        <v>30</v>
      </c>
      <c r="U32" s="6">
        <v>35</v>
      </c>
    </row>
    <row r="33" spans="2:21" x14ac:dyDescent="0.15">
      <c r="B33">
        <v>30</v>
      </c>
      <c r="C33">
        <v>2048</v>
      </c>
      <c r="D33">
        <v>960</v>
      </c>
      <c r="E33" s="10">
        <f t="shared" si="0"/>
        <v>768</v>
      </c>
      <c r="T33">
        <v>31</v>
      </c>
      <c r="U33" s="6">
        <v>36</v>
      </c>
    </row>
    <row r="34" spans="2:21" x14ac:dyDescent="0.15">
      <c r="B34">
        <v>31</v>
      </c>
      <c r="C34">
        <v>2265</v>
      </c>
      <c r="D34">
        <v>1059.3</v>
      </c>
      <c r="E34" s="10">
        <f t="shared" si="0"/>
        <v>847.44</v>
      </c>
      <c r="T34">
        <v>32</v>
      </c>
      <c r="U34" s="6">
        <v>37</v>
      </c>
    </row>
    <row r="35" spans="2:21" x14ac:dyDescent="0.15">
      <c r="B35">
        <v>32</v>
      </c>
      <c r="C35">
        <v>2490</v>
      </c>
      <c r="D35">
        <v>1158.5999999999999</v>
      </c>
      <c r="E35" s="10">
        <f t="shared" si="0"/>
        <v>926.88</v>
      </c>
      <c r="T35">
        <v>33</v>
      </c>
      <c r="U35" s="6">
        <v>38</v>
      </c>
    </row>
    <row r="36" spans="2:21" x14ac:dyDescent="0.15">
      <c r="B36">
        <v>33</v>
      </c>
      <c r="C36">
        <v>2720</v>
      </c>
      <c r="D36">
        <v>1257.9000000000001</v>
      </c>
      <c r="E36" s="10">
        <f t="shared" si="0"/>
        <v>1006.3200000000002</v>
      </c>
      <c r="T36">
        <v>34</v>
      </c>
      <c r="U36" s="6">
        <v>39</v>
      </c>
    </row>
    <row r="37" spans="2:21" x14ac:dyDescent="0.15">
      <c r="B37">
        <v>34</v>
      </c>
      <c r="C37">
        <v>2958</v>
      </c>
      <c r="D37">
        <v>1357.2</v>
      </c>
      <c r="E37" s="10">
        <f t="shared" si="0"/>
        <v>1085.76</v>
      </c>
      <c r="T37">
        <v>35</v>
      </c>
      <c r="U37" s="6">
        <v>40</v>
      </c>
    </row>
    <row r="38" spans="2:21" x14ac:dyDescent="0.15">
      <c r="B38">
        <v>35</v>
      </c>
      <c r="C38">
        <v>3275</v>
      </c>
      <c r="D38">
        <v>1456.5</v>
      </c>
      <c r="E38" s="10">
        <f t="shared" si="0"/>
        <v>1165.2</v>
      </c>
      <c r="T38">
        <v>36</v>
      </c>
      <c r="U38" s="6">
        <v>41</v>
      </c>
    </row>
    <row r="39" spans="2:21" x14ac:dyDescent="0.15">
      <c r="B39">
        <v>36</v>
      </c>
      <c r="C39">
        <v>3608</v>
      </c>
      <c r="D39">
        <v>1555.8000000000002</v>
      </c>
      <c r="E39" s="10">
        <f t="shared" si="0"/>
        <v>1244.6400000000003</v>
      </c>
      <c r="T39">
        <v>37</v>
      </c>
      <c r="U39" s="6">
        <v>42</v>
      </c>
    </row>
    <row r="40" spans="2:21" x14ac:dyDescent="0.15">
      <c r="B40">
        <v>37</v>
      </c>
      <c r="C40">
        <v>3959</v>
      </c>
      <c r="D40">
        <v>1655.1</v>
      </c>
      <c r="E40" s="10">
        <f t="shared" si="0"/>
        <v>1324.08</v>
      </c>
      <c r="T40">
        <v>38</v>
      </c>
      <c r="U40" s="6">
        <v>43</v>
      </c>
    </row>
    <row r="41" spans="2:21" x14ac:dyDescent="0.15">
      <c r="B41">
        <v>38</v>
      </c>
      <c r="C41">
        <v>4326</v>
      </c>
      <c r="D41">
        <v>1754.3999999999999</v>
      </c>
      <c r="E41" s="10">
        <f t="shared" si="0"/>
        <v>1403.52</v>
      </c>
      <c r="T41">
        <v>39</v>
      </c>
      <c r="U41" s="6">
        <v>44</v>
      </c>
    </row>
    <row r="42" spans="2:21" x14ac:dyDescent="0.15">
      <c r="B42">
        <v>39</v>
      </c>
      <c r="C42">
        <v>4709</v>
      </c>
      <c r="D42">
        <v>1853.6999999999998</v>
      </c>
      <c r="E42" s="10">
        <f t="shared" si="0"/>
        <v>1482.96</v>
      </c>
      <c r="T42">
        <v>40</v>
      </c>
      <c r="U42" s="6">
        <v>45</v>
      </c>
    </row>
    <row r="43" spans="2:21" x14ac:dyDescent="0.15">
      <c r="B43">
        <v>40</v>
      </c>
      <c r="C43">
        <v>5142</v>
      </c>
      <c r="D43">
        <v>1952.9999999999995</v>
      </c>
      <c r="E43" s="10">
        <f t="shared" si="0"/>
        <v>1562.3999999999996</v>
      </c>
      <c r="T43">
        <v>41</v>
      </c>
      <c r="U43" s="6">
        <v>46</v>
      </c>
    </row>
    <row r="44" spans="2:21" x14ac:dyDescent="0.15">
      <c r="B44">
        <v>41</v>
      </c>
      <c r="C44">
        <v>5869</v>
      </c>
      <c r="D44">
        <v>2193.1999999999998</v>
      </c>
      <c r="E44" s="10">
        <f t="shared" si="0"/>
        <v>1754.56</v>
      </c>
      <c r="T44">
        <v>42</v>
      </c>
      <c r="U44" s="6">
        <v>47</v>
      </c>
    </row>
    <row r="45" spans="2:21" x14ac:dyDescent="0.15">
      <c r="B45">
        <v>42</v>
      </c>
      <c r="C45">
        <v>6637</v>
      </c>
      <c r="D45">
        <v>2433.3999999999996</v>
      </c>
      <c r="E45" s="10">
        <f t="shared" si="0"/>
        <v>1946.7199999999998</v>
      </c>
      <c r="T45">
        <v>43</v>
      </c>
      <c r="U45" s="6">
        <v>48</v>
      </c>
    </row>
    <row r="46" spans="2:21" x14ac:dyDescent="0.15">
      <c r="B46">
        <v>43</v>
      </c>
      <c r="C46">
        <v>7445</v>
      </c>
      <c r="D46">
        <v>2673.5999999999995</v>
      </c>
      <c r="E46" s="10">
        <f t="shared" si="0"/>
        <v>2138.8799999999997</v>
      </c>
      <c r="T46">
        <v>44</v>
      </c>
      <c r="U46" s="6">
        <v>49</v>
      </c>
    </row>
    <row r="47" spans="2:21" x14ac:dyDescent="0.15">
      <c r="B47">
        <v>44</v>
      </c>
      <c r="C47">
        <v>8293</v>
      </c>
      <c r="D47">
        <v>2913.7999999999997</v>
      </c>
      <c r="E47" s="10">
        <f t="shared" si="0"/>
        <v>2331.04</v>
      </c>
      <c r="T47">
        <v>45</v>
      </c>
      <c r="U47" s="6">
        <v>50</v>
      </c>
    </row>
    <row r="48" spans="2:21" x14ac:dyDescent="0.15">
      <c r="B48">
        <v>45</v>
      </c>
      <c r="C48">
        <v>9030</v>
      </c>
      <c r="D48">
        <v>3153.9999999999995</v>
      </c>
      <c r="E48" s="10">
        <f t="shared" si="0"/>
        <v>2523.1999999999998</v>
      </c>
      <c r="T48">
        <v>46</v>
      </c>
      <c r="U48" s="6">
        <v>51</v>
      </c>
    </row>
    <row r="49" spans="2:21" x14ac:dyDescent="0.15">
      <c r="B49">
        <v>46</v>
      </c>
      <c r="C49">
        <v>9786</v>
      </c>
      <c r="D49">
        <v>3394.1999999999994</v>
      </c>
      <c r="E49" s="10">
        <f t="shared" si="0"/>
        <v>2715.3599999999997</v>
      </c>
      <c r="T49">
        <v>47</v>
      </c>
      <c r="U49" s="6">
        <v>52</v>
      </c>
    </row>
    <row r="50" spans="2:21" x14ac:dyDescent="0.15">
      <c r="B50">
        <v>47</v>
      </c>
      <c r="C50">
        <v>10561</v>
      </c>
      <c r="D50">
        <v>3634.3999999999996</v>
      </c>
      <c r="E50" s="10">
        <f t="shared" si="0"/>
        <v>2907.52</v>
      </c>
      <c r="T50">
        <v>48</v>
      </c>
      <c r="U50" s="6">
        <v>53</v>
      </c>
    </row>
    <row r="51" spans="2:21" x14ac:dyDescent="0.15">
      <c r="B51">
        <v>48</v>
      </c>
      <c r="C51">
        <v>11355</v>
      </c>
      <c r="D51">
        <v>3874.5999999999995</v>
      </c>
      <c r="E51" s="10">
        <f t="shared" si="0"/>
        <v>3099.68</v>
      </c>
      <c r="T51">
        <v>49</v>
      </c>
      <c r="U51" s="6">
        <v>54</v>
      </c>
    </row>
    <row r="52" spans="2:21" x14ac:dyDescent="0.15">
      <c r="B52">
        <v>49</v>
      </c>
      <c r="C52">
        <v>12169</v>
      </c>
      <c r="D52">
        <v>4114.7999999999993</v>
      </c>
      <c r="E52" s="10">
        <f t="shared" si="0"/>
        <v>3291.8399999999997</v>
      </c>
      <c r="T52">
        <v>50</v>
      </c>
      <c r="U52" s="6">
        <v>55</v>
      </c>
    </row>
    <row r="53" spans="2:21" x14ac:dyDescent="0.15">
      <c r="B53">
        <v>50</v>
      </c>
      <c r="C53">
        <v>12810</v>
      </c>
      <c r="D53">
        <v>4354.9999999999991</v>
      </c>
      <c r="E53" s="10">
        <f t="shared" si="0"/>
        <v>3483.9999999999995</v>
      </c>
      <c r="T53">
        <v>51</v>
      </c>
      <c r="U53" s="6">
        <v>56</v>
      </c>
    </row>
    <row r="54" spans="2:21" x14ac:dyDescent="0.15">
      <c r="B54">
        <v>51</v>
      </c>
      <c r="C54">
        <v>14092</v>
      </c>
      <c r="D54">
        <v>4880.6999999999989</v>
      </c>
      <c r="E54" s="10">
        <f t="shared" si="0"/>
        <v>3904.5599999999995</v>
      </c>
      <c r="T54">
        <v>52</v>
      </c>
      <c r="U54" s="6">
        <v>57</v>
      </c>
    </row>
    <row r="55" spans="2:21" x14ac:dyDescent="0.15">
      <c r="B55">
        <v>52</v>
      </c>
      <c r="C55">
        <v>15374</v>
      </c>
      <c r="D55">
        <v>5406.4</v>
      </c>
      <c r="E55" s="10">
        <f t="shared" si="0"/>
        <v>4325.12</v>
      </c>
      <c r="T55">
        <v>53</v>
      </c>
      <c r="U55" s="6">
        <v>58</v>
      </c>
    </row>
    <row r="56" spans="2:21" x14ac:dyDescent="0.15">
      <c r="B56">
        <v>53</v>
      </c>
      <c r="C56">
        <v>16656</v>
      </c>
      <c r="D56">
        <v>5932.1</v>
      </c>
      <c r="E56" s="10">
        <f t="shared" si="0"/>
        <v>4745.68</v>
      </c>
      <c r="T56">
        <v>54</v>
      </c>
      <c r="U56" s="6">
        <v>59</v>
      </c>
    </row>
    <row r="57" spans="2:21" x14ac:dyDescent="0.15">
      <c r="B57">
        <v>54</v>
      </c>
      <c r="C57">
        <v>17938</v>
      </c>
      <c r="D57">
        <v>6457.8</v>
      </c>
      <c r="E57" s="10">
        <f t="shared" si="0"/>
        <v>5166.2400000000007</v>
      </c>
      <c r="T57">
        <v>55</v>
      </c>
      <c r="U57" s="6">
        <v>60</v>
      </c>
    </row>
    <row r="58" spans="2:21" x14ac:dyDescent="0.15">
      <c r="B58">
        <v>55</v>
      </c>
      <c r="C58">
        <v>19220</v>
      </c>
      <c r="D58">
        <v>6983.5</v>
      </c>
      <c r="E58" s="10">
        <f t="shared" si="0"/>
        <v>5586.8</v>
      </c>
      <c r="T58">
        <v>56</v>
      </c>
      <c r="U58" s="6">
        <v>61</v>
      </c>
    </row>
    <row r="59" spans="2:21" x14ac:dyDescent="0.15">
      <c r="B59">
        <v>56</v>
      </c>
      <c r="C59">
        <v>20502</v>
      </c>
      <c r="D59">
        <v>7509.2000000000007</v>
      </c>
      <c r="E59" s="10">
        <f t="shared" si="0"/>
        <v>6007.3600000000006</v>
      </c>
      <c r="T59">
        <v>57</v>
      </c>
      <c r="U59" s="6">
        <v>62</v>
      </c>
    </row>
    <row r="60" spans="2:21" x14ac:dyDescent="0.15">
      <c r="B60">
        <v>57</v>
      </c>
      <c r="C60">
        <v>21784</v>
      </c>
      <c r="D60">
        <v>8034.9</v>
      </c>
      <c r="E60" s="10">
        <f t="shared" si="0"/>
        <v>6427.92</v>
      </c>
      <c r="T60">
        <v>58</v>
      </c>
      <c r="U60" s="6">
        <v>63</v>
      </c>
    </row>
    <row r="61" spans="2:21" x14ac:dyDescent="0.15">
      <c r="B61">
        <v>58</v>
      </c>
      <c r="C61">
        <v>23066</v>
      </c>
      <c r="D61">
        <v>8560.6</v>
      </c>
      <c r="E61" s="10">
        <f t="shared" si="0"/>
        <v>6848.4800000000005</v>
      </c>
      <c r="T61">
        <v>59</v>
      </c>
      <c r="U61" s="6">
        <v>64</v>
      </c>
    </row>
    <row r="62" spans="2:21" x14ac:dyDescent="0.15">
      <c r="B62">
        <v>59</v>
      </c>
      <c r="C62">
        <v>24348</v>
      </c>
      <c r="D62">
        <v>9086.2999999999993</v>
      </c>
      <c r="E62" s="10">
        <f t="shared" si="0"/>
        <v>7269.04</v>
      </c>
      <c r="T62">
        <v>60</v>
      </c>
      <c r="U62" s="6">
        <v>65</v>
      </c>
    </row>
    <row r="63" spans="2:21" x14ac:dyDescent="0.15">
      <c r="B63">
        <v>60</v>
      </c>
      <c r="C63">
        <v>25631</v>
      </c>
      <c r="D63">
        <v>9612</v>
      </c>
      <c r="E63" s="10">
        <f t="shared" si="0"/>
        <v>7689.6</v>
      </c>
      <c r="T63">
        <v>61</v>
      </c>
      <c r="U63" s="6">
        <v>66</v>
      </c>
    </row>
    <row r="64" spans="2:21" x14ac:dyDescent="0.15">
      <c r="B64">
        <v>61</v>
      </c>
      <c r="C64">
        <v>28196</v>
      </c>
      <c r="D64">
        <v>10753.5</v>
      </c>
      <c r="E64" s="10">
        <f t="shared" si="0"/>
        <v>8602.8000000000011</v>
      </c>
      <c r="T64">
        <v>62</v>
      </c>
      <c r="U64" s="6">
        <v>67</v>
      </c>
    </row>
    <row r="65" spans="2:21" x14ac:dyDescent="0.15">
      <c r="B65">
        <v>62</v>
      </c>
      <c r="C65">
        <v>30761</v>
      </c>
      <c r="D65">
        <v>11895</v>
      </c>
      <c r="E65" s="10">
        <f t="shared" si="0"/>
        <v>9516</v>
      </c>
      <c r="T65">
        <v>63</v>
      </c>
      <c r="U65" s="6">
        <v>68</v>
      </c>
    </row>
    <row r="66" spans="2:21" x14ac:dyDescent="0.15">
      <c r="B66">
        <v>63</v>
      </c>
      <c r="C66">
        <v>33326</v>
      </c>
      <c r="D66">
        <v>13036.5</v>
      </c>
      <c r="E66" s="10">
        <f t="shared" si="0"/>
        <v>10429.200000000001</v>
      </c>
      <c r="T66">
        <v>64</v>
      </c>
      <c r="U66" s="6">
        <v>69</v>
      </c>
    </row>
    <row r="67" spans="2:21" x14ac:dyDescent="0.15">
      <c r="B67">
        <v>64</v>
      </c>
      <c r="C67">
        <v>35892</v>
      </c>
      <c r="D67">
        <v>14177.999999999998</v>
      </c>
      <c r="E67" s="10">
        <f t="shared" si="0"/>
        <v>11342.4</v>
      </c>
      <c r="T67">
        <v>65</v>
      </c>
      <c r="U67" s="6">
        <v>70</v>
      </c>
    </row>
    <row r="68" spans="2:21" x14ac:dyDescent="0.15">
      <c r="B68">
        <v>65</v>
      </c>
      <c r="C68">
        <v>38457</v>
      </c>
      <c r="D68">
        <v>15319.499999999998</v>
      </c>
      <c r="E68" s="10">
        <f t="shared" ref="E68:E104" si="1">E$1*D68</f>
        <v>12255.599999999999</v>
      </c>
      <c r="T68">
        <v>66</v>
      </c>
      <c r="U68" s="6">
        <v>71</v>
      </c>
    </row>
    <row r="69" spans="2:21" x14ac:dyDescent="0.15">
      <c r="B69">
        <v>66</v>
      </c>
      <c r="C69">
        <v>41022</v>
      </c>
      <c r="D69">
        <v>16460.999999999996</v>
      </c>
      <c r="E69" s="10">
        <f t="shared" si="1"/>
        <v>13168.799999999997</v>
      </c>
      <c r="T69">
        <v>67</v>
      </c>
      <c r="U69" s="6">
        <v>72</v>
      </c>
    </row>
    <row r="70" spans="2:21" x14ac:dyDescent="0.15">
      <c r="B70">
        <v>67</v>
      </c>
      <c r="C70">
        <v>43588</v>
      </c>
      <c r="D70">
        <v>17602.499999999996</v>
      </c>
      <c r="E70" s="10">
        <f t="shared" si="1"/>
        <v>14081.999999999998</v>
      </c>
      <c r="T70">
        <v>68</v>
      </c>
      <c r="U70" s="6">
        <v>73</v>
      </c>
    </row>
    <row r="71" spans="2:21" x14ac:dyDescent="0.15">
      <c r="B71">
        <v>68</v>
      </c>
      <c r="C71">
        <v>46153</v>
      </c>
      <c r="D71">
        <v>18743.999999999996</v>
      </c>
      <c r="E71" s="10">
        <f t="shared" si="1"/>
        <v>14995.199999999997</v>
      </c>
      <c r="T71">
        <v>69</v>
      </c>
      <c r="U71" s="6">
        <v>74</v>
      </c>
    </row>
    <row r="72" spans="2:21" x14ac:dyDescent="0.15">
      <c r="B72">
        <v>69</v>
      </c>
      <c r="C72">
        <v>48718</v>
      </c>
      <c r="D72">
        <v>19885.499999999993</v>
      </c>
      <c r="E72" s="10">
        <f t="shared" si="1"/>
        <v>15908.399999999994</v>
      </c>
      <c r="T72">
        <v>70</v>
      </c>
      <c r="U72" s="6">
        <v>75</v>
      </c>
    </row>
    <row r="73" spans="2:21" x14ac:dyDescent="0.15">
      <c r="B73">
        <v>70</v>
      </c>
      <c r="C73">
        <v>51284</v>
      </c>
      <c r="D73">
        <v>21026.999999999996</v>
      </c>
      <c r="E73" s="10">
        <f t="shared" si="1"/>
        <v>16821.599999999999</v>
      </c>
      <c r="T73">
        <v>71</v>
      </c>
      <c r="U73" s="6">
        <v>76</v>
      </c>
    </row>
    <row r="74" spans="2:21" x14ac:dyDescent="0.15">
      <c r="B74">
        <v>71</v>
      </c>
      <c r="C74">
        <v>56415</v>
      </c>
      <c r="D74">
        <v>23233.499999999996</v>
      </c>
      <c r="E74" s="10">
        <f t="shared" si="1"/>
        <v>18586.8</v>
      </c>
      <c r="T74">
        <v>72</v>
      </c>
      <c r="U74" s="6">
        <v>77</v>
      </c>
    </row>
    <row r="75" spans="2:21" x14ac:dyDescent="0.15">
      <c r="B75">
        <v>72</v>
      </c>
      <c r="C75">
        <v>61547</v>
      </c>
      <c r="D75">
        <v>25439.999999999993</v>
      </c>
      <c r="E75" s="10">
        <f t="shared" si="1"/>
        <v>20351.999999999996</v>
      </c>
      <c r="T75">
        <v>73</v>
      </c>
      <c r="U75" s="6">
        <v>78</v>
      </c>
    </row>
    <row r="76" spans="2:21" x14ac:dyDescent="0.15">
      <c r="B76">
        <v>73</v>
      </c>
      <c r="C76">
        <v>66678</v>
      </c>
      <c r="D76">
        <v>27646.499999999993</v>
      </c>
      <c r="E76" s="10">
        <f t="shared" si="1"/>
        <v>22117.199999999997</v>
      </c>
      <c r="T76">
        <v>74</v>
      </c>
      <c r="U76" s="6">
        <v>79</v>
      </c>
    </row>
    <row r="77" spans="2:21" x14ac:dyDescent="0.15">
      <c r="B77">
        <v>74</v>
      </c>
      <c r="C77">
        <v>71810</v>
      </c>
      <c r="D77">
        <v>29852.999999999993</v>
      </c>
      <c r="E77" s="10">
        <f t="shared" si="1"/>
        <v>23882.399999999994</v>
      </c>
      <c r="T77">
        <v>75</v>
      </c>
      <c r="U77" s="6">
        <v>80</v>
      </c>
    </row>
    <row r="78" spans="2:21" x14ac:dyDescent="0.15">
      <c r="B78">
        <v>75</v>
      </c>
      <c r="C78">
        <v>76942</v>
      </c>
      <c r="D78">
        <v>32059.499999999989</v>
      </c>
      <c r="E78" s="10">
        <f t="shared" si="1"/>
        <v>25647.599999999991</v>
      </c>
      <c r="T78">
        <v>76</v>
      </c>
      <c r="U78" s="6">
        <v>81</v>
      </c>
    </row>
    <row r="79" spans="2:21" x14ac:dyDescent="0.15">
      <c r="B79">
        <v>76</v>
      </c>
      <c r="C79">
        <v>82073</v>
      </c>
      <c r="D79">
        <v>34265.999999999993</v>
      </c>
      <c r="E79" s="10">
        <f t="shared" si="1"/>
        <v>27412.799999999996</v>
      </c>
      <c r="T79">
        <v>77</v>
      </c>
      <c r="U79" s="6">
        <v>82</v>
      </c>
    </row>
    <row r="80" spans="2:21" x14ac:dyDescent="0.15">
      <c r="B80">
        <v>77</v>
      </c>
      <c r="C80">
        <v>87205</v>
      </c>
      <c r="D80">
        <v>36472.499999999985</v>
      </c>
      <c r="E80" s="10">
        <f t="shared" si="1"/>
        <v>29177.999999999989</v>
      </c>
      <c r="T80">
        <v>78</v>
      </c>
      <c r="U80" s="6">
        <v>83</v>
      </c>
    </row>
    <row r="81" spans="2:21" x14ac:dyDescent="0.15">
      <c r="B81">
        <v>78</v>
      </c>
      <c r="C81">
        <v>92336</v>
      </c>
      <c r="D81">
        <v>38678.999999999985</v>
      </c>
      <c r="E81" s="10">
        <f t="shared" si="1"/>
        <v>30943.19999999999</v>
      </c>
      <c r="T81">
        <v>79</v>
      </c>
      <c r="U81" s="6">
        <v>84</v>
      </c>
    </row>
    <row r="82" spans="2:21" x14ac:dyDescent="0.15">
      <c r="B82">
        <v>79</v>
      </c>
      <c r="C82">
        <v>97468</v>
      </c>
      <c r="D82">
        <v>40885.499999999993</v>
      </c>
      <c r="E82" s="10">
        <f t="shared" si="1"/>
        <v>32708.399999999994</v>
      </c>
      <c r="T82">
        <v>80</v>
      </c>
      <c r="U82" s="6">
        <v>85</v>
      </c>
    </row>
    <row r="83" spans="2:21" x14ac:dyDescent="0.15">
      <c r="B83">
        <v>80</v>
      </c>
      <c r="C83">
        <v>102600</v>
      </c>
      <c r="D83">
        <v>43091.999999999985</v>
      </c>
      <c r="E83" s="10">
        <f t="shared" si="1"/>
        <v>34473.599999999991</v>
      </c>
      <c r="T83">
        <v>81</v>
      </c>
      <c r="U83" s="6">
        <v>86</v>
      </c>
    </row>
    <row r="84" spans="2:21" x14ac:dyDescent="0.15">
      <c r="B84">
        <v>81</v>
      </c>
      <c r="C84">
        <v>112865</v>
      </c>
      <c r="D84">
        <v>47608.699999999983</v>
      </c>
      <c r="E84" s="10">
        <f t="shared" si="1"/>
        <v>38086.959999999985</v>
      </c>
      <c r="T84">
        <v>82</v>
      </c>
      <c r="U84" s="6">
        <v>87</v>
      </c>
    </row>
    <row r="85" spans="2:21" x14ac:dyDescent="0.15">
      <c r="B85">
        <v>82</v>
      </c>
      <c r="C85">
        <v>123130</v>
      </c>
      <c r="D85">
        <v>52125.399999999987</v>
      </c>
      <c r="E85" s="10">
        <f t="shared" si="1"/>
        <v>41700.319999999992</v>
      </c>
      <c r="T85">
        <v>83</v>
      </c>
      <c r="U85" s="6">
        <v>88</v>
      </c>
    </row>
    <row r="86" spans="2:21" x14ac:dyDescent="0.15">
      <c r="B86">
        <v>83</v>
      </c>
      <c r="C86">
        <v>133395</v>
      </c>
      <c r="D86">
        <v>56642.099999999984</v>
      </c>
      <c r="E86" s="10">
        <f t="shared" si="1"/>
        <v>45313.679999999993</v>
      </c>
      <c r="T86">
        <v>84</v>
      </c>
      <c r="U86" s="6">
        <v>89</v>
      </c>
    </row>
    <row r="87" spans="2:21" x14ac:dyDescent="0.15">
      <c r="B87">
        <v>84</v>
      </c>
      <c r="C87">
        <v>143660</v>
      </c>
      <c r="D87">
        <v>61158.799999999988</v>
      </c>
      <c r="E87" s="10">
        <f t="shared" si="1"/>
        <v>48927.039999999994</v>
      </c>
      <c r="T87">
        <v>85</v>
      </c>
      <c r="U87" s="6">
        <v>90</v>
      </c>
    </row>
    <row r="88" spans="2:21" x14ac:dyDescent="0.15">
      <c r="B88">
        <v>85</v>
      </c>
      <c r="C88">
        <v>153925</v>
      </c>
      <c r="D88">
        <v>65675.499999999985</v>
      </c>
      <c r="E88" s="10">
        <f t="shared" si="1"/>
        <v>52540.399999999994</v>
      </c>
      <c r="T88">
        <v>86</v>
      </c>
      <c r="U88" s="6">
        <v>91</v>
      </c>
    </row>
    <row r="89" spans="2:21" x14ac:dyDescent="0.15">
      <c r="B89">
        <v>86</v>
      </c>
      <c r="C89">
        <v>164190</v>
      </c>
      <c r="D89">
        <v>70192.199999999983</v>
      </c>
      <c r="E89" s="10">
        <f t="shared" si="1"/>
        <v>56153.759999999987</v>
      </c>
      <c r="T89">
        <v>87</v>
      </c>
      <c r="U89" s="6">
        <v>92</v>
      </c>
    </row>
    <row r="90" spans="2:21" x14ac:dyDescent="0.15">
      <c r="B90">
        <v>87</v>
      </c>
      <c r="C90">
        <v>174455</v>
      </c>
      <c r="D90">
        <v>74708.899999999994</v>
      </c>
      <c r="E90" s="10">
        <f t="shared" si="1"/>
        <v>59767.119999999995</v>
      </c>
      <c r="T90">
        <v>88</v>
      </c>
      <c r="U90" s="6">
        <v>93</v>
      </c>
    </row>
    <row r="91" spans="2:21" x14ac:dyDescent="0.15">
      <c r="B91">
        <v>88</v>
      </c>
      <c r="C91">
        <v>184720</v>
      </c>
      <c r="D91">
        <v>79225.599999999991</v>
      </c>
      <c r="E91" s="10">
        <f t="shared" si="1"/>
        <v>63380.479999999996</v>
      </c>
      <c r="T91">
        <v>89</v>
      </c>
      <c r="U91" s="6">
        <v>94</v>
      </c>
    </row>
    <row r="92" spans="2:21" x14ac:dyDescent="0.15">
      <c r="B92">
        <v>89</v>
      </c>
      <c r="C92">
        <v>194985</v>
      </c>
      <c r="D92">
        <v>83742.299999999988</v>
      </c>
      <c r="E92" s="10">
        <f t="shared" si="1"/>
        <v>66993.84</v>
      </c>
      <c r="T92">
        <v>90</v>
      </c>
      <c r="U92" s="6">
        <v>95</v>
      </c>
    </row>
    <row r="93" spans="2:21" x14ac:dyDescent="0.15">
      <c r="B93">
        <v>90</v>
      </c>
      <c r="C93">
        <v>205251</v>
      </c>
      <c r="D93">
        <v>88258.999999999985</v>
      </c>
      <c r="E93" s="10">
        <f t="shared" si="1"/>
        <v>70607.199999999997</v>
      </c>
      <c r="T93">
        <v>91</v>
      </c>
      <c r="U93" s="6">
        <v>96</v>
      </c>
    </row>
    <row r="94" spans="2:21" x14ac:dyDescent="0.15">
      <c r="B94">
        <v>91</v>
      </c>
      <c r="C94">
        <v>225786</v>
      </c>
      <c r="D94">
        <v>97499.999999999985</v>
      </c>
      <c r="E94" s="10">
        <f t="shared" si="1"/>
        <v>77999.999999999985</v>
      </c>
      <c r="T94">
        <v>92</v>
      </c>
      <c r="U94" s="6">
        <v>97</v>
      </c>
    </row>
    <row r="95" spans="2:21" x14ac:dyDescent="0.15">
      <c r="B95">
        <v>92</v>
      </c>
      <c r="C95">
        <v>246322</v>
      </c>
      <c r="D95">
        <v>106741</v>
      </c>
      <c r="E95" s="10">
        <f t="shared" si="1"/>
        <v>85392.8</v>
      </c>
      <c r="T95">
        <v>93</v>
      </c>
      <c r="U95" s="6">
        <v>98</v>
      </c>
    </row>
    <row r="96" spans="2:21" x14ac:dyDescent="0.15">
      <c r="B96">
        <v>93</v>
      </c>
      <c r="C96">
        <v>266858</v>
      </c>
      <c r="D96">
        <v>115981.99999999997</v>
      </c>
      <c r="E96" s="10">
        <f t="shared" si="1"/>
        <v>92785.599999999977</v>
      </c>
      <c r="T96">
        <v>94</v>
      </c>
      <c r="U96" s="6">
        <v>99</v>
      </c>
    </row>
    <row r="97" spans="2:21" x14ac:dyDescent="0.15">
      <c r="B97">
        <v>94</v>
      </c>
      <c r="C97">
        <v>287394</v>
      </c>
      <c r="D97">
        <v>125222.99999999997</v>
      </c>
      <c r="E97" s="10">
        <f t="shared" si="1"/>
        <v>100178.39999999998</v>
      </c>
      <c r="T97">
        <v>95</v>
      </c>
      <c r="U97" s="6">
        <v>100</v>
      </c>
    </row>
    <row r="98" spans="2:21" x14ac:dyDescent="0.15">
      <c r="B98">
        <v>95</v>
      </c>
      <c r="C98">
        <v>307930</v>
      </c>
      <c r="D98">
        <v>134463.99999999997</v>
      </c>
      <c r="E98" s="10">
        <f t="shared" si="1"/>
        <v>107571.19999999998</v>
      </c>
      <c r="T98">
        <v>96</v>
      </c>
      <c r="U98" s="6">
        <v>101</v>
      </c>
    </row>
    <row r="99" spans="2:21" x14ac:dyDescent="0.15">
      <c r="B99">
        <v>96</v>
      </c>
      <c r="C99">
        <v>328466</v>
      </c>
      <c r="D99">
        <v>143704.99999999997</v>
      </c>
      <c r="E99" s="10">
        <f t="shared" si="1"/>
        <v>114963.99999999999</v>
      </c>
    </row>
    <row r="100" spans="2:21" x14ac:dyDescent="0.15">
      <c r="B100">
        <v>97</v>
      </c>
      <c r="C100">
        <v>349002</v>
      </c>
      <c r="D100">
        <v>152945.99999999997</v>
      </c>
      <c r="E100" s="10">
        <f t="shared" si="1"/>
        <v>122356.79999999999</v>
      </c>
    </row>
    <row r="101" spans="2:21" x14ac:dyDescent="0.15">
      <c r="B101">
        <v>98</v>
      </c>
      <c r="C101">
        <v>369538</v>
      </c>
      <c r="D101">
        <v>162186.99999999994</v>
      </c>
      <c r="E101" s="10">
        <f t="shared" si="1"/>
        <v>129749.59999999996</v>
      </c>
    </row>
    <row r="102" spans="2:21" x14ac:dyDescent="0.15">
      <c r="B102">
        <v>99</v>
      </c>
      <c r="C102">
        <v>390074</v>
      </c>
      <c r="D102">
        <v>171427.99999999994</v>
      </c>
      <c r="E102" s="10">
        <f t="shared" si="1"/>
        <v>137142.39999999997</v>
      </c>
    </row>
    <row r="103" spans="2:21" x14ac:dyDescent="0.15">
      <c r="B103">
        <v>100</v>
      </c>
      <c r="C103">
        <v>410610</v>
      </c>
      <c r="D103">
        <v>180668.99999999994</v>
      </c>
      <c r="E103" s="10">
        <f t="shared" si="1"/>
        <v>144535.19999999995</v>
      </c>
    </row>
    <row r="104" spans="2:21" x14ac:dyDescent="0.15">
      <c r="B104">
        <v>101</v>
      </c>
      <c r="C104">
        <v>431145</v>
      </c>
      <c r="D104">
        <v>189909.99999999994</v>
      </c>
      <c r="E104" s="10">
        <f t="shared" si="1"/>
        <v>151927.99999999997</v>
      </c>
    </row>
    <row r="108" spans="2:21" x14ac:dyDescent="0.15">
      <c r="B108">
        <v>500</v>
      </c>
      <c r="C108">
        <f>C104</f>
        <v>431145</v>
      </c>
      <c r="D108">
        <f>D104</f>
        <v>189909.99999999994</v>
      </c>
      <c r="E108">
        <f>E104</f>
        <v>151927.99999999997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怪物属性偏向</vt:lpstr>
      <vt:lpstr>战斗场景配置</vt:lpstr>
      <vt:lpstr>主线配置</vt:lpstr>
      <vt:lpstr>fight</vt:lpstr>
      <vt:lpstr>monster</vt:lpstr>
      <vt:lpstr>monster_level</vt:lpstr>
      <vt:lpstr>映射表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2016-12-22T08:53:29Z</dcterms:created>
  <dcterms:modified xsi:type="dcterms:W3CDTF">2017-04-27T08:41:23Z</dcterms:modified>
</cp:coreProperties>
</file>